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C:\Users\mtamayo\OneDrive - mineducacion.gov.co\Planeación MEN\2019\PAI\Seguimiento\MEN-PAI 2019\Informes\Marzo\"/>
    </mc:Choice>
  </mc:AlternateContent>
  <xr:revisionPtr revIDLastSave="1644" documentId="8_{CE242EA7-EE39-4C03-AB61-DA9490594166}" xr6:coauthVersionLast="36" xr6:coauthVersionMax="43" xr10:uidLastSave="{40988501-17A8-46F9-825B-02BAA955E124}"/>
  <bookViews>
    <workbookView xWindow="-120" yWindow="-120" windowWidth="20730" windowHeight="11160" tabRatio="629" xr2:uid="{00000000-000D-0000-FFFF-FFFF00000000}"/>
  </bookViews>
  <sheets>
    <sheet name="TALENTO HUMANO" sheetId="10" r:id="rId1"/>
    <sheet name="DIRECCIONAMIENTO ESTRATÉGICO" sheetId="42" r:id="rId2"/>
    <sheet name="GESTIÓN CON VALORES PARA RESULT" sheetId="43" r:id="rId3"/>
    <sheet name="EVALUACIÓN DE RESULTADOS" sheetId="44" r:id="rId4"/>
    <sheet name="INFORMACIÓN Y COMUNICACIONES" sheetId="45" r:id="rId5"/>
    <sheet name="GESTION DEL KTO Y LA INNOVACIÓN" sheetId="46" r:id="rId6"/>
    <sheet name="CONTROL INTERNO" sheetId="4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Dirección_de_Calidad_para_la_ES">#REF!</definedName>
    <definedName name="_Dirección_de_Cobertura_y_Equidad">#REF!</definedName>
    <definedName name="_Dirección_de_Fortalecimiento_a_la_Gestión_Territorial_Calidad_para_la_Educación_PBM">#REF!</definedName>
    <definedName name="_Dirección_de_Primera_infancia">#REF!</definedName>
    <definedName name="_Oficina_Asesora_de_Comunicaciones">#REF!</definedName>
    <definedName name="_Oficina_Asesora_de_Planeación">#REF!</definedName>
    <definedName name="_Oficina_de_Cooperación_y_Asuntos_Internacionales">#REF!</definedName>
    <definedName name="DEPENDENCIA">#REF!</definedName>
    <definedName name="DM">#REF!</definedName>
    <definedName name="ETDH">#REF!</definedName>
    <definedName name="meses">#REF!</definedName>
    <definedName name="VES">#REF!</definedName>
    <definedName name="VPB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34" i="47" l="1"/>
  <c r="L34" i="47"/>
  <c r="K34" i="47"/>
  <c r="M33" i="47"/>
  <c r="L33" i="47"/>
  <c r="K33" i="47"/>
  <c r="M32" i="47"/>
  <c r="L32" i="47"/>
  <c r="K32" i="47"/>
  <c r="M31" i="47"/>
  <c r="L31" i="47"/>
  <c r="K31" i="47"/>
  <c r="M30" i="47"/>
  <c r="L30" i="47"/>
  <c r="K30" i="47"/>
  <c r="M29" i="47"/>
  <c r="L29" i="47"/>
  <c r="K29" i="47"/>
  <c r="M28" i="47"/>
  <c r="L28" i="47"/>
  <c r="K28" i="47"/>
  <c r="M27" i="47"/>
  <c r="L27" i="47"/>
  <c r="K27" i="47"/>
  <c r="AG26" i="47"/>
  <c r="AC26" i="47"/>
  <c r="M26" i="47"/>
  <c r="L26" i="47"/>
  <c r="K26" i="47"/>
  <c r="AG25" i="47"/>
  <c r="AC25" i="47"/>
  <c r="M25" i="47"/>
  <c r="L25" i="47"/>
  <c r="K25" i="47"/>
  <c r="AG24" i="47"/>
  <c r="AC24" i="47"/>
  <c r="M24" i="47"/>
  <c r="L24" i="47"/>
  <c r="K24" i="47"/>
  <c r="AG23" i="47"/>
  <c r="AC23" i="47"/>
  <c r="M23" i="47"/>
  <c r="L23" i="47"/>
  <c r="K23" i="47"/>
  <c r="AG22" i="47"/>
  <c r="AC22" i="47"/>
  <c r="M22" i="47"/>
  <c r="L22" i="47"/>
  <c r="K22" i="47"/>
  <c r="AG21" i="47"/>
  <c r="AC21" i="47"/>
  <c r="M21" i="47"/>
  <c r="L21" i="47"/>
  <c r="K21" i="47"/>
  <c r="AG20" i="47"/>
  <c r="AC20" i="47"/>
  <c r="M20" i="47"/>
  <c r="L20" i="47"/>
  <c r="K20" i="47"/>
  <c r="M19" i="47"/>
  <c r="L19" i="47"/>
  <c r="K19" i="47"/>
  <c r="M18" i="47"/>
  <c r="L18" i="47"/>
  <c r="K18" i="47"/>
  <c r="M17" i="47"/>
  <c r="L17" i="47"/>
  <c r="K17" i="47"/>
  <c r="M16" i="47"/>
  <c r="L16" i="47"/>
  <c r="K16" i="47"/>
  <c r="M15" i="47"/>
  <c r="L15" i="47"/>
  <c r="K15" i="47"/>
  <c r="M14" i="47"/>
  <c r="L14" i="47"/>
  <c r="K14" i="47"/>
  <c r="M13" i="47"/>
  <c r="L13" i="47"/>
  <c r="K13" i="47"/>
  <c r="M12" i="47"/>
  <c r="L12" i="47"/>
  <c r="K12" i="47"/>
  <c r="AG11" i="47"/>
  <c r="AC11" i="47"/>
  <c r="M11" i="47"/>
  <c r="L11" i="47"/>
  <c r="K11" i="47"/>
  <c r="AG10" i="47"/>
  <c r="AC10" i="47"/>
  <c r="M10" i="47"/>
  <c r="L10" i="47"/>
  <c r="K10" i="47"/>
  <c r="AG9" i="47"/>
  <c r="AC9" i="47"/>
  <c r="M9" i="47"/>
  <c r="L9" i="47"/>
  <c r="K9" i="47"/>
  <c r="AG8" i="47"/>
  <c r="AC8" i="47"/>
  <c r="M8" i="47"/>
  <c r="L8" i="47"/>
  <c r="K8" i="47"/>
  <c r="AG7" i="47"/>
  <c r="AC7" i="47"/>
  <c r="M7" i="47"/>
  <c r="L7" i="47"/>
  <c r="K7" i="47"/>
  <c r="AG6" i="47"/>
  <c r="AC6" i="47"/>
  <c r="M6" i="47"/>
  <c r="L6" i="47"/>
  <c r="K6" i="47"/>
  <c r="AG5" i="47"/>
  <c r="AC5" i="47"/>
  <c r="M5" i="47"/>
  <c r="L5" i="47"/>
  <c r="K5" i="47"/>
  <c r="M38" i="46"/>
  <c r="L38" i="46"/>
  <c r="K38" i="46"/>
  <c r="AX37" i="46"/>
  <c r="M37" i="46"/>
  <c r="L37" i="46"/>
  <c r="K37" i="46"/>
  <c r="AX36" i="46"/>
  <c r="M36" i="46"/>
  <c r="L36" i="46"/>
  <c r="K36" i="46"/>
  <c r="M35" i="46"/>
  <c r="L35" i="46"/>
  <c r="K35" i="46"/>
  <c r="M34" i="46"/>
  <c r="L34" i="46"/>
  <c r="K34" i="46"/>
  <c r="M33" i="46"/>
  <c r="L33" i="46"/>
  <c r="K33" i="46"/>
  <c r="BC32" i="46"/>
  <c r="M32" i="46"/>
  <c r="L32" i="46"/>
  <c r="K32" i="46"/>
  <c r="M31" i="46"/>
  <c r="L31" i="46"/>
  <c r="K31" i="46"/>
  <c r="AX30" i="46"/>
  <c r="M30" i="46"/>
  <c r="L30" i="46"/>
  <c r="K30" i="46"/>
  <c r="M29" i="46"/>
  <c r="L29" i="46"/>
  <c r="K29" i="46"/>
  <c r="M28" i="46"/>
  <c r="L28" i="46"/>
  <c r="K28" i="46"/>
  <c r="M27" i="46"/>
  <c r="L27" i="46"/>
  <c r="K27" i="46"/>
  <c r="AG26" i="46"/>
  <c r="AC26" i="46"/>
  <c r="M26" i="46"/>
  <c r="L26" i="46"/>
  <c r="K26" i="46"/>
  <c r="AG25" i="46"/>
  <c r="AC25" i="46"/>
  <c r="M25" i="46"/>
  <c r="L25" i="46"/>
  <c r="K25" i="46"/>
  <c r="M24" i="46"/>
  <c r="L24" i="46"/>
  <c r="K24" i="46"/>
  <c r="M23" i="46"/>
  <c r="L23" i="46"/>
  <c r="K23" i="46"/>
  <c r="AG22" i="46"/>
  <c r="AC22" i="46"/>
  <c r="M22" i="46"/>
  <c r="L22" i="46"/>
  <c r="K22" i="46"/>
  <c r="M21" i="46"/>
  <c r="L21" i="46"/>
  <c r="K21" i="46"/>
  <c r="M20" i="46"/>
  <c r="L20" i="46"/>
  <c r="K20" i="46"/>
  <c r="M19" i="46"/>
  <c r="L19" i="46"/>
  <c r="K19" i="46"/>
  <c r="M18" i="46"/>
  <c r="L18" i="46"/>
  <c r="K18" i="46"/>
  <c r="M17" i="46"/>
  <c r="L17" i="46"/>
  <c r="K17" i="46"/>
  <c r="M16" i="46"/>
  <c r="L16" i="46"/>
  <c r="K16" i="46"/>
  <c r="M15" i="46"/>
  <c r="L15" i="46"/>
  <c r="K15" i="46"/>
  <c r="M14" i="46"/>
  <c r="L14" i="46"/>
  <c r="K14" i="46"/>
  <c r="M13" i="46"/>
  <c r="L13" i="46"/>
  <c r="K13" i="46"/>
  <c r="AG12" i="46"/>
  <c r="AC12" i="46"/>
  <c r="M12" i="46"/>
  <c r="L12" i="46"/>
  <c r="K12" i="46"/>
  <c r="M11" i="46"/>
  <c r="L11" i="46"/>
  <c r="K11" i="46"/>
  <c r="M10" i="46"/>
  <c r="L10" i="46"/>
  <c r="K10" i="46"/>
  <c r="M9" i="46"/>
  <c r="L9" i="46"/>
  <c r="K9" i="46"/>
  <c r="AG8" i="46"/>
  <c r="AC8" i="46"/>
  <c r="M8" i="46"/>
  <c r="L8" i="46"/>
  <c r="K8" i="46"/>
  <c r="M7" i="46"/>
  <c r="L7" i="46"/>
  <c r="K7" i="46"/>
  <c r="AG6" i="46"/>
  <c r="AC6" i="46"/>
  <c r="M6" i="46"/>
  <c r="L6" i="46"/>
  <c r="K6" i="46"/>
  <c r="AG5" i="46"/>
  <c r="AC5" i="46"/>
  <c r="M5" i="46"/>
  <c r="L5" i="46"/>
  <c r="K5" i="46"/>
  <c r="M60" i="45"/>
  <c r="L60" i="45"/>
  <c r="K60" i="45"/>
  <c r="M59" i="45"/>
  <c r="L59" i="45"/>
  <c r="K59" i="45"/>
  <c r="M58" i="45"/>
  <c r="L58" i="45"/>
  <c r="K58" i="45"/>
  <c r="M57" i="45"/>
  <c r="L57" i="45"/>
  <c r="K57" i="45"/>
  <c r="AG56" i="45"/>
  <c r="AC56" i="45"/>
  <c r="M56" i="45"/>
  <c r="L56" i="45"/>
  <c r="K56" i="45"/>
  <c r="M55" i="45"/>
  <c r="L55" i="45"/>
  <c r="K55" i="45"/>
  <c r="M54" i="45"/>
  <c r="L54" i="45"/>
  <c r="K54" i="45"/>
  <c r="AG53" i="45"/>
  <c r="AC53" i="45"/>
  <c r="M53" i="45"/>
  <c r="L53" i="45"/>
  <c r="K53" i="45"/>
  <c r="M52" i="45"/>
  <c r="L52" i="45"/>
  <c r="K52" i="45"/>
  <c r="M51" i="45"/>
  <c r="L51" i="45"/>
  <c r="K51" i="45"/>
  <c r="M50" i="45"/>
  <c r="L50" i="45"/>
  <c r="K50" i="45"/>
  <c r="M49" i="45"/>
  <c r="L49" i="45"/>
  <c r="K49" i="45"/>
  <c r="AG48" i="45"/>
  <c r="AC48" i="45"/>
  <c r="M48" i="45"/>
  <c r="L48" i="45"/>
  <c r="K48" i="45"/>
  <c r="M47" i="45"/>
  <c r="L47" i="45"/>
  <c r="K47" i="45"/>
  <c r="M46" i="45"/>
  <c r="L46" i="45"/>
  <c r="K46" i="45"/>
  <c r="M45" i="45"/>
  <c r="L45" i="45"/>
  <c r="K45" i="45"/>
  <c r="M44" i="45"/>
  <c r="L44" i="45"/>
  <c r="K44" i="45"/>
  <c r="M43" i="45"/>
  <c r="L43" i="45"/>
  <c r="K43" i="45"/>
  <c r="M42" i="45"/>
  <c r="L42" i="45"/>
  <c r="K42" i="45"/>
  <c r="M41" i="45"/>
  <c r="L41" i="45"/>
  <c r="K41" i="45"/>
  <c r="M40" i="45"/>
  <c r="L40" i="45"/>
  <c r="K40" i="45"/>
  <c r="M39" i="45"/>
  <c r="L39" i="45"/>
  <c r="K39" i="45"/>
  <c r="AG38" i="45"/>
  <c r="AC38" i="45"/>
  <c r="M38" i="45"/>
  <c r="L38" i="45"/>
  <c r="K38" i="45"/>
  <c r="M37" i="45"/>
  <c r="L37" i="45"/>
  <c r="K37" i="45"/>
  <c r="M36" i="45"/>
  <c r="L36" i="45"/>
  <c r="K36" i="45"/>
  <c r="M35" i="45"/>
  <c r="L35" i="45"/>
  <c r="K35" i="45"/>
  <c r="M34" i="45"/>
  <c r="L34" i="45"/>
  <c r="K34" i="45"/>
  <c r="M33" i="45"/>
  <c r="L33" i="45"/>
  <c r="K33" i="45"/>
  <c r="M32" i="45"/>
  <c r="L32" i="45"/>
  <c r="K32" i="45"/>
  <c r="AG31" i="45"/>
  <c r="AC31" i="45"/>
  <c r="M31" i="45"/>
  <c r="L31" i="45"/>
  <c r="K31" i="45"/>
  <c r="AG30" i="45"/>
  <c r="AC30" i="45"/>
  <c r="M30" i="45"/>
  <c r="L30" i="45"/>
  <c r="K30" i="45"/>
  <c r="M29" i="45"/>
  <c r="L29" i="45"/>
  <c r="K29" i="45"/>
  <c r="M28" i="45"/>
  <c r="L28" i="45"/>
  <c r="K28" i="45"/>
  <c r="M27" i="45"/>
  <c r="L27" i="45"/>
  <c r="K27" i="45"/>
  <c r="M26" i="45"/>
  <c r="L26" i="45"/>
  <c r="K26" i="45"/>
  <c r="M25" i="45"/>
  <c r="L25" i="45"/>
  <c r="K25" i="45"/>
  <c r="M24" i="45"/>
  <c r="L24" i="45"/>
  <c r="K24" i="45"/>
  <c r="M23" i="45"/>
  <c r="L23" i="45"/>
  <c r="K23" i="45"/>
  <c r="M22" i="45"/>
  <c r="L22" i="45"/>
  <c r="K22" i="45"/>
  <c r="M21" i="45"/>
  <c r="L21" i="45"/>
  <c r="K21" i="45"/>
  <c r="M20" i="45"/>
  <c r="L20" i="45"/>
  <c r="K20" i="45"/>
  <c r="M19" i="45"/>
  <c r="L19" i="45"/>
  <c r="K19" i="45"/>
  <c r="AG18" i="45"/>
  <c r="AC18" i="45"/>
  <c r="M18" i="45"/>
  <c r="L18" i="45"/>
  <c r="K18" i="45"/>
  <c r="M17" i="45"/>
  <c r="L17" i="45"/>
  <c r="K17" i="45"/>
  <c r="M16" i="45"/>
  <c r="L16" i="45"/>
  <c r="K16" i="45"/>
  <c r="M15" i="45"/>
  <c r="L15" i="45"/>
  <c r="K15" i="45"/>
  <c r="M14" i="45"/>
  <c r="L14" i="45"/>
  <c r="K14" i="45"/>
  <c r="M13" i="45"/>
  <c r="L13" i="45"/>
  <c r="K13" i="45"/>
  <c r="M12" i="45"/>
  <c r="L12" i="45"/>
  <c r="K12" i="45"/>
  <c r="M11" i="45"/>
  <c r="L11" i="45"/>
  <c r="K11" i="45"/>
  <c r="AG10" i="45"/>
  <c r="AC10" i="45"/>
  <c r="M10" i="45"/>
  <c r="L10" i="45"/>
  <c r="K10" i="45"/>
  <c r="AG9" i="45"/>
  <c r="AC9" i="45"/>
  <c r="M9" i="45"/>
  <c r="L9" i="45"/>
  <c r="K9" i="45"/>
  <c r="AG8" i="45"/>
  <c r="AC8" i="45"/>
  <c r="M8" i="45"/>
  <c r="L8" i="45"/>
  <c r="K8" i="45"/>
  <c r="AG7" i="45"/>
  <c r="AC7" i="45"/>
  <c r="M7" i="45"/>
  <c r="L7" i="45"/>
  <c r="K7" i="45"/>
  <c r="AG6" i="45"/>
  <c r="AC6" i="45"/>
  <c r="M6" i="45"/>
  <c r="L6" i="45"/>
  <c r="K6" i="45"/>
  <c r="M5" i="45"/>
  <c r="L5" i="45"/>
  <c r="K5" i="45"/>
  <c r="AG5" i="44"/>
  <c r="AG436" i="43"/>
  <c r="M435" i="43"/>
  <c r="L435" i="43"/>
  <c r="K435" i="43"/>
  <c r="M434" i="43"/>
  <c r="L434" i="43"/>
  <c r="K434" i="43"/>
  <c r="M433" i="43"/>
  <c r="L433" i="43"/>
  <c r="K433" i="43"/>
  <c r="M432" i="43"/>
  <c r="L432" i="43"/>
  <c r="K432" i="43"/>
  <c r="M431" i="43"/>
  <c r="L431" i="43"/>
  <c r="K431" i="43"/>
  <c r="M430" i="43"/>
  <c r="L430" i="43"/>
  <c r="K430" i="43"/>
  <c r="AG429" i="43"/>
  <c r="AC429" i="43"/>
  <c r="M429" i="43"/>
  <c r="L429" i="43"/>
  <c r="K429" i="43"/>
  <c r="AG428" i="43"/>
  <c r="AC428" i="43"/>
  <c r="M428" i="43"/>
  <c r="L428" i="43"/>
  <c r="K428" i="43"/>
  <c r="AG427" i="43"/>
  <c r="AC427" i="43"/>
  <c r="M427" i="43"/>
  <c r="L427" i="43"/>
  <c r="K427" i="43"/>
  <c r="M426" i="43"/>
  <c r="L426" i="43"/>
  <c r="K426" i="43"/>
  <c r="AG425" i="43"/>
  <c r="AC425" i="43"/>
  <c r="M425" i="43"/>
  <c r="L425" i="43"/>
  <c r="K425" i="43"/>
  <c r="M424" i="43"/>
  <c r="L424" i="43"/>
  <c r="K424" i="43"/>
  <c r="M423" i="43"/>
  <c r="L423" i="43"/>
  <c r="K423" i="43"/>
  <c r="M422" i="43"/>
  <c r="L422" i="43"/>
  <c r="K422" i="43"/>
  <c r="M421" i="43"/>
  <c r="L421" i="43"/>
  <c r="K421" i="43"/>
  <c r="M420" i="43"/>
  <c r="L420" i="43"/>
  <c r="K420" i="43"/>
  <c r="AG419" i="43"/>
  <c r="AC419" i="43"/>
  <c r="M419" i="43"/>
  <c r="L419" i="43"/>
  <c r="K419" i="43"/>
  <c r="M418" i="43"/>
  <c r="L418" i="43"/>
  <c r="K418" i="43"/>
  <c r="M417" i="43"/>
  <c r="L417" i="43"/>
  <c r="K417" i="43"/>
  <c r="M416" i="43"/>
  <c r="L416" i="43"/>
  <c r="K416" i="43"/>
  <c r="M415" i="43"/>
  <c r="L415" i="43"/>
  <c r="K415" i="43"/>
  <c r="M414" i="43"/>
  <c r="L414" i="43"/>
  <c r="K414" i="43"/>
  <c r="M413" i="43"/>
  <c r="L413" i="43"/>
  <c r="K413" i="43"/>
  <c r="AG412" i="43"/>
  <c r="AC412" i="43"/>
  <c r="M412" i="43"/>
  <c r="L412" i="43"/>
  <c r="K412" i="43"/>
  <c r="M411" i="43"/>
  <c r="L411" i="43"/>
  <c r="K411" i="43"/>
  <c r="M410" i="43"/>
  <c r="L410" i="43"/>
  <c r="K410" i="43"/>
  <c r="M409" i="43"/>
  <c r="L409" i="43"/>
  <c r="K409" i="43"/>
  <c r="M408" i="43"/>
  <c r="L408" i="43"/>
  <c r="K408" i="43"/>
  <c r="AG407" i="43"/>
  <c r="AC407" i="43"/>
  <c r="M407" i="43"/>
  <c r="L407" i="43"/>
  <c r="K407" i="43"/>
  <c r="AG406" i="43"/>
  <c r="AC406" i="43"/>
  <c r="M406" i="43"/>
  <c r="L406" i="43"/>
  <c r="K406" i="43"/>
  <c r="M405" i="43"/>
  <c r="L405" i="43"/>
  <c r="K405" i="43"/>
  <c r="M404" i="43"/>
  <c r="L404" i="43"/>
  <c r="K404" i="43"/>
  <c r="AG403" i="43"/>
  <c r="AC403" i="43"/>
  <c r="M403" i="43"/>
  <c r="L403" i="43"/>
  <c r="K403" i="43"/>
  <c r="M402" i="43"/>
  <c r="L402" i="43"/>
  <c r="K402" i="43"/>
  <c r="M401" i="43"/>
  <c r="L401" i="43"/>
  <c r="K401" i="43"/>
  <c r="M400" i="43"/>
  <c r="L400" i="43"/>
  <c r="K400" i="43"/>
  <c r="M399" i="43"/>
  <c r="L399" i="43"/>
  <c r="K399" i="43"/>
  <c r="M398" i="43"/>
  <c r="L398" i="43"/>
  <c r="K398" i="43"/>
  <c r="M397" i="43"/>
  <c r="L397" i="43"/>
  <c r="K397" i="43"/>
  <c r="M396" i="43"/>
  <c r="L396" i="43"/>
  <c r="K396" i="43"/>
  <c r="M395" i="43"/>
  <c r="L395" i="43"/>
  <c r="K395" i="43"/>
  <c r="M394" i="43"/>
  <c r="L394" i="43"/>
  <c r="K394" i="43"/>
  <c r="M393" i="43"/>
  <c r="L393" i="43"/>
  <c r="K393" i="43"/>
  <c r="M392" i="43"/>
  <c r="L392" i="43"/>
  <c r="K392" i="43"/>
  <c r="M391" i="43"/>
  <c r="L391" i="43"/>
  <c r="K391" i="43"/>
  <c r="M390" i="43"/>
  <c r="L390" i="43"/>
  <c r="K390" i="43"/>
  <c r="M389" i="43"/>
  <c r="L389" i="43"/>
  <c r="K389" i="43"/>
  <c r="M388" i="43"/>
  <c r="L388" i="43"/>
  <c r="K388" i="43"/>
  <c r="M387" i="43"/>
  <c r="L387" i="43"/>
  <c r="K387" i="43"/>
  <c r="M386" i="43"/>
  <c r="L386" i="43"/>
  <c r="K386" i="43"/>
  <c r="M385" i="43"/>
  <c r="L385" i="43"/>
  <c r="K385" i="43"/>
  <c r="M384" i="43"/>
  <c r="L384" i="43"/>
  <c r="K384" i="43"/>
  <c r="AG383" i="43"/>
  <c r="AC383" i="43"/>
  <c r="M383" i="43"/>
  <c r="L383" i="43"/>
  <c r="K383" i="43"/>
  <c r="AG382" i="43"/>
  <c r="AC382" i="43"/>
  <c r="M382" i="43"/>
  <c r="L382" i="43"/>
  <c r="K382" i="43"/>
  <c r="AG381" i="43"/>
  <c r="AC381" i="43"/>
  <c r="M381" i="43"/>
  <c r="L381" i="43"/>
  <c r="K381" i="43"/>
  <c r="AG380" i="43"/>
  <c r="AC380" i="43"/>
  <c r="M380" i="43"/>
  <c r="L380" i="43"/>
  <c r="K380" i="43"/>
  <c r="AG379" i="43"/>
  <c r="AC379" i="43"/>
  <c r="M379" i="43"/>
  <c r="L379" i="43"/>
  <c r="K379" i="43"/>
  <c r="AG378" i="43"/>
  <c r="AC378" i="43"/>
  <c r="M378" i="43"/>
  <c r="L378" i="43"/>
  <c r="K378" i="43"/>
  <c r="AG377" i="43"/>
  <c r="AC377" i="43"/>
  <c r="M377" i="43"/>
  <c r="L377" i="43"/>
  <c r="K377" i="43"/>
  <c r="M376" i="43"/>
  <c r="L376" i="43"/>
  <c r="K376" i="43"/>
  <c r="AG375" i="43"/>
  <c r="AC375" i="43"/>
  <c r="M375" i="43"/>
  <c r="L375" i="43"/>
  <c r="K375" i="43"/>
  <c r="AG374" i="43"/>
  <c r="AC374" i="43"/>
  <c r="M374" i="43"/>
  <c r="L374" i="43"/>
  <c r="K374" i="43"/>
  <c r="M373" i="43"/>
  <c r="L373" i="43"/>
  <c r="K373" i="43"/>
  <c r="AG372" i="43"/>
  <c r="AC372" i="43"/>
  <c r="M372" i="43"/>
  <c r="L372" i="43"/>
  <c r="K372" i="43"/>
  <c r="AG371" i="43"/>
  <c r="AC371" i="43"/>
  <c r="M371" i="43"/>
  <c r="L371" i="43"/>
  <c r="K371" i="43"/>
  <c r="M370" i="43"/>
  <c r="L370" i="43"/>
  <c r="K370" i="43"/>
  <c r="M369" i="43"/>
  <c r="L369" i="43"/>
  <c r="K369" i="43"/>
  <c r="AG368" i="43"/>
  <c r="AC368" i="43"/>
  <c r="M368" i="43"/>
  <c r="L368" i="43"/>
  <c r="K368" i="43"/>
  <c r="AG367" i="43"/>
  <c r="AC367" i="43"/>
  <c r="M367" i="43"/>
  <c r="L367" i="43"/>
  <c r="K367" i="43"/>
  <c r="AG366" i="43"/>
  <c r="AC366" i="43"/>
  <c r="M366" i="43"/>
  <c r="L366" i="43"/>
  <c r="K366" i="43"/>
  <c r="AG365" i="43"/>
  <c r="AC365" i="43"/>
  <c r="M365" i="43"/>
  <c r="L365" i="43"/>
  <c r="K365" i="43"/>
  <c r="AG364" i="43"/>
  <c r="AC364" i="43"/>
  <c r="M364" i="43"/>
  <c r="L364" i="43"/>
  <c r="K364" i="43"/>
  <c r="AG363" i="43"/>
  <c r="AC363" i="43"/>
  <c r="M363" i="43"/>
  <c r="L363" i="43"/>
  <c r="K363" i="43"/>
  <c r="M362" i="43"/>
  <c r="L362" i="43"/>
  <c r="K362" i="43"/>
  <c r="M361" i="43"/>
  <c r="L361" i="43"/>
  <c r="K361" i="43"/>
  <c r="M360" i="43"/>
  <c r="L360" i="43"/>
  <c r="K360" i="43"/>
  <c r="M359" i="43"/>
  <c r="L359" i="43"/>
  <c r="K359" i="43"/>
  <c r="M358" i="43"/>
  <c r="L358" i="43"/>
  <c r="K358" i="43"/>
  <c r="M357" i="43"/>
  <c r="L357" i="43"/>
  <c r="K357" i="43"/>
  <c r="M356" i="43"/>
  <c r="L356" i="43"/>
  <c r="K356" i="43"/>
  <c r="M355" i="43"/>
  <c r="L355" i="43"/>
  <c r="K355" i="43"/>
  <c r="M354" i="43"/>
  <c r="L354" i="43"/>
  <c r="K354" i="43"/>
  <c r="M353" i="43"/>
  <c r="L353" i="43"/>
  <c r="K353" i="43"/>
  <c r="M352" i="43"/>
  <c r="L352" i="43"/>
  <c r="K352" i="43"/>
  <c r="M351" i="43"/>
  <c r="L351" i="43"/>
  <c r="K351" i="43"/>
  <c r="M350" i="43"/>
  <c r="L350" i="43"/>
  <c r="K350" i="43"/>
  <c r="M349" i="43"/>
  <c r="L349" i="43"/>
  <c r="K349" i="43"/>
  <c r="M348" i="43"/>
  <c r="L348" i="43"/>
  <c r="K348" i="43"/>
  <c r="M347" i="43"/>
  <c r="L347" i="43"/>
  <c r="K347" i="43"/>
  <c r="M346" i="43"/>
  <c r="L346" i="43"/>
  <c r="K346" i="43"/>
  <c r="M345" i="43"/>
  <c r="L345" i="43"/>
  <c r="K345" i="43"/>
  <c r="M344" i="43"/>
  <c r="L344" i="43"/>
  <c r="K344" i="43"/>
  <c r="M343" i="43"/>
  <c r="L343" i="43"/>
  <c r="K343" i="43"/>
  <c r="AA342" i="43"/>
  <c r="AC342" i="43" s="1"/>
  <c r="M342" i="43"/>
  <c r="L342" i="43"/>
  <c r="K342" i="43"/>
  <c r="M341" i="43"/>
  <c r="L341" i="43"/>
  <c r="K341" i="43"/>
  <c r="M340" i="43"/>
  <c r="L340" i="43"/>
  <c r="K340" i="43"/>
  <c r="M339" i="43"/>
  <c r="L339" i="43"/>
  <c r="K339" i="43"/>
  <c r="M338" i="43"/>
  <c r="L338" i="43"/>
  <c r="K338" i="43"/>
  <c r="M337" i="43"/>
  <c r="L337" i="43"/>
  <c r="K337" i="43"/>
  <c r="M336" i="43"/>
  <c r="L336" i="43"/>
  <c r="K336" i="43"/>
  <c r="AG335" i="43"/>
  <c r="AC335" i="43"/>
  <c r="M335" i="43"/>
  <c r="L335" i="43"/>
  <c r="K335" i="43"/>
  <c r="AG334" i="43"/>
  <c r="AC334" i="43"/>
  <c r="M334" i="43"/>
  <c r="L334" i="43"/>
  <c r="K334" i="43"/>
  <c r="AG333" i="43"/>
  <c r="AC333" i="43"/>
  <c r="M333" i="43"/>
  <c r="L333" i="43"/>
  <c r="K333" i="43"/>
  <c r="M332" i="43"/>
  <c r="L332" i="43"/>
  <c r="K332" i="43"/>
  <c r="M331" i="43"/>
  <c r="L331" i="43"/>
  <c r="K331" i="43"/>
  <c r="M330" i="43"/>
  <c r="L330" i="43"/>
  <c r="K330" i="43"/>
  <c r="M329" i="43"/>
  <c r="L329" i="43"/>
  <c r="K329" i="43"/>
  <c r="M328" i="43"/>
  <c r="L328" i="43"/>
  <c r="K328" i="43"/>
  <c r="M327" i="43"/>
  <c r="L327" i="43"/>
  <c r="K327" i="43"/>
  <c r="M326" i="43"/>
  <c r="L326" i="43"/>
  <c r="K326" i="43"/>
  <c r="AG325" i="43"/>
  <c r="AC325" i="43"/>
  <c r="M325" i="43"/>
  <c r="L325" i="43"/>
  <c r="K325" i="43"/>
  <c r="AG324" i="43"/>
  <c r="AC324" i="43"/>
  <c r="M324" i="43"/>
  <c r="L324" i="43"/>
  <c r="K324" i="43"/>
  <c r="AX323" i="43"/>
  <c r="M323" i="43"/>
  <c r="L323" i="43"/>
  <c r="K323" i="43"/>
  <c r="M322" i="43"/>
  <c r="L322" i="43"/>
  <c r="K322" i="43"/>
  <c r="M321" i="43"/>
  <c r="L321" i="43"/>
  <c r="K321" i="43"/>
  <c r="AX320" i="43"/>
  <c r="AF320" i="43"/>
  <c r="AG320" i="43" s="1"/>
  <c r="AC320" i="43"/>
  <c r="M320" i="43"/>
  <c r="L320" i="43"/>
  <c r="K320" i="43"/>
  <c r="AX319" i="43"/>
  <c r="AG319" i="43"/>
  <c r="AF319" i="43"/>
  <c r="AC319" i="43"/>
  <c r="M319" i="43"/>
  <c r="L319" i="43"/>
  <c r="K319" i="43"/>
  <c r="AX318" i="43"/>
  <c r="M318" i="43"/>
  <c r="L318" i="43"/>
  <c r="K318" i="43"/>
  <c r="AX317" i="43"/>
  <c r="M317" i="43"/>
  <c r="L317" i="43"/>
  <c r="K317" i="43"/>
  <c r="AX316" i="43"/>
  <c r="AG316" i="43"/>
  <c r="AC316" i="43"/>
  <c r="M316" i="43"/>
  <c r="L316" i="43"/>
  <c r="K316" i="43"/>
  <c r="M315" i="43"/>
  <c r="L315" i="43"/>
  <c r="K315" i="43"/>
  <c r="AF314" i="43"/>
  <c r="AG314" i="43" s="1"/>
  <c r="AC314" i="43"/>
  <c r="M314" i="43"/>
  <c r="L314" i="43"/>
  <c r="K314" i="43"/>
  <c r="AX313" i="43"/>
  <c r="AF313" i="43"/>
  <c r="AG313" i="43" s="1"/>
  <c r="AC313" i="43"/>
  <c r="M313" i="43"/>
  <c r="L313" i="43"/>
  <c r="K313" i="43"/>
  <c r="AX312" i="43"/>
  <c r="M312" i="43"/>
  <c r="L312" i="43"/>
  <c r="K312" i="43"/>
  <c r="AX311" i="43"/>
  <c r="M311" i="43"/>
  <c r="L311" i="43"/>
  <c r="K311" i="43"/>
  <c r="AF310" i="43"/>
  <c r="AG310" i="43" s="1"/>
  <c r="AC310" i="43"/>
  <c r="M310" i="43"/>
  <c r="L310" i="43"/>
  <c r="K310" i="43"/>
  <c r="M309" i="43"/>
  <c r="L309" i="43"/>
  <c r="K309" i="43"/>
  <c r="AX308" i="43"/>
  <c r="AF308" i="43"/>
  <c r="AG308" i="43" s="1"/>
  <c r="AC308" i="43"/>
  <c r="M308" i="43"/>
  <c r="L308" i="43"/>
  <c r="K308" i="43"/>
  <c r="M307" i="43"/>
  <c r="L307" i="43"/>
  <c r="K307" i="43"/>
  <c r="AX306" i="43"/>
  <c r="M306" i="43"/>
  <c r="L306" i="43"/>
  <c r="K306" i="43"/>
  <c r="M305" i="43"/>
  <c r="L305" i="43"/>
  <c r="K305" i="43"/>
  <c r="M304" i="43"/>
  <c r="L304" i="43"/>
  <c r="K304" i="43"/>
  <c r="M303" i="43"/>
  <c r="L303" i="43"/>
  <c r="K303" i="43"/>
  <c r="AX302" i="43"/>
  <c r="M302" i="43"/>
  <c r="L302" i="43"/>
  <c r="K302" i="43"/>
  <c r="AG301" i="43"/>
  <c r="AC301" i="43"/>
  <c r="M301" i="43"/>
  <c r="L301" i="43"/>
  <c r="K301" i="43"/>
  <c r="M300" i="43"/>
  <c r="L300" i="43"/>
  <c r="K300" i="43"/>
  <c r="M299" i="43"/>
  <c r="L299" i="43"/>
  <c r="K299" i="43"/>
  <c r="AG298" i="43"/>
  <c r="AC298" i="43"/>
  <c r="M298" i="43"/>
  <c r="L298" i="43"/>
  <c r="K298" i="43"/>
  <c r="AG297" i="43"/>
  <c r="AC297" i="43"/>
  <c r="M297" i="43"/>
  <c r="L297" i="43"/>
  <c r="K297" i="43"/>
  <c r="AG296" i="43"/>
  <c r="AC296" i="43"/>
  <c r="M296" i="43"/>
  <c r="L296" i="43"/>
  <c r="K296" i="43"/>
  <c r="M295" i="43"/>
  <c r="L295" i="43"/>
  <c r="K295" i="43"/>
  <c r="M294" i="43"/>
  <c r="L294" i="43"/>
  <c r="K294" i="43"/>
  <c r="AG293" i="43"/>
  <c r="AC293" i="43"/>
  <c r="M293" i="43"/>
  <c r="L293" i="43"/>
  <c r="K293" i="43"/>
  <c r="M292" i="43"/>
  <c r="L292" i="43"/>
  <c r="K292" i="43"/>
  <c r="M291" i="43"/>
  <c r="L291" i="43"/>
  <c r="K291" i="43"/>
  <c r="M290" i="43"/>
  <c r="L290" i="43"/>
  <c r="K290" i="43"/>
  <c r="AG289" i="43"/>
  <c r="AC289" i="43"/>
  <c r="M289" i="43"/>
  <c r="L289" i="43"/>
  <c r="K289" i="43"/>
  <c r="AG288" i="43"/>
  <c r="AC288" i="43"/>
  <c r="M288" i="43"/>
  <c r="L288" i="43"/>
  <c r="K288" i="43"/>
  <c r="M287" i="43"/>
  <c r="L287" i="43"/>
  <c r="K287" i="43"/>
  <c r="AG286" i="43"/>
  <c r="AC286" i="43"/>
  <c r="M286" i="43"/>
  <c r="L286" i="43"/>
  <c r="K286" i="43"/>
  <c r="M285" i="43"/>
  <c r="L285" i="43"/>
  <c r="K285" i="43"/>
  <c r="M284" i="43"/>
  <c r="L284" i="43"/>
  <c r="K284" i="43"/>
  <c r="M283" i="43"/>
  <c r="L283" i="43"/>
  <c r="K283" i="43"/>
  <c r="AG282" i="43"/>
  <c r="AC282" i="43"/>
  <c r="M282" i="43"/>
  <c r="L282" i="43"/>
  <c r="K282" i="43"/>
  <c r="M281" i="43"/>
  <c r="L281" i="43"/>
  <c r="K281" i="43"/>
  <c r="M280" i="43"/>
  <c r="L280" i="43"/>
  <c r="K280" i="43"/>
  <c r="AG279" i="43"/>
  <c r="AC279" i="43"/>
  <c r="M279" i="43"/>
  <c r="L279" i="43"/>
  <c r="K279" i="43"/>
  <c r="M278" i="43"/>
  <c r="L278" i="43"/>
  <c r="K278" i="43"/>
  <c r="AG277" i="43"/>
  <c r="AC277" i="43"/>
  <c r="M277" i="43"/>
  <c r="L277" i="43"/>
  <c r="K277" i="43"/>
  <c r="M276" i="43"/>
  <c r="L276" i="43"/>
  <c r="K276" i="43"/>
  <c r="AG275" i="43"/>
  <c r="AC275" i="43"/>
  <c r="M275" i="43"/>
  <c r="L275" i="43"/>
  <c r="K275" i="43"/>
  <c r="AG274" i="43"/>
  <c r="AC274" i="43"/>
  <c r="M274" i="43"/>
  <c r="L274" i="43"/>
  <c r="K274" i="43"/>
  <c r="AG273" i="43"/>
  <c r="AC273" i="43"/>
  <c r="M273" i="43"/>
  <c r="L273" i="43"/>
  <c r="K273" i="43"/>
  <c r="AG272" i="43"/>
  <c r="AC272" i="43"/>
  <c r="M272" i="43"/>
  <c r="L272" i="43"/>
  <c r="K272" i="43"/>
  <c r="AG271" i="43"/>
  <c r="AC271" i="43"/>
  <c r="M271" i="43"/>
  <c r="L271" i="43"/>
  <c r="K271" i="43"/>
  <c r="AG270" i="43"/>
  <c r="AC270" i="43"/>
  <c r="M270" i="43"/>
  <c r="L270" i="43"/>
  <c r="K270" i="43"/>
  <c r="AG269" i="43"/>
  <c r="AC269" i="43"/>
  <c r="M269" i="43"/>
  <c r="L269" i="43"/>
  <c r="K269" i="43"/>
  <c r="AG268" i="43"/>
  <c r="AC268" i="43"/>
  <c r="M268" i="43"/>
  <c r="L268" i="43"/>
  <c r="K268" i="43"/>
  <c r="AG267" i="43"/>
  <c r="AC267" i="43"/>
  <c r="M267" i="43"/>
  <c r="L267" i="43"/>
  <c r="K267" i="43"/>
  <c r="M266" i="43"/>
  <c r="L266" i="43"/>
  <c r="K266" i="43"/>
  <c r="M265" i="43"/>
  <c r="L265" i="43"/>
  <c r="K265" i="43"/>
  <c r="M264" i="43"/>
  <c r="L264" i="43"/>
  <c r="K264" i="43"/>
  <c r="M263" i="43"/>
  <c r="L263" i="43"/>
  <c r="K263" i="43"/>
  <c r="M262" i="43"/>
  <c r="L262" i="43"/>
  <c r="K262" i="43"/>
  <c r="AG261" i="43"/>
  <c r="AC261" i="43"/>
  <c r="M261" i="43"/>
  <c r="L261" i="43"/>
  <c r="K261" i="43"/>
  <c r="M260" i="43"/>
  <c r="L260" i="43"/>
  <c r="K260" i="43"/>
  <c r="M259" i="43"/>
  <c r="L259" i="43"/>
  <c r="K259" i="43"/>
  <c r="M258" i="43"/>
  <c r="L258" i="43"/>
  <c r="K258" i="43"/>
  <c r="M257" i="43"/>
  <c r="L257" i="43"/>
  <c r="K257" i="43"/>
  <c r="M256" i="43"/>
  <c r="L256" i="43"/>
  <c r="K256" i="43"/>
  <c r="AG255" i="43"/>
  <c r="AC255" i="43"/>
  <c r="M255" i="43"/>
  <c r="L255" i="43"/>
  <c r="K255" i="43"/>
  <c r="AG254" i="43"/>
  <c r="AC254" i="43"/>
  <c r="M254" i="43"/>
  <c r="L254" i="43"/>
  <c r="K254" i="43"/>
  <c r="M253" i="43"/>
  <c r="L253" i="43"/>
  <c r="K253" i="43"/>
  <c r="M252" i="43"/>
  <c r="L252" i="43"/>
  <c r="K252" i="43"/>
  <c r="M251" i="43"/>
  <c r="L251" i="43"/>
  <c r="K251" i="43"/>
  <c r="M250" i="43"/>
  <c r="L250" i="43"/>
  <c r="K250" i="43"/>
  <c r="M249" i="43"/>
  <c r="L249" i="43"/>
  <c r="K249" i="43"/>
  <c r="AG248" i="43"/>
  <c r="AC248" i="43"/>
  <c r="M248" i="43"/>
  <c r="L248" i="43"/>
  <c r="K248" i="43"/>
  <c r="M247" i="43"/>
  <c r="L247" i="43"/>
  <c r="K247" i="43"/>
  <c r="M246" i="43"/>
  <c r="L246" i="43"/>
  <c r="K246" i="43"/>
  <c r="M245" i="43"/>
  <c r="L245" i="43"/>
  <c r="K245" i="43"/>
  <c r="M244" i="43"/>
  <c r="L244" i="43"/>
  <c r="K244" i="43"/>
  <c r="M243" i="43"/>
  <c r="L243" i="43"/>
  <c r="K243" i="43"/>
  <c r="AG242" i="43"/>
  <c r="AC242" i="43"/>
  <c r="M242" i="43"/>
  <c r="L242" i="43"/>
  <c r="K242" i="43"/>
  <c r="M241" i="43"/>
  <c r="L241" i="43"/>
  <c r="K241" i="43"/>
  <c r="M240" i="43"/>
  <c r="L240" i="43"/>
  <c r="K240" i="43"/>
  <c r="AG239" i="43"/>
  <c r="AC239" i="43"/>
  <c r="M239" i="43"/>
  <c r="L239" i="43"/>
  <c r="K239" i="43"/>
  <c r="AG238" i="43"/>
  <c r="AC238" i="43"/>
  <c r="M238" i="43"/>
  <c r="L238" i="43"/>
  <c r="K238" i="43"/>
  <c r="M237" i="43"/>
  <c r="L237" i="43"/>
  <c r="K237" i="43"/>
  <c r="M236" i="43"/>
  <c r="L236" i="43"/>
  <c r="K236" i="43"/>
  <c r="M235" i="43"/>
  <c r="L235" i="43"/>
  <c r="K235" i="43"/>
  <c r="M234" i="43"/>
  <c r="L234" i="43"/>
  <c r="K234" i="43"/>
  <c r="M233" i="43"/>
  <c r="L233" i="43"/>
  <c r="K233" i="43"/>
  <c r="AG232" i="43"/>
  <c r="AC232" i="43"/>
  <c r="M232" i="43"/>
  <c r="L232" i="43"/>
  <c r="K232" i="43"/>
  <c r="M231" i="43"/>
  <c r="L231" i="43"/>
  <c r="K231" i="43"/>
  <c r="AG230" i="43"/>
  <c r="AC230" i="43"/>
  <c r="M230" i="43"/>
  <c r="L230" i="43"/>
  <c r="K230" i="43"/>
  <c r="M229" i="43"/>
  <c r="L229" i="43"/>
  <c r="K229" i="43"/>
  <c r="M228" i="43"/>
  <c r="L228" i="43"/>
  <c r="K228" i="43"/>
  <c r="M227" i="43"/>
  <c r="L227" i="43"/>
  <c r="K227" i="43"/>
  <c r="AG226" i="43"/>
  <c r="AC226" i="43"/>
  <c r="M226" i="43"/>
  <c r="L226" i="43"/>
  <c r="K226" i="43"/>
  <c r="M225" i="43"/>
  <c r="L225" i="43"/>
  <c r="K225" i="43"/>
  <c r="AG224" i="43"/>
  <c r="AC224" i="43"/>
  <c r="M224" i="43"/>
  <c r="L224" i="43"/>
  <c r="K224" i="43"/>
  <c r="M223" i="43"/>
  <c r="L223" i="43"/>
  <c r="K223" i="43"/>
  <c r="M222" i="43"/>
  <c r="L222" i="43"/>
  <c r="K222" i="43"/>
  <c r="M221" i="43"/>
  <c r="L221" i="43"/>
  <c r="K221" i="43"/>
  <c r="M220" i="43"/>
  <c r="L220" i="43"/>
  <c r="K220" i="43"/>
  <c r="M219" i="43"/>
  <c r="L219" i="43"/>
  <c r="K219" i="43"/>
  <c r="M218" i="43"/>
  <c r="L218" i="43"/>
  <c r="K218" i="43"/>
  <c r="M217" i="43"/>
  <c r="L217" i="43"/>
  <c r="K217" i="43"/>
  <c r="M216" i="43"/>
  <c r="L216" i="43"/>
  <c r="K216" i="43"/>
  <c r="M215" i="43"/>
  <c r="L215" i="43"/>
  <c r="K215" i="43"/>
  <c r="M214" i="43"/>
  <c r="L214" i="43"/>
  <c r="K214" i="43"/>
  <c r="M213" i="43"/>
  <c r="L213" i="43"/>
  <c r="K213" i="43"/>
  <c r="M212" i="43"/>
  <c r="L212" i="43"/>
  <c r="K212" i="43"/>
  <c r="M211" i="43"/>
  <c r="L211" i="43"/>
  <c r="K211" i="43"/>
  <c r="M210" i="43"/>
  <c r="L210" i="43"/>
  <c r="K210" i="43"/>
  <c r="M209" i="43"/>
  <c r="L209" i="43"/>
  <c r="K209" i="43"/>
  <c r="M208" i="43"/>
  <c r="L208" i="43"/>
  <c r="K208" i="43"/>
  <c r="M207" i="43"/>
  <c r="L207" i="43"/>
  <c r="K207" i="43"/>
  <c r="M206" i="43"/>
  <c r="L206" i="43"/>
  <c r="K206" i="43"/>
  <c r="M205" i="43"/>
  <c r="L205" i="43"/>
  <c r="K205" i="43"/>
  <c r="M204" i="43"/>
  <c r="L204" i="43"/>
  <c r="K204" i="43"/>
  <c r="M203" i="43"/>
  <c r="L203" i="43"/>
  <c r="K203" i="43"/>
  <c r="M202" i="43"/>
  <c r="L202" i="43"/>
  <c r="K202" i="43"/>
  <c r="M201" i="43"/>
  <c r="L201" i="43"/>
  <c r="K201" i="43"/>
  <c r="M200" i="43"/>
  <c r="L200" i="43"/>
  <c r="K200" i="43"/>
  <c r="AG199" i="43"/>
  <c r="AC199" i="43"/>
  <c r="T199" i="43"/>
  <c r="Q199" i="43"/>
  <c r="M199" i="43"/>
  <c r="L199" i="43"/>
  <c r="K199" i="43"/>
  <c r="M198" i="43"/>
  <c r="L198" i="43"/>
  <c r="K198" i="43"/>
  <c r="M197" i="43"/>
  <c r="L197" i="43"/>
  <c r="K197" i="43"/>
  <c r="M196" i="43"/>
  <c r="L196" i="43"/>
  <c r="K196" i="43"/>
  <c r="M195" i="43"/>
  <c r="L195" i="43"/>
  <c r="K195" i="43"/>
  <c r="M194" i="43"/>
  <c r="L194" i="43"/>
  <c r="K194" i="43"/>
  <c r="AG193" i="43"/>
  <c r="AC193" i="43"/>
  <c r="M193" i="43"/>
  <c r="L193" i="43"/>
  <c r="K193" i="43"/>
  <c r="AG192" i="43"/>
  <c r="AC192" i="43"/>
  <c r="M192" i="43"/>
  <c r="L192" i="43"/>
  <c r="K192" i="43"/>
  <c r="AG191" i="43"/>
  <c r="AC191" i="43"/>
  <c r="M191" i="43"/>
  <c r="L191" i="43"/>
  <c r="K191" i="43"/>
  <c r="AG190" i="43"/>
  <c r="AC190" i="43"/>
  <c r="M190" i="43"/>
  <c r="L190" i="43"/>
  <c r="K190" i="43"/>
  <c r="M189" i="43"/>
  <c r="L189" i="43"/>
  <c r="K189" i="43"/>
  <c r="M188" i="43"/>
  <c r="L188" i="43"/>
  <c r="K188" i="43"/>
  <c r="M187" i="43"/>
  <c r="L187" i="43"/>
  <c r="K187" i="43"/>
  <c r="M186" i="43"/>
  <c r="L186" i="43"/>
  <c r="K186" i="43"/>
  <c r="AG185" i="43"/>
  <c r="AC185" i="43"/>
  <c r="M185" i="43"/>
  <c r="L185" i="43"/>
  <c r="K185" i="43"/>
  <c r="M184" i="43"/>
  <c r="L184" i="43"/>
  <c r="K184" i="43"/>
  <c r="AG183" i="43"/>
  <c r="AC183" i="43"/>
  <c r="S183" i="43"/>
  <c r="T183" i="43" s="1"/>
  <c r="Q183" i="43"/>
  <c r="L183" i="43"/>
  <c r="K183" i="43"/>
  <c r="M182" i="43"/>
  <c r="L182" i="43"/>
  <c r="K182" i="43"/>
  <c r="M181" i="43"/>
  <c r="L181" i="43"/>
  <c r="K181" i="43"/>
  <c r="M180" i="43"/>
  <c r="L180" i="43"/>
  <c r="K180" i="43"/>
  <c r="M179" i="43"/>
  <c r="L179" i="43"/>
  <c r="K179" i="43"/>
  <c r="M178" i="43"/>
  <c r="L178" i="43"/>
  <c r="K178" i="43"/>
  <c r="M177" i="43"/>
  <c r="L177" i="43"/>
  <c r="K177" i="43"/>
  <c r="M176" i="43"/>
  <c r="L176" i="43"/>
  <c r="K176" i="43"/>
  <c r="M175" i="43"/>
  <c r="L175" i="43"/>
  <c r="K175" i="43"/>
  <c r="M174" i="43"/>
  <c r="L174" i="43"/>
  <c r="K174" i="43"/>
  <c r="M173" i="43"/>
  <c r="L173" i="43"/>
  <c r="K173" i="43"/>
  <c r="M172" i="43"/>
  <c r="L172" i="43"/>
  <c r="K172" i="43"/>
  <c r="M171" i="43"/>
  <c r="L171" i="43"/>
  <c r="K171" i="43"/>
  <c r="M170" i="43"/>
  <c r="L170" i="43"/>
  <c r="K170" i="43"/>
  <c r="M169" i="43"/>
  <c r="L169" i="43"/>
  <c r="K169" i="43"/>
  <c r="M168" i="43"/>
  <c r="L168" i="43"/>
  <c r="K168" i="43"/>
  <c r="M167" i="43"/>
  <c r="L167" i="43"/>
  <c r="K167" i="43"/>
  <c r="M166" i="43"/>
  <c r="L166" i="43"/>
  <c r="K166" i="43"/>
  <c r="M165" i="43"/>
  <c r="L165" i="43"/>
  <c r="K165" i="43"/>
  <c r="M164" i="43"/>
  <c r="L164" i="43"/>
  <c r="K164" i="43"/>
  <c r="AC163" i="43"/>
  <c r="M163" i="43"/>
  <c r="L163" i="43"/>
  <c r="K163" i="43"/>
  <c r="AG162" i="43"/>
  <c r="AC162" i="43"/>
  <c r="M162" i="43"/>
  <c r="L162" i="43"/>
  <c r="K162" i="43"/>
  <c r="AG161" i="43"/>
  <c r="AC161" i="43"/>
  <c r="M161" i="43"/>
  <c r="L161" i="43"/>
  <c r="K161" i="43"/>
  <c r="BC160" i="43"/>
  <c r="AG160" i="43"/>
  <c r="AC160" i="43"/>
  <c r="M160" i="43"/>
  <c r="L160" i="43"/>
  <c r="K160" i="43"/>
  <c r="M159" i="43"/>
  <c r="L159" i="43"/>
  <c r="K159" i="43"/>
  <c r="BC158" i="43"/>
  <c r="S158" i="43"/>
  <c r="M158" i="43" s="1"/>
  <c r="Q158" i="43"/>
  <c r="L158" i="43"/>
  <c r="K158" i="43"/>
  <c r="AC156" i="43"/>
  <c r="AC155" i="43"/>
  <c r="AC154" i="43"/>
  <c r="AC153" i="43"/>
  <c r="AC152" i="43"/>
  <c r="AC151" i="43"/>
  <c r="AC150" i="43"/>
  <c r="AC149" i="43"/>
  <c r="AC148" i="43"/>
  <c r="AC147" i="43"/>
  <c r="AC146" i="43"/>
  <c r="AC144" i="43"/>
  <c r="AC143" i="43"/>
  <c r="AF142" i="43"/>
  <c r="AF141" i="43"/>
  <c r="AF140" i="43"/>
  <c r="AF139" i="43"/>
  <c r="AF138" i="43"/>
  <c r="AF137" i="43"/>
  <c r="AF136" i="43"/>
  <c r="AF135" i="43"/>
  <c r="AF134" i="43"/>
  <c r="AF133" i="43"/>
  <c r="AF132" i="43"/>
  <c r="AF131" i="43"/>
  <c r="AF130" i="43"/>
  <c r="AF129" i="43"/>
  <c r="AF128" i="43"/>
  <c r="AF127" i="43"/>
  <c r="AF126" i="43"/>
  <c r="AF125" i="43"/>
  <c r="AF124" i="43"/>
  <c r="AF123" i="43"/>
  <c r="AF122" i="43"/>
  <c r="AF121" i="43"/>
  <c r="AF120" i="43"/>
  <c r="AF119" i="43"/>
  <c r="AF118" i="43"/>
  <c r="AF117" i="43"/>
  <c r="AF116" i="43"/>
  <c r="AF115" i="43"/>
  <c r="AF114" i="43"/>
  <c r="AF113" i="43"/>
  <c r="AC113" i="43"/>
  <c r="AG112" i="43"/>
  <c r="AC112" i="43"/>
  <c r="AC111" i="43"/>
  <c r="AC110" i="43"/>
  <c r="AG109" i="43"/>
  <c r="AC109" i="43"/>
  <c r="M109" i="43"/>
  <c r="L109" i="43"/>
  <c r="K109" i="43"/>
  <c r="AC108" i="43"/>
  <c r="M108" i="43"/>
  <c r="L108" i="43"/>
  <c r="K108" i="43"/>
  <c r="AG107" i="43"/>
  <c r="AC107" i="43"/>
  <c r="M107" i="43"/>
  <c r="L107" i="43"/>
  <c r="K107" i="43"/>
  <c r="AG106" i="43"/>
  <c r="AC106" i="43"/>
  <c r="M106" i="43"/>
  <c r="L106" i="43"/>
  <c r="K106" i="43"/>
  <c r="AG105" i="43"/>
  <c r="AF105" i="43"/>
  <c r="AC105" i="43"/>
  <c r="M105" i="43"/>
  <c r="L105" i="43"/>
  <c r="K105" i="43"/>
  <c r="M104" i="43"/>
  <c r="L104" i="43"/>
  <c r="K104" i="43"/>
  <c r="M103" i="43"/>
  <c r="L103" i="43"/>
  <c r="K103" i="43"/>
  <c r="M102" i="43"/>
  <c r="L102" i="43"/>
  <c r="K102" i="43"/>
  <c r="M101" i="43"/>
  <c r="L101" i="43"/>
  <c r="K101" i="43"/>
  <c r="M100" i="43"/>
  <c r="L100" i="43"/>
  <c r="K100" i="43"/>
  <c r="M99" i="43"/>
  <c r="L99" i="43"/>
  <c r="K99" i="43"/>
  <c r="AC98" i="43"/>
  <c r="M98" i="43"/>
  <c r="L98" i="43"/>
  <c r="K98" i="43"/>
  <c r="BC97" i="43"/>
  <c r="AF97" i="43"/>
  <c r="AB97" i="43"/>
  <c r="AG97" i="43" s="1"/>
  <c r="M97" i="43"/>
  <c r="L97" i="43"/>
  <c r="K97" i="43"/>
  <c r="M96" i="43"/>
  <c r="L96" i="43"/>
  <c r="K96" i="43"/>
  <c r="M95" i="43"/>
  <c r="L95" i="43"/>
  <c r="K95" i="43"/>
  <c r="M94" i="43"/>
  <c r="L94" i="43"/>
  <c r="K94" i="43"/>
  <c r="M93" i="43"/>
  <c r="L93" i="43"/>
  <c r="K93" i="43"/>
  <c r="M92" i="43"/>
  <c r="L92" i="43"/>
  <c r="K92" i="43"/>
  <c r="M91" i="43"/>
  <c r="L91" i="43"/>
  <c r="K91" i="43"/>
  <c r="M90" i="43"/>
  <c r="L90" i="43"/>
  <c r="K90" i="43"/>
  <c r="M89" i="43"/>
  <c r="L89" i="43"/>
  <c r="K89" i="43"/>
  <c r="M88" i="43"/>
  <c r="L88" i="43"/>
  <c r="K88" i="43"/>
  <c r="M87" i="43"/>
  <c r="L87" i="43"/>
  <c r="K87" i="43"/>
  <c r="M86" i="43"/>
  <c r="L86" i="43"/>
  <c r="K86" i="43"/>
  <c r="M85" i="43"/>
  <c r="L85" i="43"/>
  <c r="K85" i="43"/>
  <c r="M84" i="43"/>
  <c r="L84" i="43"/>
  <c r="K84" i="43"/>
  <c r="M83" i="43"/>
  <c r="L83" i="43"/>
  <c r="K83" i="43"/>
  <c r="M82" i="43"/>
  <c r="L82" i="43"/>
  <c r="K82" i="43"/>
  <c r="M81" i="43"/>
  <c r="L81" i="43"/>
  <c r="K81" i="43"/>
  <c r="M80" i="43"/>
  <c r="L80" i="43"/>
  <c r="K80" i="43"/>
  <c r="M79" i="43"/>
  <c r="L79" i="43"/>
  <c r="K79" i="43"/>
  <c r="M78" i="43"/>
  <c r="L78" i="43"/>
  <c r="K78" i="43"/>
  <c r="M77" i="43"/>
  <c r="L77" i="43"/>
  <c r="K77" i="43"/>
  <c r="M76" i="43"/>
  <c r="L76" i="43"/>
  <c r="K76" i="43"/>
  <c r="M75" i="43"/>
  <c r="L75" i="43"/>
  <c r="K75" i="43"/>
  <c r="M74" i="43"/>
  <c r="L74" i="43"/>
  <c r="K74" i="43"/>
  <c r="M73" i="43"/>
  <c r="L73" i="43"/>
  <c r="K73" i="43"/>
  <c r="M72" i="43"/>
  <c r="L72" i="43"/>
  <c r="K72" i="43"/>
  <c r="M71" i="43"/>
  <c r="L71" i="43"/>
  <c r="K71" i="43"/>
  <c r="M70" i="43"/>
  <c r="L70" i="43"/>
  <c r="K70" i="43"/>
  <c r="M69" i="43"/>
  <c r="L69" i="43"/>
  <c r="K69" i="43"/>
  <c r="M68" i="43"/>
  <c r="L68" i="43"/>
  <c r="K68" i="43"/>
  <c r="M67" i="43"/>
  <c r="L67" i="43"/>
  <c r="K67" i="43"/>
  <c r="M66" i="43"/>
  <c r="L66" i="43"/>
  <c r="K66" i="43"/>
  <c r="M65" i="43"/>
  <c r="L65" i="43"/>
  <c r="K65" i="43"/>
  <c r="M64" i="43"/>
  <c r="L64" i="43"/>
  <c r="K64" i="43"/>
  <c r="M63" i="43"/>
  <c r="L63" i="43"/>
  <c r="K63" i="43"/>
  <c r="M62" i="43"/>
  <c r="L62" i="43"/>
  <c r="K62" i="43"/>
  <c r="M61" i="43"/>
  <c r="L61" i="43"/>
  <c r="K61" i="43"/>
  <c r="M60" i="43"/>
  <c r="L60" i="43"/>
  <c r="K60" i="43"/>
  <c r="M59" i="43"/>
  <c r="L59" i="43"/>
  <c r="K59" i="43"/>
  <c r="M58" i="43"/>
  <c r="L58" i="43"/>
  <c r="K58" i="43"/>
  <c r="M57" i="43"/>
  <c r="L57" i="43"/>
  <c r="K57" i="43"/>
  <c r="M56" i="43"/>
  <c r="L56" i="43"/>
  <c r="K56" i="43"/>
  <c r="M55" i="43"/>
  <c r="L55" i="43"/>
  <c r="K55" i="43"/>
  <c r="M54" i="43"/>
  <c r="L54" i="43"/>
  <c r="K54" i="43"/>
  <c r="M53" i="43"/>
  <c r="L53" i="43"/>
  <c r="K53" i="43"/>
  <c r="M52" i="43"/>
  <c r="L52" i="43"/>
  <c r="K52" i="43"/>
  <c r="M51" i="43"/>
  <c r="L51" i="43"/>
  <c r="K51" i="43"/>
  <c r="M50" i="43"/>
  <c r="L50" i="43"/>
  <c r="K50" i="43"/>
  <c r="M49" i="43"/>
  <c r="L49" i="43"/>
  <c r="K49" i="43"/>
  <c r="M48" i="43"/>
  <c r="L48" i="43"/>
  <c r="K48" i="43"/>
  <c r="M47" i="43"/>
  <c r="L47" i="43"/>
  <c r="K47" i="43"/>
  <c r="M46" i="43"/>
  <c r="L46" i="43"/>
  <c r="K46" i="43"/>
  <c r="M45" i="43"/>
  <c r="L45" i="43"/>
  <c r="K45" i="43"/>
  <c r="M44" i="43"/>
  <c r="L44" i="43"/>
  <c r="K44" i="43"/>
  <c r="M43" i="43"/>
  <c r="L43" i="43"/>
  <c r="K43" i="43"/>
  <c r="AC42" i="43"/>
  <c r="M42" i="43"/>
  <c r="L42" i="43"/>
  <c r="K42" i="43"/>
  <c r="M41" i="43"/>
  <c r="L41" i="43"/>
  <c r="K41" i="43"/>
  <c r="M40" i="43"/>
  <c r="L40" i="43"/>
  <c r="K40" i="43"/>
  <c r="M39" i="43"/>
  <c r="L39" i="43"/>
  <c r="K39" i="43"/>
  <c r="M38" i="43"/>
  <c r="L38" i="43"/>
  <c r="K38" i="43"/>
  <c r="M37" i="43"/>
  <c r="L37" i="43"/>
  <c r="K37" i="43"/>
  <c r="M36" i="43"/>
  <c r="L36" i="43"/>
  <c r="K36" i="43"/>
  <c r="M35" i="43"/>
  <c r="L35" i="43"/>
  <c r="K35" i="43"/>
  <c r="M34" i="43"/>
  <c r="L34" i="43"/>
  <c r="K34" i="43"/>
  <c r="M33" i="43"/>
  <c r="L33" i="43"/>
  <c r="K33" i="43"/>
  <c r="M32" i="43"/>
  <c r="L32" i="43"/>
  <c r="K32" i="43"/>
  <c r="M31" i="43"/>
  <c r="L31" i="43"/>
  <c r="K31" i="43"/>
  <c r="AG30" i="43"/>
  <c r="AC30" i="43"/>
  <c r="M30" i="43"/>
  <c r="L30" i="43"/>
  <c r="K30" i="43"/>
  <c r="M29" i="43"/>
  <c r="L29" i="43"/>
  <c r="K29" i="43"/>
  <c r="M28" i="43"/>
  <c r="L28" i="43"/>
  <c r="K28" i="43"/>
  <c r="M27" i="43"/>
  <c r="L27" i="43"/>
  <c r="K27" i="43"/>
  <c r="M26" i="43"/>
  <c r="L26" i="43"/>
  <c r="K26" i="43"/>
  <c r="M25" i="43"/>
  <c r="L25" i="43"/>
  <c r="K25" i="43"/>
  <c r="M24" i="43"/>
  <c r="L24" i="43"/>
  <c r="K24" i="43"/>
  <c r="AC23" i="43"/>
  <c r="M23" i="43"/>
  <c r="L23" i="43"/>
  <c r="K23" i="43"/>
  <c r="M22" i="43"/>
  <c r="L22" i="43"/>
  <c r="K22" i="43"/>
  <c r="AG21" i="43"/>
  <c r="AC21" i="43"/>
  <c r="M21" i="43"/>
  <c r="L21" i="43"/>
  <c r="K21" i="43"/>
  <c r="M20" i="43"/>
  <c r="L20" i="43"/>
  <c r="K20" i="43"/>
  <c r="AG19" i="43"/>
  <c r="AC19" i="43"/>
  <c r="M19" i="43"/>
  <c r="L19" i="43"/>
  <c r="K19" i="43"/>
  <c r="AC18" i="43"/>
  <c r="M18" i="43"/>
  <c r="L18" i="43"/>
  <c r="K18" i="43"/>
  <c r="AA17" i="43"/>
  <c r="AF17" i="43" s="1"/>
  <c r="M17" i="43"/>
  <c r="L17" i="43"/>
  <c r="K17" i="43"/>
  <c r="M16" i="43"/>
  <c r="L16" i="43"/>
  <c r="K16" i="43"/>
  <c r="M15" i="43"/>
  <c r="L15" i="43"/>
  <c r="K15" i="43"/>
  <c r="M14" i="43"/>
  <c r="L14" i="43"/>
  <c r="K14" i="43"/>
  <c r="AF13" i="43"/>
  <c r="AB13" i="43"/>
  <c r="AC13" i="43" s="1"/>
  <c r="M13" i="43"/>
  <c r="L13" i="43"/>
  <c r="K13" i="43"/>
  <c r="M12" i="43"/>
  <c r="L12" i="43"/>
  <c r="K12" i="43"/>
  <c r="AF11" i="43"/>
  <c r="AB11" i="43"/>
  <c r="AC11" i="43" s="1"/>
  <c r="M11" i="43"/>
  <c r="L11" i="43"/>
  <c r="K11" i="43"/>
  <c r="AC10" i="43"/>
  <c r="M10" i="43"/>
  <c r="L10" i="43"/>
  <c r="K10" i="43"/>
  <c r="AF9" i="43"/>
  <c r="AB9" i="43"/>
  <c r="M9" i="43"/>
  <c r="L9" i="43"/>
  <c r="K9" i="43"/>
  <c r="M8" i="43"/>
  <c r="L8" i="43"/>
  <c r="K8" i="43"/>
  <c r="M7" i="43"/>
  <c r="L7" i="43"/>
  <c r="K7" i="43"/>
  <c r="AG6" i="43"/>
  <c r="AC6" i="43"/>
  <c r="M6" i="43"/>
  <c r="L6" i="43"/>
  <c r="K6" i="43"/>
  <c r="AF5" i="43"/>
  <c r="AB5" i="43"/>
  <c r="AC5" i="43" s="1"/>
  <c r="M5" i="43"/>
  <c r="L5" i="43"/>
  <c r="K5" i="43"/>
  <c r="AG658" i="42"/>
  <c r="AG653" i="42"/>
  <c r="AG649" i="42"/>
  <c r="AG648" i="42"/>
  <c r="AG645" i="42"/>
  <c r="AG644" i="42"/>
  <c r="AG642" i="42"/>
  <c r="AG639" i="42"/>
  <c r="AF634" i="42"/>
  <c r="AG634" i="42" s="1"/>
  <c r="T631" i="42"/>
  <c r="Q631" i="42"/>
  <c r="M630" i="42"/>
  <c r="L630" i="42"/>
  <c r="K630" i="42"/>
  <c r="M629" i="42"/>
  <c r="L629" i="42"/>
  <c r="K629" i="42"/>
  <c r="M628" i="42"/>
  <c r="L628" i="42"/>
  <c r="K628" i="42"/>
  <c r="M627" i="42"/>
  <c r="L627" i="42"/>
  <c r="K627" i="42"/>
  <c r="M626" i="42"/>
  <c r="L626" i="42"/>
  <c r="K626" i="42"/>
  <c r="M625" i="42"/>
  <c r="L625" i="42"/>
  <c r="K625" i="42"/>
  <c r="AG624" i="42"/>
  <c r="AC624" i="42"/>
  <c r="M624" i="42"/>
  <c r="L624" i="42"/>
  <c r="K624" i="42"/>
  <c r="AG623" i="42"/>
  <c r="AC623" i="42"/>
  <c r="M623" i="42"/>
  <c r="L623" i="42"/>
  <c r="K623" i="42"/>
  <c r="M622" i="42"/>
  <c r="L622" i="42"/>
  <c r="K622" i="42"/>
  <c r="AG621" i="42"/>
  <c r="AC621" i="42"/>
  <c r="M621" i="42"/>
  <c r="L621" i="42"/>
  <c r="K621" i="42"/>
  <c r="M620" i="42"/>
  <c r="L620" i="42"/>
  <c r="K620" i="42"/>
  <c r="M619" i="42"/>
  <c r="L619" i="42"/>
  <c r="K619" i="42"/>
  <c r="AG618" i="42"/>
  <c r="AC618" i="42"/>
  <c r="M618" i="42"/>
  <c r="L618" i="42"/>
  <c r="K618" i="42"/>
  <c r="AG617" i="42"/>
  <c r="AC617" i="42"/>
  <c r="M617" i="42"/>
  <c r="L617" i="42"/>
  <c r="K617" i="42"/>
  <c r="BM616" i="42"/>
  <c r="M616" i="42"/>
  <c r="L616" i="42"/>
  <c r="K616" i="42"/>
  <c r="BM615" i="42"/>
  <c r="M615" i="42"/>
  <c r="L615" i="42"/>
  <c r="K615" i="42"/>
  <c r="BM614" i="42"/>
  <c r="M614" i="42"/>
  <c r="L614" i="42"/>
  <c r="K614" i="42"/>
  <c r="BM613" i="42"/>
  <c r="AG613" i="42"/>
  <c r="AC613" i="42"/>
  <c r="M613" i="42"/>
  <c r="L613" i="42"/>
  <c r="K613" i="42"/>
  <c r="BM612" i="42"/>
  <c r="M612" i="42"/>
  <c r="L612" i="42"/>
  <c r="K612" i="42"/>
  <c r="BM611" i="42"/>
  <c r="M611" i="42"/>
  <c r="L611" i="42"/>
  <c r="K611" i="42"/>
  <c r="BM610" i="42"/>
  <c r="M610" i="42"/>
  <c r="L610" i="42"/>
  <c r="K610" i="42"/>
  <c r="BM609" i="42"/>
  <c r="AG609" i="42"/>
  <c r="AC609" i="42"/>
  <c r="M609" i="42"/>
  <c r="L609" i="42"/>
  <c r="K609" i="42"/>
  <c r="BM608" i="42"/>
  <c r="M608" i="42"/>
  <c r="L608" i="42"/>
  <c r="K608" i="42"/>
  <c r="BM607" i="42"/>
  <c r="M607" i="42"/>
  <c r="L607" i="42"/>
  <c r="K607" i="42"/>
  <c r="BM606" i="42"/>
  <c r="M606" i="42"/>
  <c r="L606" i="42"/>
  <c r="K606" i="42"/>
  <c r="BM605" i="42"/>
  <c r="M605" i="42"/>
  <c r="L605" i="42"/>
  <c r="K605" i="42"/>
  <c r="BM604" i="42"/>
  <c r="M604" i="42"/>
  <c r="L604" i="42"/>
  <c r="K604" i="42"/>
  <c r="BM603" i="42"/>
  <c r="M603" i="42"/>
  <c r="L603" i="42"/>
  <c r="K603" i="42"/>
  <c r="BM602" i="42"/>
  <c r="M602" i="42"/>
  <c r="L602" i="42"/>
  <c r="K602" i="42"/>
  <c r="BM601" i="42"/>
  <c r="M601" i="42"/>
  <c r="L601" i="42"/>
  <c r="K601" i="42"/>
  <c r="BM600" i="42"/>
  <c r="M600" i="42"/>
  <c r="L600" i="42"/>
  <c r="K600" i="42"/>
  <c r="BM599" i="42"/>
  <c r="M599" i="42"/>
  <c r="L599" i="42"/>
  <c r="K599" i="42"/>
  <c r="BM598" i="42"/>
  <c r="M598" i="42"/>
  <c r="L598" i="42"/>
  <c r="K598" i="42"/>
  <c r="BM597" i="42"/>
  <c r="AG597" i="42"/>
  <c r="AC597" i="42"/>
  <c r="M597" i="42"/>
  <c r="L597" i="42"/>
  <c r="K597" i="42"/>
  <c r="BM596" i="42"/>
  <c r="M596" i="42"/>
  <c r="L596" i="42"/>
  <c r="K596" i="42"/>
  <c r="BM595" i="42"/>
  <c r="M595" i="42"/>
  <c r="L595" i="42"/>
  <c r="K595" i="42"/>
  <c r="BM594" i="42"/>
  <c r="M594" i="42"/>
  <c r="L594" i="42"/>
  <c r="K594" i="42"/>
  <c r="BM593" i="42"/>
  <c r="M593" i="42"/>
  <c r="L593" i="42"/>
  <c r="K593" i="42"/>
  <c r="BM592" i="42"/>
  <c r="M592" i="42"/>
  <c r="L592" i="42"/>
  <c r="K592" i="42"/>
  <c r="BM591" i="42"/>
  <c r="M591" i="42"/>
  <c r="L591" i="42"/>
  <c r="K591" i="42"/>
  <c r="BM590" i="42"/>
  <c r="M590" i="42"/>
  <c r="L590" i="42"/>
  <c r="K590" i="42"/>
  <c r="BM589" i="42"/>
  <c r="M589" i="42"/>
  <c r="L589" i="42"/>
  <c r="K589" i="42"/>
  <c r="BM588" i="42"/>
  <c r="M588" i="42"/>
  <c r="L588" i="42"/>
  <c r="K588" i="42"/>
  <c r="BM587" i="42"/>
  <c r="M587" i="42"/>
  <c r="L587" i="42"/>
  <c r="K587" i="42"/>
  <c r="BM586" i="42"/>
  <c r="M586" i="42"/>
  <c r="L586" i="42"/>
  <c r="K586" i="42"/>
  <c r="BM585" i="42"/>
  <c r="M585" i="42"/>
  <c r="L585" i="42"/>
  <c r="K585" i="42"/>
  <c r="BM584" i="42"/>
  <c r="M584" i="42"/>
  <c r="L584" i="42"/>
  <c r="K584" i="42"/>
  <c r="BM583" i="42"/>
  <c r="M583" i="42"/>
  <c r="L583" i="42"/>
  <c r="K583" i="42"/>
  <c r="BM582" i="42"/>
  <c r="M582" i="42"/>
  <c r="L582" i="42"/>
  <c r="K582" i="42"/>
  <c r="BM581" i="42"/>
  <c r="M581" i="42"/>
  <c r="L581" i="42"/>
  <c r="K581" i="42"/>
  <c r="BM580" i="42"/>
  <c r="M580" i="42"/>
  <c r="L580" i="42"/>
  <c r="K580" i="42"/>
  <c r="BM579" i="42"/>
  <c r="M579" i="42"/>
  <c r="L579" i="42"/>
  <c r="K579" i="42"/>
  <c r="BM578" i="42"/>
  <c r="M578" i="42"/>
  <c r="L578" i="42"/>
  <c r="K578" i="42"/>
  <c r="BM577" i="42"/>
  <c r="M577" i="42"/>
  <c r="L577" i="42"/>
  <c r="K577" i="42"/>
  <c r="BM576" i="42"/>
  <c r="M576" i="42"/>
  <c r="L576" i="42"/>
  <c r="K576" i="42"/>
  <c r="BM575" i="42"/>
  <c r="M575" i="42"/>
  <c r="L575" i="42"/>
  <c r="K575" i="42"/>
  <c r="BM574" i="42"/>
  <c r="M574" i="42"/>
  <c r="L574" i="42"/>
  <c r="K574" i="42"/>
  <c r="BM573" i="42"/>
  <c r="M573" i="42"/>
  <c r="L573" i="42"/>
  <c r="K573" i="42"/>
  <c r="BM572" i="42"/>
  <c r="M572" i="42"/>
  <c r="L572" i="42"/>
  <c r="K572" i="42"/>
  <c r="BM571" i="42"/>
  <c r="M571" i="42"/>
  <c r="L571" i="42"/>
  <c r="K571" i="42"/>
  <c r="BM570" i="42"/>
  <c r="M570" i="42"/>
  <c r="L570" i="42"/>
  <c r="K570" i="42"/>
  <c r="BM569" i="42"/>
  <c r="AG569" i="42"/>
  <c r="AC569" i="42"/>
  <c r="M569" i="42"/>
  <c r="L569" i="42"/>
  <c r="K569" i="42"/>
  <c r="BM568" i="42"/>
  <c r="M568" i="42"/>
  <c r="L568" i="42"/>
  <c r="K568" i="42"/>
  <c r="BM567" i="42"/>
  <c r="M567" i="42"/>
  <c r="L567" i="42"/>
  <c r="K567" i="42"/>
  <c r="BM566" i="42"/>
  <c r="M566" i="42"/>
  <c r="L566" i="42"/>
  <c r="K566" i="42"/>
  <c r="BM565" i="42"/>
  <c r="M565" i="42"/>
  <c r="L565" i="42"/>
  <c r="K565" i="42"/>
  <c r="AG564" i="42"/>
  <c r="AC564" i="42"/>
  <c r="M564" i="42"/>
  <c r="L564" i="42"/>
  <c r="K564" i="42"/>
  <c r="BM563" i="42"/>
  <c r="M563" i="42"/>
  <c r="L563" i="42"/>
  <c r="K563" i="42"/>
  <c r="BM562" i="42"/>
  <c r="M562" i="42"/>
  <c r="L562" i="42"/>
  <c r="K562" i="42"/>
  <c r="BM561" i="42"/>
  <c r="M561" i="42"/>
  <c r="L561" i="42"/>
  <c r="K561" i="42"/>
  <c r="BM560" i="42"/>
  <c r="M560" i="42"/>
  <c r="L560" i="42"/>
  <c r="K560" i="42"/>
  <c r="BM559" i="42"/>
  <c r="M559" i="42"/>
  <c r="L559" i="42"/>
  <c r="K559" i="42"/>
  <c r="BM558" i="42"/>
  <c r="AG558" i="42"/>
  <c r="AC558" i="42"/>
  <c r="M558" i="42"/>
  <c r="L558" i="42"/>
  <c r="K558" i="42"/>
  <c r="BM557" i="42"/>
  <c r="M557" i="42"/>
  <c r="L557" i="42"/>
  <c r="K557" i="42"/>
  <c r="BM556" i="42"/>
  <c r="M556" i="42"/>
  <c r="L556" i="42"/>
  <c r="K556" i="42"/>
  <c r="BM555" i="42"/>
  <c r="M555" i="42"/>
  <c r="L555" i="42"/>
  <c r="K555" i="42"/>
  <c r="BM554" i="42"/>
  <c r="M554" i="42"/>
  <c r="L554" i="42"/>
  <c r="K554" i="42"/>
  <c r="BM553" i="42"/>
  <c r="M553" i="42"/>
  <c r="L553" i="42"/>
  <c r="K553" i="42"/>
  <c r="BM552" i="42"/>
  <c r="AG552" i="42"/>
  <c r="AC552" i="42"/>
  <c r="M552" i="42"/>
  <c r="L552" i="42"/>
  <c r="K552" i="42"/>
  <c r="BM551" i="42"/>
  <c r="M551" i="42"/>
  <c r="L551" i="42"/>
  <c r="K551" i="42"/>
  <c r="BM550" i="42"/>
  <c r="M550" i="42"/>
  <c r="L550" i="42"/>
  <c r="K550" i="42"/>
  <c r="BM549" i="42"/>
  <c r="M549" i="42"/>
  <c r="L549" i="42"/>
  <c r="K549" i="42"/>
  <c r="BM548" i="42"/>
  <c r="M548" i="42"/>
  <c r="L548" i="42"/>
  <c r="K548" i="42"/>
  <c r="BM547" i="42"/>
  <c r="M547" i="42"/>
  <c r="L547" i="42"/>
  <c r="K547" i="42"/>
  <c r="BM546" i="42"/>
  <c r="M546" i="42"/>
  <c r="L546" i="42"/>
  <c r="K546" i="42"/>
  <c r="BM545" i="42"/>
  <c r="M545" i="42"/>
  <c r="L545" i="42"/>
  <c r="K545" i="42"/>
  <c r="BM544" i="42"/>
  <c r="M544" i="42"/>
  <c r="L544" i="42"/>
  <c r="K544" i="42"/>
  <c r="BM543" i="42"/>
  <c r="M543" i="42"/>
  <c r="L543" i="42"/>
  <c r="K543" i="42"/>
  <c r="BM542" i="42"/>
  <c r="M542" i="42"/>
  <c r="L542" i="42"/>
  <c r="K542" i="42"/>
  <c r="BM541" i="42"/>
  <c r="M541" i="42"/>
  <c r="L541" i="42"/>
  <c r="K541" i="42"/>
  <c r="BM540" i="42"/>
  <c r="M540" i="42"/>
  <c r="L540" i="42"/>
  <c r="K540" i="42"/>
  <c r="BM539" i="42"/>
  <c r="M539" i="42"/>
  <c r="L539" i="42"/>
  <c r="K539" i="42"/>
  <c r="BM538" i="42"/>
  <c r="M538" i="42"/>
  <c r="L538" i="42"/>
  <c r="K538" i="42"/>
  <c r="BM537" i="42"/>
  <c r="M537" i="42"/>
  <c r="L537" i="42"/>
  <c r="K537" i="42"/>
  <c r="BM536" i="42"/>
  <c r="M536" i="42"/>
  <c r="L536" i="42"/>
  <c r="K536" i="42"/>
  <c r="BM535" i="42"/>
  <c r="M535" i="42"/>
  <c r="L535" i="42"/>
  <c r="K535" i="42"/>
  <c r="BM534" i="42"/>
  <c r="AG534" i="42"/>
  <c r="AC534" i="42"/>
  <c r="M534" i="42"/>
  <c r="L534" i="42"/>
  <c r="K534" i="42"/>
  <c r="BM533" i="42"/>
  <c r="M533" i="42"/>
  <c r="L533" i="42"/>
  <c r="K533" i="42"/>
  <c r="BM532" i="42"/>
  <c r="M532" i="42"/>
  <c r="L532" i="42"/>
  <c r="K532" i="42"/>
  <c r="BM531" i="42"/>
  <c r="M531" i="42"/>
  <c r="L531" i="42"/>
  <c r="K531" i="42"/>
  <c r="M530" i="42"/>
  <c r="L530" i="42"/>
  <c r="K530" i="42"/>
  <c r="BM529" i="42"/>
  <c r="M529" i="42"/>
  <c r="L529" i="42"/>
  <c r="K529" i="42"/>
  <c r="M528" i="42"/>
  <c r="L528" i="42"/>
  <c r="K528" i="42"/>
  <c r="M527" i="42"/>
  <c r="L527" i="42"/>
  <c r="K527" i="42"/>
  <c r="BM526" i="42"/>
  <c r="M526" i="42"/>
  <c r="L526" i="42"/>
  <c r="K526" i="42"/>
  <c r="BM525" i="42"/>
  <c r="M525" i="42"/>
  <c r="L525" i="42"/>
  <c r="K525" i="42"/>
  <c r="BM524" i="42"/>
  <c r="M524" i="42"/>
  <c r="L524" i="42"/>
  <c r="K524" i="42"/>
  <c r="BM523" i="42"/>
  <c r="M523" i="42"/>
  <c r="L523" i="42"/>
  <c r="K523" i="42"/>
  <c r="BM522" i="42"/>
  <c r="M522" i="42"/>
  <c r="L522" i="42"/>
  <c r="K522" i="42"/>
  <c r="BM521" i="42"/>
  <c r="M521" i="42"/>
  <c r="L521" i="42"/>
  <c r="K521" i="42"/>
  <c r="BM520" i="42"/>
  <c r="M520" i="42"/>
  <c r="L520" i="42"/>
  <c r="K520" i="42"/>
  <c r="BM519" i="42"/>
  <c r="M519" i="42"/>
  <c r="L519" i="42"/>
  <c r="K519" i="42"/>
  <c r="BM518" i="42"/>
  <c r="M518" i="42"/>
  <c r="L518" i="42"/>
  <c r="K518" i="42"/>
  <c r="BM517" i="42"/>
  <c r="M517" i="42"/>
  <c r="L517" i="42"/>
  <c r="K517" i="42"/>
  <c r="BM516" i="42"/>
  <c r="M516" i="42"/>
  <c r="L516" i="42"/>
  <c r="K516" i="42"/>
  <c r="BM515" i="42"/>
  <c r="M515" i="42"/>
  <c r="L515" i="42"/>
  <c r="K515" i="42"/>
  <c r="BM514" i="42"/>
  <c r="M514" i="42"/>
  <c r="L514" i="42"/>
  <c r="K514" i="42"/>
  <c r="BM513" i="42"/>
  <c r="M513" i="42"/>
  <c r="L513" i="42"/>
  <c r="K513" i="42"/>
  <c r="BM512" i="42"/>
  <c r="M512" i="42"/>
  <c r="L512" i="42"/>
  <c r="K512" i="42"/>
  <c r="BM511" i="42"/>
  <c r="M511" i="42"/>
  <c r="L511" i="42"/>
  <c r="K511" i="42"/>
  <c r="BM510" i="42"/>
  <c r="M510" i="42"/>
  <c r="L510" i="42"/>
  <c r="K510" i="42"/>
  <c r="M509" i="42"/>
  <c r="L509" i="42"/>
  <c r="K509" i="42"/>
  <c r="M508" i="42"/>
  <c r="L508" i="42"/>
  <c r="K508" i="42"/>
  <c r="BM507" i="42"/>
  <c r="M507" i="42"/>
  <c r="L507" i="42"/>
  <c r="K507" i="42"/>
  <c r="BM506" i="42"/>
  <c r="M506" i="42"/>
  <c r="L506" i="42"/>
  <c r="K506" i="42"/>
  <c r="BM505" i="42"/>
  <c r="M505" i="42"/>
  <c r="L505" i="42"/>
  <c r="K505" i="42"/>
  <c r="BM504" i="42"/>
  <c r="M504" i="42"/>
  <c r="L504" i="42"/>
  <c r="K504" i="42"/>
  <c r="BM503" i="42"/>
  <c r="M503" i="42"/>
  <c r="L503" i="42"/>
  <c r="K503" i="42"/>
  <c r="BM502" i="42"/>
  <c r="M502" i="42"/>
  <c r="L502" i="42"/>
  <c r="K502" i="42"/>
  <c r="BM501" i="42"/>
  <c r="M501" i="42"/>
  <c r="L501" i="42"/>
  <c r="K501" i="42"/>
  <c r="M500" i="42"/>
  <c r="L500" i="42"/>
  <c r="K500" i="42"/>
  <c r="BM499" i="42"/>
  <c r="M499" i="42"/>
  <c r="L499" i="42"/>
  <c r="K499" i="42"/>
  <c r="M498" i="42"/>
  <c r="L498" i="42"/>
  <c r="K498" i="42"/>
  <c r="BM497" i="42"/>
  <c r="M497" i="42"/>
  <c r="L497" i="42"/>
  <c r="K497" i="42"/>
  <c r="M496" i="42"/>
  <c r="L496" i="42"/>
  <c r="K496" i="42"/>
  <c r="BM495" i="42"/>
  <c r="M495" i="42"/>
  <c r="L495" i="42"/>
  <c r="K495" i="42"/>
  <c r="BM494" i="42"/>
  <c r="M494" i="42"/>
  <c r="L494" i="42"/>
  <c r="K494" i="42"/>
  <c r="BM493" i="42"/>
  <c r="M493" i="42"/>
  <c r="L493" i="42"/>
  <c r="K493" i="42"/>
  <c r="BM492" i="42"/>
  <c r="M492" i="42"/>
  <c r="L492" i="42"/>
  <c r="K492" i="42"/>
  <c r="BM491" i="42"/>
  <c r="M491" i="42"/>
  <c r="L491" i="42"/>
  <c r="K491" i="42"/>
  <c r="BM490" i="42"/>
  <c r="M490" i="42"/>
  <c r="L490" i="42"/>
  <c r="K490" i="42"/>
  <c r="BM489" i="42"/>
  <c r="M489" i="42"/>
  <c r="L489" i="42"/>
  <c r="K489" i="42"/>
  <c r="BM488" i="42"/>
  <c r="M488" i="42"/>
  <c r="L488" i="42"/>
  <c r="K488" i="42"/>
  <c r="BM487" i="42"/>
  <c r="M487" i="42"/>
  <c r="L487" i="42"/>
  <c r="K487" i="42"/>
  <c r="BM486" i="42"/>
  <c r="M486" i="42"/>
  <c r="L486" i="42"/>
  <c r="K486" i="42"/>
  <c r="BM485" i="42"/>
  <c r="M485" i="42"/>
  <c r="L485" i="42"/>
  <c r="K485" i="42"/>
  <c r="BM484" i="42"/>
  <c r="M484" i="42"/>
  <c r="L484" i="42"/>
  <c r="K484" i="42"/>
  <c r="BM483" i="42"/>
  <c r="M483" i="42"/>
  <c r="L483" i="42"/>
  <c r="K483" i="42"/>
  <c r="BM482" i="42"/>
  <c r="AG482" i="42"/>
  <c r="AC482" i="42"/>
  <c r="M482" i="42"/>
  <c r="L482" i="42"/>
  <c r="K482" i="42"/>
  <c r="BM481" i="42"/>
  <c r="M481" i="42"/>
  <c r="L481" i="42"/>
  <c r="K481" i="42"/>
  <c r="BM480" i="42"/>
  <c r="AG480" i="42"/>
  <c r="AC480" i="42"/>
  <c r="M480" i="42"/>
  <c r="L480" i="42"/>
  <c r="K480" i="42"/>
  <c r="BM479" i="42"/>
  <c r="M479" i="42"/>
  <c r="L479" i="42"/>
  <c r="K479" i="42"/>
  <c r="BM478" i="42"/>
  <c r="AG478" i="42"/>
  <c r="AC478" i="42"/>
  <c r="M478" i="42"/>
  <c r="L478" i="42"/>
  <c r="K478" i="42"/>
  <c r="BM477" i="42"/>
  <c r="M477" i="42"/>
  <c r="L477" i="42"/>
  <c r="K477" i="42"/>
  <c r="BM476" i="42"/>
  <c r="AG476" i="42"/>
  <c r="AC476" i="42"/>
  <c r="M476" i="42"/>
  <c r="L476" i="42"/>
  <c r="K476" i="42"/>
  <c r="BM475" i="42"/>
  <c r="M475" i="42"/>
  <c r="L475" i="42"/>
  <c r="K475" i="42"/>
  <c r="BM474" i="42"/>
  <c r="M474" i="42"/>
  <c r="L474" i="42"/>
  <c r="K474" i="42"/>
  <c r="BM473" i="42"/>
  <c r="M473" i="42"/>
  <c r="L473" i="42"/>
  <c r="K473" i="42"/>
  <c r="BM472" i="42"/>
  <c r="M472" i="42"/>
  <c r="L472" i="42"/>
  <c r="K472" i="42"/>
  <c r="BM471" i="42"/>
  <c r="M471" i="42"/>
  <c r="L471" i="42"/>
  <c r="K471" i="42"/>
  <c r="BM470" i="42"/>
  <c r="M470" i="42"/>
  <c r="L470" i="42"/>
  <c r="K470" i="42"/>
  <c r="BM469" i="42"/>
  <c r="M469" i="42"/>
  <c r="L469" i="42"/>
  <c r="K469" i="42"/>
  <c r="BM468" i="42"/>
  <c r="M468" i="42"/>
  <c r="L468" i="42"/>
  <c r="K468" i="42"/>
  <c r="BM467" i="42"/>
  <c r="M467" i="42"/>
  <c r="L467" i="42"/>
  <c r="K467" i="42"/>
  <c r="BM466" i="42"/>
  <c r="M466" i="42"/>
  <c r="L466" i="42"/>
  <c r="K466" i="42"/>
  <c r="BM465" i="42"/>
  <c r="M465" i="42"/>
  <c r="L465" i="42"/>
  <c r="K465" i="42"/>
  <c r="BM464" i="42"/>
  <c r="M464" i="42"/>
  <c r="L464" i="42"/>
  <c r="K464" i="42"/>
  <c r="BM463" i="42"/>
  <c r="M463" i="42"/>
  <c r="L463" i="42"/>
  <c r="K463" i="42"/>
  <c r="BM462" i="42"/>
  <c r="M462" i="42"/>
  <c r="L462" i="42"/>
  <c r="K462" i="42"/>
  <c r="BM461" i="42"/>
  <c r="M461" i="42"/>
  <c r="L461" i="42"/>
  <c r="K461" i="42"/>
  <c r="M460" i="42"/>
  <c r="L460" i="42"/>
  <c r="K460" i="42"/>
  <c r="BM459" i="42"/>
  <c r="M459" i="42"/>
  <c r="L459" i="42"/>
  <c r="K459" i="42"/>
  <c r="BM458" i="42"/>
  <c r="M458" i="42"/>
  <c r="L458" i="42"/>
  <c r="K458" i="42"/>
  <c r="BM457" i="42"/>
  <c r="M457" i="42"/>
  <c r="L457" i="42"/>
  <c r="K457" i="42"/>
  <c r="M456" i="42"/>
  <c r="L456" i="42"/>
  <c r="K456" i="42"/>
  <c r="M455" i="42"/>
  <c r="L455" i="42"/>
  <c r="K455" i="42"/>
  <c r="BM454" i="42"/>
  <c r="M454" i="42"/>
  <c r="L454" i="42"/>
  <c r="K454" i="42"/>
  <c r="M453" i="42"/>
  <c r="L453" i="42"/>
  <c r="K453" i="42"/>
  <c r="M452" i="42"/>
  <c r="L452" i="42"/>
  <c r="K452" i="42"/>
  <c r="BM451" i="42"/>
  <c r="M451" i="42"/>
  <c r="L451" i="42"/>
  <c r="K451" i="42"/>
  <c r="BM450" i="42"/>
  <c r="M450" i="42"/>
  <c r="L450" i="42"/>
  <c r="K450" i="42"/>
  <c r="BM449" i="42"/>
  <c r="M449" i="42"/>
  <c r="L449" i="42"/>
  <c r="K449" i="42"/>
  <c r="BM448" i="42"/>
  <c r="M448" i="42"/>
  <c r="L448" i="42"/>
  <c r="K448" i="42"/>
  <c r="BM447" i="42"/>
  <c r="M447" i="42"/>
  <c r="L447" i="42"/>
  <c r="K447" i="42"/>
  <c r="BM446" i="42"/>
  <c r="M446" i="42"/>
  <c r="L446" i="42"/>
  <c r="K446" i="42"/>
  <c r="M445" i="42"/>
  <c r="L445" i="42"/>
  <c r="K445" i="42"/>
  <c r="M444" i="42"/>
  <c r="L444" i="42"/>
  <c r="K444" i="42"/>
  <c r="M443" i="42"/>
  <c r="L443" i="42"/>
  <c r="K443" i="42"/>
  <c r="M442" i="42"/>
  <c r="L442" i="42"/>
  <c r="K442" i="42"/>
  <c r="M441" i="42"/>
  <c r="L441" i="42"/>
  <c r="K441" i="42"/>
  <c r="M440" i="42"/>
  <c r="L440" i="42"/>
  <c r="K440" i="42"/>
  <c r="BM439" i="42"/>
  <c r="M439" i="42"/>
  <c r="L439" i="42"/>
  <c r="K439" i="42"/>
  <c r="BM438" i="42"/>
  <c r="M438" i="42"/>
  <c r="L438" i="42"/>
  <c r="K438" i="42"/>
  <c r="BM437" i="42"/>
  <c r="M437" i="42"/>
  <c r="L437" i="42"/>
  <c r="K437" i="42"/>
  <c r="BM436" i="42"/>
  <c r="M436" i="42"/>
  <c r="L436" i="42"/>
  <c r="K436" i="42"/>
  <c r="BM435" i="42"/>
  <c r="M435" i="42"/>
  <c r="L435" i="42"/>
  <c r="K435" i="42"/>
  <c r="BM434" i="42"/>
  <c r="M434" i="42"/>
  <c r="L434" i="42"/>
  <c r="K434" i="42"/>
  <c r="BM433" i="42"/>
  <c r="M433" i="42"/>
  <c r="L433" i="42"/>
  <c r="K433" i="42"/>
  <c r="BM432" i="42"/>
  <c r="M432" i="42"/>
  <c r="L432" i="42"/>
  <c r="K432" i="42"/>
  <c r="BM431" i="42"/>
  <c r="M431" i="42"/>
  <c r="L431" i="42"/>
  <c r="K431" i="42"/>
  <c r="BM430" i="42"/>
  <c r="M430" i="42"/>
  <c r="L430" i="42"/>
  <c r="K430" i="42"/>
  <c r="BM429" i="42"/>
  <c r="M429" i="42"/>
  <c r="L429" i="42"/>
  <c r="K429" i="42"/>
  <c r="BM428" i="42"/>
  <c r="M428" i="42"/>
  <c r="L428" i="42"/>
  <c r="K428" i="42"/>
  <c r="BM427" i="42"/>
  <c r="M427" i="42"/>
  <c r="L427" i="42"/>
  <c r="K427" i="42"/>
  <c r="BM426" i="42"/>
  <c r="M426" i="42"/>
  <c r="L426" i="42"/>
  <c r="K426" i="42"/>
  <c r="BM425" i="42"/>
  <c r="M425" i="42"/>
  <c r="L425" i="42"/>
  <c r="K425" i="42"/>
  <c r="BM424" i="42"/>
  <c r="M424" i="42"/>
  <c r="L424" i="42"/>
  <c r="K424" i="42"/>
  <c r="BM423" i="42"/>
  <c r="M423" i="42"/>
  <c r="L423" i="42"/>
  <c r="K423" i="42"/>
  <c r="BM422" i="42"/>
  <c r="M422" i="42"/>
  <c r="L422" i="42"/>
  <c r="K422" i="42"/>
  <c r="BM421" i="42"/>
  <c r="M421" i="42"/>
  <c r="L421" i="42"/>
  <c r="K421" i="42"/>
  <c r="BM420" i="42"/>
  <c r="M420" i="42"/>
  <c r="L420" i="42"/>
  <c r="K420" i="42"/>
  <c r="BM419" i="42"/>
  <c r="AG419" i="42"/>
  <c r="AC419" i="42"/>
  <c r="M419" i="42"/>
  <c r="L419" i="42"/>
  <c r="K419" i="42"/>
  <c r="BM418" i="42"/>
  <c r="M418" i="42"/>
  <c r="L418" i="42"/>
  <c r="K418" i="42"/>
  <c r="BM417" i="42"/>
  <c r="M417" i="42"/>
  <c r="L417" i="42"/>
  <c r="K417" i="42"/>
  <c r="BM416" i="42"/>
  <c r="M416" i="42"/>
  <c r="L416" i="42"/>
  <c r="K416" i="42"/>
  <c r="BM415" i="42"/>
  <c r="AG415" i="42"/>
  <c r="AC415" i="42"/>
  <c r="M415" i="42"/>
  <c r="L415" i="42"/>
  <c r="K415" i="42"/>
  <c r="BM414" i="42"/>
  <c r="M414" i="42"/>
  <c r="L414" i="42"/>
  <c r="K414" i="42"/>
  <c r="BM413" i="42"/>
  <c r="M413" i="42"/>
  <c r="L413" i="42"/>
  <c r="K413" i="42"/>
  <c r="BM412" i="42"/>
  <c r="AG412" i="42"/>
  <c r="AC412" i="42"/>
  <c r="M412" i="42"/>
  <c r="L412" i="42"/>
  <c r="K412" i="42"/>
  <c r="BM411" i="42"/>
  <c r="AG411" i="42"/>
  <c r="AC411" i="42"/>
  <c r="M411" i="42"/>
  <c r="L411" i="42"/>
  <c r="K411" i="42"/>
  <c r="BN410" i="42"/>
  <c r="BM410" i="42"/>
  <c r="M410" i="42"/>
  <c r="L410" i="42"/>
  <c r="K410" i="42"/>
  <c r="BM409" i="42"/>
  <c r="AG409" i="42"/>
  <c r="AC409" i="42"/>
  <c r="S409" i="42"/>
  <c r="T409" i="42" s="1"/>
  <c r="Q409" i="42"/>
  <c r="L409" i="42"/>
  <c r="K409" i="42"/>
  <c r="AG408" i="42"/>
  <c r="AC408" i="42"/>
  <c r="M408" i="42"/>
  <c r="L408" i="42"/>
  <c r="K408" i="42"/>
  <c r="BD407" i="42"/>
  <c r="AG407" i="42"/>
  <c r="AC407" i="42"/>
  <c r="M407" i="42"/>
  <c r="L407" i="42"/>
  <c r="K407" i="42"/>
  <c r="M406" i="42"/>
  <c r="L406" i="42"/>
  <c r="K406" i="42"/>
  <c r="M405" i="42"/>
  <c r="L405" i="42"/>
  <c r="K405" i="42"/>
  <c r="M404" i="42"/>
  <c r="L404" i="42"/>
  <c r="K404" i="42"/>
  <c r="M403" i="42"/>
  <c r="L403" i="42"/>
  <c r="K403" i="42"/>
  <c r="M402" i="42"/>
  <c r="L402" i="42"/>
  <c r="K402" i="42"/>
  <c r="M401" i="42"/>
  <c r="L401" i="42"/>
  <c r="K401" i="42"/>
  <c r="M400" i="42"/>
  <c r="L400" i="42"/>
  <c r="K400" i="42"/>
  <c r="AG399" i="42"/>
  <c r="AC399" i="42"/>
  <c r="M399" i="42"/>
  <c r="L399" i="42"/>
  <c r="K399" i="42"/>
  <c r="M398" i="42"/>
  <c r="L398" i="42"/>
  <c r="K398" i="42"/>
  <c r="M397" i="42"/>
  <c r="L397" i="42"/>
  <c r="K397" i="42"/>
  <c r="AG396" i="42"/>
  <c r="AC396" i="42"/>
  <c r="M396" i="42"/>
  <c r="L396" i="42"/>
  <c r="K396" i="42"/>
  <c r="AF395" i="42"/>
  <c r="AG395" i="42" s="1"/>
  <c r="AC395" i="42"/>
  <c r="M395" i="42"/>
  <c r="L395" i="42"/>
  <c r="K395" i="42"/>
  <c r="M394" i="42"/>
  <c r="L394" i="42"/>
  <c r="K394" i="42"/>
  <c r="M393" i="42"/>
  <c r="L393" i="42"/>
  <c r="K393" i="42"/>
  <c r="AG392" i="42"/>
  <c r="AC392" i="42"/>
  <c r="T392" i="42"/>
  <c r="Q392" i="42"/>
  <c r="M392" i="42"/>
  <c r="L392" i="42"/>
  <c r="K392" i="42"/>
  <c r="M391" i="42"/>
  <c r="L391" i="42"/>
  <c r="K391" i="42"/>
  <c r="S390" i="42"/>
  <c r="T390" i="42" s="1"/>
  <c r="Q390" i="42"/>
  <c r="L390" i="42"/>
  <c r="K390" i="42"/>
  <c r="AG389" i="42"/>
  <c r="AC389" i="42"/>
  <c r="M389" i="42"/>
  <c r="L389" i="42"/>
  <c r="K389" i="42"/>
  <c r="M388" i="42"/>
  <c r="L388" i="42"/>
  <c r="K388" i="42"/>
  <c r="M387" i="42"/>
  <c r="L387" i="42"/>
  <c r="K387" i="42"/>
  <c r="AG386" i="42"/>
  <c r="AC386" i="42"/>
  <c r="M386" i="42"/>
  <c r="L386" i="42"/>
  <c r="K386" i="42"/>
  <c r="AG385" i="42"/>
  <c r="AC385" i="42"/>
  <c r="M385" i="42"/>
  <c r="L385" i="42"/>
  <c r="K385" i="42"/>
  <c r="AG384" i="42"/>
  <c r="AC384" i="42"/>
  <c r="M384" i="42"/>
  <c r="L384" i="42"/>
  <c r="K384" i="42"/>
  <c r="M383" i="42"/>
  <c r="L383" i="42"/>
  <c r="K383" i="42"/>
  <c r="M382" i="42"/>
  <c r="L382" i="42"/>
  <c r="K382" i="42"/>
  <c r="AG381" i="42"/>
  <c r="AC381" i="42"/>
  <c r="M381" i="42"/>
  <c r="L381" i="42"/>
  <c r="K381" i="42"/>
  <c r="M380" i="42"/>
  <c r="L380" i="42"/>
  <c r="K380" i="42"/>
  <c r="M379" i="42"/>
  <c r="L379" i="42"/>
  <c r="K379" i="42"/>
  <c r="M378" i="42"/>
  <c r="L378" i="42"/>
  <c r="K378" i="42"/>
  <c r="AG377" i="42"/>
  <c r="AC377" i="42"/>
  <c r="M377" i="42"/>
  <c r="L377" i="42"/>
  <c r="K377" i="42"/>
  <c r="M376" i="42"/>
  <c r="L376" i="42"/>
  <c r="K376" i="42"/>
  <c r="M375" i="42"/>
  <c r="L375" i="42"/>
  <c r="K375" i="42"/>
  <c r="M374" i="42"/>
  <c r="L374" i="42"/>
  <c r="K374" i="42"/>
  <c r="M373" i="42"/>
  <c r="L373" i="42"/>
  <c r="K373" i="42"/>
  <c r="M372" i="42"/>
  <c r="L372" i="42"/>
  <c r="K372" i="42"/>
  <c r="M371" i="42"/>
  <c r="L371" i="42"/>
  <c r="K371" i="42"/>
  <c r="AG370" i="42"/>
  <c r="AC370" i="42"/>
  <c r="M370" i="42"/>
  <c r="L370" i="42"/>
  <c r="K370" i="42"/>
  <c r="M369" i="42"/>
  <c r="L369" i="42"/>
  <c r="K369" i="42"/>
  <c r="M368" i="42"/>
  <c r="L368" i="42"/>
  <c r="K368" i="42"/>
  <c r="M367" i="42"/>
  <c r="L367" i="42"/>
  <c r="K367" i="42"/>
  <c r="AG366" i="42"/>
  <c r="AC366" i="42"/>
  <c r="M366" i="42"/>
  <c r="L366" i="42"/>
  <c r="K366" i="42"/>
  <c r="M365" i="42"/>
  <c r="L365" i="42"/>
  <c r="K365" i="42"/>
  <c r="M364" i="42"/>
  <c r="L364" i="42"/>
  <c r="K364" i="42"/>
  <c r="M363" i="42"/>
  <c r="L363" i="42"/>
  <c r="K363" i="42"/>
  <c r="AG362" i="42"/>
  <c r="AC362" i="42"/>
  <c r="M362" i="42"/>
  <c r="L362" i="42"/>
  <c r="K362" i="42"/>
  <c r="AG361" i="42"/>
  <c r="AC361" i="42"/>
  <c r="M361" i="42"/>
  <c r="L361" i="42"/>
  <c r="K361" i="42"/>
  <c r="M360" i="42"/>
  <c r="L360" i="42"/>
  <c r="K360" i="42"/>
  <c r="AG359" i="42"/>
  <c r="AC359" i="42"/>
  <c r="M359" i="42"/>
  <c r="L359" i="42"/>
  <c r="K359" i="42"/>
  <c r="M358" i="42"/>
  <c r="L358" i="42"/>
  <c r="K358" i="42"/>
  <c r="M357" i="42"/>
  <c r="L357" i="42"/>
  <c r="K357" i="42"/>
  <c r="AB356" i="42"/>
  <c r="AC356" i="42" s="1"/>
  <c r="M356" i="42"/>
  <c r="L356" i="42"/>
  <c r="K356" i="42"/>
  <c r="M355" i="42"/>
  <c r="L355" i="42"/>
  <c r="K355" i="42"/>
  <c r="M354" i="42"/>
  <c r="L354" i="42"/>
  <c r="K354" i="42"/>
  <c r="M353" i="42"/>
  <c r="L353" i="42"/>
  <c r="K353" i="42"/>
  <c r="M352" i="42"/>
  <c r="L352" i="42"/>
  <c r="K352" i="42"/>
  <c r="M351" i="42"/>
  <c r="L351" i="42"/>
  <c r="K351" i="42"/>
  <c r="M350" i="42"/>
  <c r="L350" i="42"/>
  <c r="K350" i="42"/>
  <c r="AG349" i="42"/>
  <c r="AC349" i="42"/>
  <c r="M349" i="42"/>
  <c r="L349" i="42"/>
  <c r="K349" i="42"/>
  <c r="AG348" i="42"/>
  <c r="AC348" i="42"/>
  <c r="M348" i="42"/>
  <c r="L348" i="42"/>
  <c r="K348" i="42"/>
  <c r="M347" i="42"/>
  <c r="L347" i="42"/>
  <c r="K347" i="42"/>
  <c r="M346" i="42"/>
  <c r="L346" i="42"/>
  <c r="K346" i="42"/>
  <c r="M345" i="42"/>
  <c r="L345" i="42"/>
  <c r="K345" i="42"/>
  <c r="AG344" i="42"/>
  <c r="AC344" i="42"/>
  <c r="M344" i="42"/>
  <c r="L344" i="42"/>
  <c r="K344" i="42"/>
  <c r="M343" i="42"/>
  <c r="L343" i="42"/>
  <c r="K343" i="42"/>
  <c r="M342" i="42"/>
  <c r="L342" i="42"/>
  <c r="K342" i="42"/>
  <c r="M341" i="42"/>
  <c r="L341" i="42"/>
  <c r="K341" i="42"/>
  <c r="AG340" i="42"/>
  <c r="AC340" i="42"/>
  <c r="M340" i="42"/>
  <c r="L340" i="42"/>
  <c r="K340" i="42"/>
  <c r="M339" i="42"/>
  <c r="L339" i="42"/>
  <c r="K339" i="42"/>
  <c r="M338" i="42"/>
  <c r="L338" i="42"/>
  <c r="K338" i="42"/>
  <c r="M337" i="42"/>
  <c r="L337" i="42"/>
  <c r="K337" i="42"/>
  <c r="AG336" i="42"/>
  <c r="AC336" i="42"/>
  <c r="M336" i="42"/>
  <c r="L336" i="42"/>
  <c r="K336" i="42"/>
  <c r="AG335" i="42"/>
  <c r="AC335" i="42"/>
  <c r="M335" i="42"/>
  <c r="L335" i="42"/>
  <c r="K335" i="42"/>
  <c r="AG334" i="42"/>
  <c r="AC334" i="42"/>
  <c r="M334" i="42"/>
  <c r="L334" i="42"/>
  <c r="K334" i="42"/>
  <c r="M333" i="42"/>
  <c r="L333" i="42"/>
  <c r="K333" i="42"/>
  <c r="AG332" i="42"/>
  <c r="AC332" i="42"/>
  <c r="M332" i="42"/>
  <c r="L332" i="42"/>
  <c r="K332" i="42"/>
  <c r="M331" i="42"/>
  <c r="L331" i="42"/>
  <c r="K331" i="42"/>
  <c r="M330" i="42"/>
  <c r="L330" i="42"/>
  <c r="K330" i="42"/>
  <c r="AG329" i="42"/>
  <c r="AC329" i="42"/>
  <c r="M329" i="42"/>
  <c r="L329" i="42"/>
  <c r="K329" i="42"/>
  <c r="M328" i="42"/>
  <c r="L328" i="42"/>
  <c r="K328" i="42"/>
  <c r="M327" i="42"/>
  <c r="L327" i="42"/>
  <c r="K327" i="42"/>
  <c r="M326" i="42"/>
  <c r="L326" i="42"/>
  <c r="K326" i="42"/>
  <c r="AB325" i="42"/>
  <c r="AG325" i="42" s="1"/>
  <c r="M325" i="42"/>
  <c r="L325" i="42"/>
  <c r="K325" i="42"/>
  <c r="M324" i="42"/>
  <c r="L324" i="42"/>
  <c r="K324" i="42"/>
  <c r="M323" i="42"/>
  <c r="L323" i="42"/>
  <c r="K323" i="42"/>
  <c r="AG322" i="42"/>
  <c r="AC322" i="42"/>
  <c r="M322" i="42"/>
  <c r="L322" i="42"/>
  <c r="K322" i="42"/>
  <c r="M321" i="42"/>
  <c r="L321" i="42"/>
  <c r="K321" i="42"/>
  <c r="M320" i="42"/>
  <c r="L320" i="42"/>
  <c r="K320" i="42"/>
  <c r="M319" i="42"/>
  <c r="L319" i="42"/>
  <c r="K319" i="42"/>
  <c r="M318" i="42"/>
  <c r="L318" i="42"/>
  <c r="K318" i="42"/>
  <c r="M317" i="42"/>
  <c r="L317" i="42"/>
  <c r="K317" i="42"/>
  <c r="M316" i="42"/>
  <c r="L316" i="42"/>
  <c r="K316" i="42"/>
  <c r="M315" i="42"/>
  <c r="L315" i="42"/>
  <c r="K315" i="42"/>
  <c r="M314" i="42"/>
  <c r="L314" i="42"/>
  <c r="K314" i="42"/>
  <c r="M313" i="42"/>
  <c r="L313" i="42"/>
  <c r="K313" i="42"/>
  <c r="M312" i="42"/>
  <c r="L312" i="42"/>
  <c r="K312" i="42"/>
  <c r="AG311" i="42"/>
  <c r="AC311" i="42"/>
  <c r="M311" i="42"/>
  <c r="L311" i="42"/>
  <c r="K311" i="42"/>
  <c r="M310" i="42"/>
  <c r="L310" i="42"/>
  <c r="K310" i="42"/>
  <c r="AG309" i="42"/>
  <c r="AC309" i="42"/>
  <c r="M309" i="42"/>
  <c r="L309" i="42"/>
  <c r="K309" i="42"/>
  <c r="M308" i="42"/>
  <c r="L308" i="42"/>
  <c r="K308" i="42"/>
  <c r="M307" i="42"/>
  <c r="L307" i="42"/>
  <c r="K307" i="42"/>
  <c r="M306" i="42"/>
  <c r="L306" i="42"/>
  <c r="K306" i="42"/>
  <c r="M305" i="42"/>
  <c r="L305" i="42"/>
  <c r="K305" i="42"/>
  <c r="AG304" i="42"/>
  <c r="AC304" i="42"/>
  <c r="M304" i="42"/>
  <c r="L304" i="42"/>
  <c r="K304" i="42"/>
  <c r="M303" i="42"/>
  <c r="L303" i="42"/>
  <c r="K303" i="42"/>
  <c r="M302" i="42"/>
  <c r="L302" i="42"/>
  <c r="K302" i="42"/>
  <c r="M301" i="42"/>
  <c r="L301" i="42"/>
  <c r="K301" i="42"/>
  <c r="M300" i="42"/>
  <c r="L300" i="42"/>
  <c r="K300" i="42"/>
  <c r="M299" i="42"/>
  <c r="L299" i="42"/>
  <c r="K299" i="42"/>
  <c r="M298" i="42"/>
  <c r="L298" i="42"/>
  <c r="K298" i="42"/>
  <c r="M297" i="42"/>
  <c r="L297" i="42"/>
  <c r="K297" i="42"/>
  <c r="M296" i="42"/>
  <c r="L296" i="42"/>
  <c r="K296" i="42"/>
  <c r="M295" i="42"/>
  <c r="L295" i="42"/>
  <c r="K295" i="42"/>
  <c r="M294" i="42"/>
  <c r="L294" i="42"/>
  <c r="K294" i="42"/>
  <c r="M293" i="42"/>
  <c r="L293" i="42"/>
  <c r="K293" i="42"/>
  <c r="AG292" i="42"/>
  <c r="AC292" i="42"/>
  <c r="M292" i="42"/>
  <c r="L292" i="42"/>
  <c r="K292" i="42"/>
  <c r="M291" i="42"/>
  <c r="L291" i="42"/>
  <c r="K291" i="42"/>
  <c r="M290" i="42"/>
  <c r="L290" i="42"/>
  <c r="K290" i="42"/>
  <c r="M289" i="42"/>
  <c r="L289" i="42"/>
  <c r="K289" i="42"/>
  <c r="M288" i="42"/>
  <c r="L288" i="42"/>
  <c r="K288" i="42"/>
  <c r="M287" i="42"/>
  <c r="L287" i="42"/>
  <c r="K287" i="42"/>
  <c r="M286" i="42"/>
  <c r="L286" i="42"/>
  <c r="K286" i="42"/>
  <c r="M285" i="42"/>
  <c r="L285" i="42"/>
  <c r="K285" i="42"/>
  <c r="M284" i="42"/>
  <c r="L284" i="42"/>
  <c r="K284" i="42"/>
  <c r="M283" i="42"/>
  <c r="L283" i="42"/>
  <c r="K283" i="42"/>
  <c r="AG282" i="42"/>
  <c r="AC282" i="42"/>
  <c r="M282" i="42"/>
  <c r="L282" i="42"/>
  <c r="K282" i="42"/>
  <c r="M281" i="42"/>
  <c r="L281" i="42"/>
  <c r="K281" i="42"/>
  <c r="M280" i="42"/>
  <c r="L280" i="42"/>
  <c r="K280" i="42"/>
  <c r="M279" i="42"/>
  <c r="L279" i="42"/>
  <c r="K279" i="42"/>
  <c r="M278" i="42"/>
  <c r="L278" i="42"/>
  <c r="K278" i="42"/>
  <c r="AG277" i="42"/>
  <c r="AC277" i="42"/>
  <c r="M277" i="42"/>
  <c r="L277" i="42"/>
  <c r="K277" i="42"/>
  <c r="M276" i="42"/>
  <c r="L276" i="42"/>
  <c r="K276" i="42"/>
  <c r="M275" i="42"/>
  <c r="L275" i="42"/>
  <c r="K275" i="42"/>
  <c r="M274" i="42"/>
  <c r="L274" i="42"/>
  <c r="K274" i="42"/>
  <c r="M273" i="42"/>
  <c r="L273" i="42"/>
  <c r="K273" i="42"/>
  <c r="M272" i="42"/>
  <c r="L272" i="42"/>
  <c r="K272" i="42"/>
  <c r="M271" i="42"/>
  <c r="L271" i="42"/>
  <c r="K271" i="42"/>
  <c r="AG270" i="42"/>
  <c r="AC270" i="42"/>
  <c r="M270" i="42"/>
  <c r="L270" i="42"/>
  <c r="K270" i="42"/>
  <c r="M269" i="42"/>
  <c r="L269" i="42"/>
  <c r="K269" i="42"/>
  <c r="M268" i="42"/>
  <c r="L268" i="42"/>
  <c r="K268" i="42"/>
  <c r="M267" i="42"/>
  <c r="L267" i="42"/>
  <c r="K267" i="42"/>
  <c r="AG266" i="42"/>
  <c r="AC266" i="42"/>
  <c r="M266" i="42"/>
  <c r="L266" i="42"/>
  <c r="K266" i="42"/>
  <c r="M265" i="42"/>
  <c r="L265" i="42"/>
  <c r="K265" i="42"/>
  <c r="M264" i="42"/>
  <c r="L264" i="42"/>
  <c r="K264" i="42"/>
  <c r="M263" i="42"/>
  <c r="L263" i="42"/>
  <c r="K263" i="42"/>
  <c r="M262" i="42"/>
  <c r="L262" i="42"/>
  <c r="K262" i="42"/>
  <c r="M261" i="42"/>
  <c r="L261" i="42"/>
  <c r="K261" i="42"/>
  <c r="M260" i="42"/>
  <c r="L260" i="42"/>
  <c r="K260" i="42"/>
  <c r="M259" i="42"/>
  <c r="L259" i="42"/>
  <c r="K259" i="42"/>
  <c r="M258" i="42"/>
  <c r="L258" i="42"/>
  <c r="K258" i="42"/>
  <c r="M257" i="42"/>
  <c r="L257" i="42"/>
  <c r="K257" i="42"/>
  <c r="M256" i="42"/>
  <c r="L256" i="42"/>
  <c r="K256" i="42"/>
  <c r="M255" i="42"/>
  <c r="L255" i="42"/>
  <c r="K255" i="42"/>
  <c r="M254" i="42"/>
  <c r="L254" i="42"/>
  <c r="K254" i="42"/>
  <c r="M253" i="42"/>
  <c r="L253" i="42"/>
  <c r="K253" i="42"/>
  <c r="M252" i="42"/>
  <c r="L252" i="42"/>
  <c r="K252" i="42"/>
  <c r="M251" i="42"/>
  <c r="L251" i="42"/>
  <c r="K251" i="42"/>
  <c r="M250" i="42"/>
  <c r="L250" i="42"/>
  <c r="K250" i="42"/>
  <c r="AG249" i="42"/>
  <c r="AC249" i="42"/>
  <c r="M249" i="42"/>
  <c r="L249" i="42"/>
  <c r="K249" i="42"/>
  <c r="M248" i="42"/>
  <c r="L248" i="42"/>
  <c r="K248" i="42"/>
  <c r="M247" i="42"/>
  <c r="L247" i="42"/>
  <c r="K247" i="42"/>
  <c r="M246" i="42"/>
  <c r="L246" i="42"/>
  <c r="K246" i="42"/>
  <c r="M245" i="42"/>
  <c r="L245" i="42"/>
  <c r="K245" i="42"/>
  <c r="M244" i="42"/>
  <c r="L244" i="42"/>
  <c r="K244" i="42"/>
  <c r="M243" i="42"/>
  <c r="L243" i="42"/>
  <c r="K243" i="42"/>
  <c r="M242" i="42"/>
  <c r="L242" i="42"/>
  <c r="K242" i="42"/>
  <c r="M241" i="42"/>
  <c r="L241" i="42"/>
  <c r="K241" i="42"/>
  <c r="M240" i="42"/>
  <c r="L240" i="42"/>
  <c r="K240" i="42"/>
  <c r="M239" i="42"/>
  <c r="L239" i="42"/>
  <c r="K239" i="42"/>
  <c r="M238" i="42"/>
  <c r="L238" i="42"/>
  <c r="K238" i="42"/>
  <c r="M237" i="42"/>
  <c r="L237" i="42"/>
  <c r="K237" i="42"/>
  <c r="M236" i="42"/>
  <c r="L236" i="42"/>
  <c r="K236" i="42"/>
  <c r="M235" i="42"/>
  <c r="L235" i="42"/>
  <c r="K235" i="42"/>
  <c r="AG234" i="42"/>
  <c r="AC234" i="42"/>
  <c r="S234" i="42"/>
  <c r="M234" i="42" s="1"/>
  <c r="Q234" i="42"/>
  <c r="L234" i="42"/>
  <c r="K234" i="42"/>
  <c r="M233" i="42"/>
  <c r="L233" i="42"/>
  <c r="K233" i="42"/>
  <c r="M232" i="42"/>
  <c r="L232" i="42"/>
  <c r="K232" i="42"/>
  <c r="M231" i="42"/>
  <c r="L231" i="42"/>
  <c r="K231" i="42"/>
  <c r="M230" i="42"/>
  <c r="L230" i="42"/>
  <c r="K230" i="42"/>
  <c r="M229" i="42"/>
  <c r="L229" i="42"/>
  <c r="K229" i="42"/>
  <c r="M228" i="42"/>
  <c r="L228" i="42"/>
  <c r="K228" i="42"/>
  <c r="M227" i="42"/>
  <c r="L227" i="42"/>
  <c r="K227" i="42"/>
  <c r="M226" i="42"/>
  <c r="L226" i="42"/>
  <c r="K226" i="42"/>
  <c r="M225" i="42"/>
  <c r="L225" i="42"/>
  <c r="K225" i="42"/>
  <c r="M224" i="42"/>
  <c r="L224" i="42"/>
  <c r="K224" i="42"/>
  <c r="M223" i="42"/>
  <c r="L223" i="42"/>
  <c r="K223" i="42"/>
  <c r="M222" i="42"/>
  <c r="L222" i="42"/>
  <c r="K222" i="42"/>
  <c r="M221" i="42"/>
  <c r="L221" i="42"/>
  <c r="K221" i="42"/>
  <c r="M220" i="42"/>
  <c r="L220" i="42"/>
  <c r="K220" i="42"/>
  <c r="M219" i="42"/>
  <c r="L219" i="42"/>
  <c r="K219" i="42"/>
  <c r="M218" i="42"/>
  <c r="L218" i="42"/>
  <c r="K218" i="42"/>
  <c r="M217" i="42"/>
  <c r="L217" i="42"/>
  <c r="K217" i="42"/>
  <c r="AG216" i="42"/>
  <c r="AC216" i="42"/>
  <c r="M216" i="42"/>
  <c r="L216" i="42"/>
  <c r="K216" i="42"/>
  <c r="AF215" i="42"/>
  <c r="AG215" i="42" s="1"/>
  <c r="AC215" i="42"/>
  <c r="M215" i="42"/>
  <c r="L215" i="42"/>
  <c r="K215" i="42"/>
  <c r="M214" i="42"/>
  <c r="L214" i="42"/>
  <c r="K214" i="42"/>
  <c r="AG213" i="42"/>
  <c r="AC213" i="42"/>
  <c r="M213" i="42"/>
  <c r="L213" i="42"/>
  <c r="K213" i="42"/>
  <c r="M212" i="42"/>
  <c r="L212" i="42"/>
  <c r="K212" i="42"/>
  <c r="AG211" i="42"/>
  <c r="AC211" i="42"/>
  <c r="M211" i="42"/>
  <c r="L211" i="42"/>
  <c r="K211" i="42"/>
  <c r="M210" i="42"/>
  <c r="L210" i="42"/>
  <c r="K210" i="42"/>
  <c r="AF209" i="42"/>
  <c r="AG209" i="42" s="1"/>
  <c r="AC209" i="42"/>
  <c r="M209" i="42"/>
  <c r="L209" i="42"/>
  <c r="K209" i="42"/>
  <c r="AG208" i="42"/>
  <c r="AC208" i="42"/>
  <c r="M208" i="42"/>
  <c r="L208" i="42"/>
  <c r="K208" i="42"/>
  <c r="AG207" i="42"/>
  <c r="AC207" i="42"/>
  <c r="M207" i="42"/>
  <c r="L207" i="42"/>
  <c r="K207" i="42"/>
  <c r="AG206" i="42"/>
  <c r="AC206" i="42"/>
  <c r="M206" i="42"/>
  <c r="L206" i="42"/>
  <c r="K206" i="42"/>
  <c r="M205" i="42"/>
  <c r="L205" i="42"/>
  <c r="K205" i="42"/>
  <c r="M204" i="42"/>
  <c r="L204" i="42"/>
  <c r="K204" i="42"/>
  <c r="AG203" i="42"/>
  <c r="AC203" i="42"/>
  <c r="S203" i="42"/>
  <c r="T203" i="42" s="1"/>
  <c r="Q203" i="42"/>
  <c r="L203" i="42"/>
  <c r="K203" i="42"/>
  <c r="AF202" i="42"/>
  <c r="AG202" i="42" s="1"/>
  <c r="AC202" i="42"/>
  <c r="S202" i="42"/>
  <c r="M202" i="42" s="1"/>
  <c r="Q202" i="42"/>
  <c r="L202" i="42"/>
  <c r="K202" i="42"/>
  <c r="M201" i="42"/>
  <c r="L201" i="42"/>
  <c r="K201" i="42"/>
  <c r="AG200" i="42"/>
  <c r="AC200" i="42"/>
  <c r="S200" i="42"/>
  <c r="M200" i="42" s="1"/>
  <c r="Q200" i="42"/>
  <c r="L200" i="42"/>
  <c r="K200" i="42"/>
  <c r="M199" i="42"/>
  <c r="L199" i="42"/>
  <c r="K199" i="42"/>
  <c r="M198" i="42"/>
  <c r="L198" i="42"/>
  <c r="K198" i="42"/>
  <c r="M197" i="42"/>
  <c r="L197" i="42"/>
  <c r="K197" i="42"/>
  <c r="M196" i="42"/>
  <c r="L196" i="42"/>
  <c r="K196" i="42"/>
  <c r="M195" i="42"/>
  <c r="L195" i="42"/>
  <c r="K195" i="42"/>
  <c r="M194" i="42"/>
  <c r="L194" i="42"/>
  <c r="K194" i="42"/>
  <c r="M193" i="42"/>
  <c r="L193" i="42"/>
  <c r="K193" i="42"/>
  <c r="M192" i="42"/>
  <c r="L192" i="42"/>
  <c r="K192" i="42"/>
  <c r="M191" i="42"/>
  <c r="L191" i="42"/>
  <c r="K191" i="42"/>
  <c r="M190" i="42"/>
  <c r="L190" i="42"/>
  <c r="K190" i="42"/>
  <c r="M189" i="42"/>
  <c r="L189" i="42"/>
  <c r="K189" i="42"/>
  <c r="M188" i="42"/>
  <c r="L188" i="42"/>
  <c r="K188" i="42"/>
  <c r="M187" i="42"/>
  <c r="L187" i="42"/>
  <c r="K187" i="42"/>
  <c r="M186" i="42"/>
  <c r="L186" i="42"/>
  <c r="K186" i="42"/>
  <c r="M185" i="42"/>
  <c r="L185" i="42"/>
  <c r="K185" i="42"/>
  <c r="M184" i="42"/>
  <c r="L184" i="42"/>
  <c r="K184" i="42"/>
  <c r="M183" i="42"/>
  <c r="L183" i="42"/>
  <c r="K183" i="42"/>
  <c r="M182" i="42"/>
  <c r="L182" i="42"/>
  <c r="K182" i="42"/>
  <c r="M181" i="42"/>
  <c r="L181" i="42"/>
  <c r="K181" i="42"/>
  <c r="M180" i="42"/>
  <c r="L180" i="42"/>
  <c r="K180" i="42"/>
  <c r="M179" i="42"/>
  <c r="L179" i="42"/>
  <c r="K179" i="42"/>
  <c r="M178" i="42"/>
  <c r="L178" i="42"/>
  <c r="K178" i="42"/>
  <c r="M177" i="42"/>
  <c r="L177" i="42"/>
  <c r="K177" i="42"/>
  <c r="M176" i="42"/>
  <c r="L176" i="42"/>
  <c r="K176" i="42"/>
  <c r="M175" i="42"/>
  <c r="L175" i="42"/>
  <c r="K175" i="42"/>
  <c r="M174" i="42"/>
  <c r="L174" i="42"/>
  <c r="K174" i="42"/>
  <c r="AF173" i="42"/>
  <c r="AG173" i="42" s="1"/>
  <c r="AC173" i="42"/>
  <c r="M173" i="42"/>
  <c r="L173" i="42"/>
  <c r="K173" i="42"/>
  <c r="AG172" i="42"/>
  <c r="AC172" i="42"/>
  <c r="M172" i="42"/>
  <c r="L172" i="42"/>
  <c r="K172" i="42"/>
  <c r="AC171" i="42"/>
  <c r="M171" i="42"/>
  <c r="L171" i="42"/>
  <c r="K171" i="42"/>
  <c r="AF170" i="42"/>
  <c r="AG170" i="42" s="1"/>
  <c r="AC170" i="42"/>
  <c r="M170" i="42"/>
  <c r="L170" i="42"/>
  <c r="K170" i="42"/>
  <c r="AC169" i="42"/>
  <c r="M169" i="42"/>
  <c r="L169" i="42"/>
  <c r="K169" i="42"/>
  <c r="M168" i="42"/>
  <c r="L168" i="42"/>
  <c r="K168" i="42"/>
  <c r="M167" i="42"/>
  <c r="L167" i="42"/>
  <c r="K167" i="42"/>
  <c r="M166" i="42"/>
  <c r="L166" i="42"/>
  <c r="K166" i="42"/>
  <c r="AC165" i="42"/>
  <c r="M165" i="42"/>
  <c r="L165" i="42"/>
  <c r="K165" i="42"/>
  <c r="M164" i="42"/>
  <c r="L164" i="42"/>
  <c r="K164" i="42"/>
  <c r="M163" i="42"/>
  <c r="L163" i="42"/>
  <c r="K163" i="42"/>
  <c r="M162" i="42"/>
  <c r="L162" i="42"/>
  <c r="K162" i="42"/>
  <c r="AG161" i="42"/>
  <c r="AC161" i="42"/>
  <c r="M161" i="42"/>
  <c r="L161" i="42"/>
  <c r="K161" i="42"/>
  <c r="M160" i="42"/>
  <c r="L160" i="42"/>
  <c r="K160" i="42"/>
  <c r="M159" i="42"/>
  <c r="L159" i="42"/>
  <c r="K159" i="42"/>
  <c r="M158" i="42"/>
  <c r="L158" i="42"/>
  <c r="K158" i="42"/>
  <c r="M157" i="42"/>
  <c r="L157" i="42"/>
  <c r="K157" i="42"/>
  <c r="M156" i="42"/>
  <c r="L156" i="42"/>
  <c r="K156" i="42"/>
  <c r="M155" i="42"/>
  <c r="L155" i="42"/>
  <c r="K155" i="42"/>
  <c r="AC154" i="42"/>
  <c r="M154" i="42"/>
  <c r="L154" i="42"/>
  <c r="K154" i="42"/>
  <c r="M153" i="42"/>
  <c r="L153" i="42"/>
  <c r="K153" i="42"/>
  <c r="AC152" i="42"/>
  <c r="M152" i="42"/>
  <c r="L152" i="42"/>
  <c r="K152" i="42"/>
  <c r="AC151" i="42"/>
  <c r="M151" i="42"/>
  <c r="L151" i="42"/>
  <c r="K151" i="42"/>
  <c r="M150" i="42"/>
  <c r="L150" i="42"/>
  <c r="K150" i="42"/>
  <c r="M149" i="42"/>
  <c r="L149" i="42"/>
  <c r="K149" i="42"/>
  <c r="M148" i="42"/>
  <c r="L148" i="42"/>
  <c r="K148" i="42"/>
  <c r="M147" i="42"/>
  <c r="L147" i="42"/>
  <c r="K147" i="42"/>
  <c r="M146" i="42"/>
  <c r="L146" i="42"/>
  <c r="K146" i="42"/>
  <c r="AG145" i="42"/>
  <c r="AC145" i="42"/>
  <c r="M145" i="42"/>
  <c r="L145" i="42"/>
  <c r="K145" i="42"/>
  <c r="M144" i="42"/>
  <c r="L144" i="42"/>
  <c r="K144" i="42"/>
  <c r="AF143" i="42"/>
  <c r="AG143" i="42" s="1"/>
  <c r="AC143" i="42"/>
  <c r="M143" i="42"/>
  <c r="L143" i="42"/>
  <c r="K143" i="42"/>
  <c r="AG142" i="42"/>
  <c r="AC142" i="42"/>
  <c r="M142" i="42"/>
  <c r="L142" i="42"/>
  <c r="K142" i="42"/>
  <c r="M141" i="42"/>
  <c r="L141" i="42"/>
  <c r="K141" i="42"/>
  <c r="M140" i="42"/>
  <c r="L140" i="42"/>
  <c r="K140" i="42"/>
  <c r="M139" i="42"/>
  <c r="L139" i="42"/>
  <c r="K139" i="42"/>
  <c r="AG138" i="42"/>
  <c r="AC138" i="42"/>
  <c r="M138" i="42"/>
  <c r="L138" i="42"/>
  <c r="K138" i="42"/>
  <c r="AG137" i="42"/>
  <c r="AC137" i="42"/>
  <c r="M137" i="42"/>
  <c r="L137" i="42"/>
  <c r="K137" i="42"/>
  <c r="M136" i="42"/>
  <c r="L136" i="42"/>
  <c r="K136" i="42"/>
  <c r="M135" i="42"/>
  <c r="L135" i="42"/>
  <c r="K135" i="42"/>
  <c r="M134" i="42"/>
  <c r="L134" i="42"/>
  <c r="K134" i="42"/>
  <c r="AF133" i="42"/>
  <c r="AG133" i="42" s="1"/>
  <c r="AC133" i="42"/>
  <c r="S133" i="42"/>
  <c r="T133" i="42" s="1"/>
  <c r="Q133" i="42"/>
  <c r="L133" i="42"/>
  <c r="K133" i="42"/>
  <c r="M132" i="42"/>
  <c r="L132" i="42"/>
  <c r="K132" i="42"/>
  <c r="AG131" i="42"/>
  <c r="AC131" i="42"/>
  <c r="S131" i="42"/>
  <c r="M131" i="42" s="1"/>
  <c r="Q131" i="42"/>
  <c r="L131" i="42"/>
  <c r="K131" i="42"/>
  <c r="M130" i="42"/>
  <c r="L130" i="42"/>
  <c r="K130" i="42"/>
  <c r="M129" i="42"/>
  <c r="L129" i="42"/>
  <c r="K129" i="42"/>
  <c r="M128" i="42"/>
  <c r="L128" i="42"/>
  <c r="K128" i="42"/>
  <c r="M127" i="42"/>
  <c r="L127" i="42"/>
  <c r="K127" i="42"/>
  <c r="M126" i="42"/>
  <c r="L126" i="42"/>
  <c r="K126" i="42"/>
  <c r="M125" i="42"/>
  <c r="L125" i="42"/>
  <c r="K125" i="42"/>
  <c r="M124" i="42"/>
  <c r="L124" i="42"/>
  <c r="K124" i="42"/>
  <c r="M123" i="42"/>
  <c r="L123" i="42"/>
  <c r="K123" i="42"/>
  <c r="AG122" i="42"/>
  <c r="AC122" i="42"/>
  <c r="M122" i="42"/>
  <c r="L122" i="42"/>
  <c r="K122" i="42"/>
  <c r="AG121" i="42"/>
  <c r="AC121" i="42"/>
  <c r="M121" i="42"/>
  <c r="L121" i="42"/>
  <c r="K121" i="42"/>
  <c r="M120" i="42"/>
  <c r="L120" i="42"/>
  <c r="K120" i="42"/>
  <c r="M119" i="42"/>
  <c r="L119" i="42"/>
  <c r="K119" i="42"/>
  <c r="AG118" i="42"/>
  <c r="AC118" i="42"/>
  <c r="M118" i="42"/>
  <c r="L118" i="42"/>
  <c r="K118" i="42"/>
  <c r="M117" i="42"/>
  <c r="L117" i="42"/>
  <c r="K117" i="42"/>
  <c r="AG116" i="42"/>
  <c r="AC116" i="42"/>
  <c r="M116" i="42"/>
  <c r="L116" i="42"/>
  <c r="K116" i="42"/>
  <c r="M115" i="42"/>
  <c r="L115" i="42"/>
  <c r="K115" i="42"/>
  <c r="M114" i="42"/>
  <c r="L114" i="42"/>
  <c r="K114" i="42"/>
  <c r="AG113" i="42"/>
  <c r="AC113" i="42"/>
  <c r="M113" i="42"/>
  <c r="L113" i="42"/>
  <c r="K113" i="42"/>
  <c r="M112" i="42"/>
  <c r="L112" i="42"/>
  <c r="K112" i="42"/>
  <c r="M111" i="42"/>
  <c r="L111" i="42"/>
  <c r="K111" i="42"/>
  <c r="M110" i="42"/>
  <c r="L110" i="42"/>
  <c r="K110" i="42"/>
  <c r="M109" i="42"/>
  <c r="L109" i="42"/>
  <c r="K109" i="42"/>
  <c r="M108" i="42"/>
  <c r="L108" i="42"/>
  <c r="K108" i="42"/>
  <c r="AG107" i="42"/>
  <c r="AC107" i="42"/>
  <c r="M107" i="42"/>
  <c r="L107" i="42"/>
  <c r="K107" i="42"/>
  <c r="AG106" i="42"/>
  <c r="AC106" i="42"/>
  <c r="S106" i="42"/>
  <c r="M106" i="42" s="1"/>
  <c r="P106" i="42"/>
  <c r="L106" i="42"/>
  <c r="K106" i="42"/>
  <c r="AG105" i="42"/>
  <c r="AC105" i="42"/>
  <c r="M105" i="42"/>
  <c r="L105" i="42"/>
  <c r="K105" i="42"/>
  <c r="M104" i="42"/>
  <c r="L104" i="42"/>
  <c r="K104" i="42"/>
  <c r="M103" i="42"/>
  <c r="L103" i="42"/>
  <c r="K103" i="42"/>
  <c r="AF102" i="42"/>
  <c r="AG102" i="42" s="1"/>
  <c r="AC102" i="42"/>
  <c r="M102" i="42"/>
  <c r="L102" i="42"/>
  <c r="K102" i="42"/>
  <c r="AG101" i="42"/>
  <c r="AC101" i="42"/>
  <c r="M101" i="42"/>
  <c r="L101" i="42"/>
  <c r="K101" i="42"/>
  <c r="M100" i="42"/>
  <c r="L100" i="42"/>
  <c r="K100" i="42"/>
  <c r="M99" i="42"/>
  <c r="L99" i="42"/>
  <c r="K99" i="42"/>
  <c r="M98" i="42"/>
  <c r="L98" i="42"/>
  <c r="K98" i="42"/>
  <c r="AG97" i="42"/>
  <c r="AC97" i="42"/>
  <c r="M97" i="42"/>
  <c r="L97" i="42"/>
  <c r="K97" i="42"/>
  <c r="M96" i="42"/>
  <c r="L96" i="42"/>
  <c r="K96" i="42"/>
  <c r="M95" i="42"/>
  <c r="L95" i="42"/>
  <c r="K95" i="42"/>
  <c r="M94" i="42"/>
  <c r="L94" i="42"/>
  <c r="K94" i="42"/>
  <c r="AG93" i="42"/>
  <c r="AC93" i="42"/>
  <c r="M93" i="42"/>
  <c r="L93" i="42"/>
  <c r="K93" i="42"/>
  <c r="M92" i="42"/>
  <c r="L92" i="42"/>
  <c r="K92" i="42"/>
  <c r="M91" i="42"/>
  <c r="L91" i="42"/>
  <c r="K91" i="42"/>
  <c r="M90" i="42"/>
  <c r="L90" i="42"/>
  <c r="K90" i="42"/>
  <c r="M89" i="42"/>
  <c r="L89" i="42"/>
  <c r="K89" i="42"/>
  <c r="M88" i="42"/>
  <c r="L88" i="42"/>
  <c r="K88" i="42"/>
  <c r="AC87" i="42"/>
  <c r="M87" i="42"/>
  <c r="L87" i="42"/>
  <c r="K87" i="42"/>
  <c r="M86" i="42"/>
  <c r="L86" i="42"/>
  <c r="K86" i="42"/>
  <c r="M85" i="42"/>
  <c r="L85" i="42"/>
  <c r="K85" i="42"/>
  <c r="M84" i="42"/>
  <c r="L84" i="42"/>
  <c r="K84" i="42"/>
  <c r="M83" i="42"/>
  <c r="L83" i="42"/>
  <c r="K83" i="42"/>
  <c r="M82" i="42"/>
  <c r="L82" i="42"/>
  <c r="K82" i="42"/>
  <c r="AG81" i="42"/>
  <c r="AC81" i="42"/>
  <c r="M81" i="42"/>
  <c r="L81" i="42"/>
  <c r="K81" i="42"/>
  <c r="AG80" i="42"/>
  <c r="AC80" i="42"/>
  <c r="S80" i="42"/>
  <c r="P80" i="42"/>
  <c r="Q80" i="42" s="1"/>
  <c r="L80" i="42"/>
  <c r="K80" i="42"/>
  <c r="AG79" i="42"/>
  <c r="AC79" i="42"/>
  <c r="M79" i="42"/>
  <c r="L79" i="42"/>
  <c r="K79" i="42"/>
  <c r="AG78" i="42"/>
  <c r="AC78" i="42"/>
  <c r="M78" i="42"/>
  <c r="L78" i="42"/>
  <c r="K78" i="42"/>
  <c r="M77" i="42"/>
  <c r="L77" i="42"/>
  <c r="K77" i="42"/>
  <c r="M76" i="42"/>
  <c r="L76" i="42"/>
  <c r="K76" i="42"/>
  <c r="AG75" i="42"/>
  <c r="AC75" i="42"/>
  <c r="M75" i="42"/>
  <c r="L75" i="42"/>
  <c r="K75" i="42"/>
  <c r="M74" i="42"/>
  <c r="L74" i="42"/>
  <c r="K74" i="42"/>
  <c r="M73" i="42"/>
  <c r="L73" i="42"/>
  <c r="K73" i="42"/>
  <c r="M72" i="42"/>
  <c r="L72" i="42"/>
  <c r="K72" i="42"/>
  <c r="AF71" i="42"/>
  <c r="AG71" i="42" s="1"/>
  <c r="AC71" i="42"/>
  <c r="S71" i="42"/>
  <c r="M71" i="42" s="1"/>
  <c r="Q71" i="42"/>
  <c r="L71" i="42"/>
  <c r="K71" i="42"/>
  <c r="M70" i="42"/>
  <c r="L70" i="42"/>
  <c r="K70" i="42"/>
  <c r="M69" i="42"/>
  <c r="L69" i="42"/>
  <c r="K69" i="42"/>
  <c r="M68" i="42"/>
  <c r="L68" i="42"/>
  <c r="K68" i="42"/>
  <c r="AG67" i="42"/>
  <c r="AC67" i="42"/>
  <c r="M67" i="42"/>
  <c r="L67" i="42"/>
  <c r="K67" i="42"/>
  <c r="M66" i="42"/>
  <c r="L66" i="42"/>
  <c r="K66" i="42"/>
  <c r="AC65" i="42"/>
  <c r="M65" i="42"/>
  <c r="L65" i="42"/>
  <c r="K65" i="42"/>
  <c r="AC64" i="42"/>
  <c r="M64" i="42"/>
  <c r="L64" i="42"/>
  <c r="K64" i="42"/>
  <c r="M63" i="42"/>
  <c r="L63" i="42"/>
  <c r="K63" i="42"/>
  <c r="AG62" i="42"/>
  <c r="AC62" i="42"/>
  <c r="M62" i="42"/>
  <c r="L62" i="42"/>
  <c r="K62" i="42"/>
  <c r="M61" i="42"/>
  <c r="L61" i="42"/>
  <c r="K61" i="42"/>
  <c r="M60" i="42"/>
  <c r="L60" i="42"/>
  <c r="K60" i="42"/>
  <c r="M59" i="42"/>
  <c r="L59" i="42"/>
  <c r="K59" i="42"/>
  <c r="M58" i="42"/>
  <c r="L58" i="42"/>
  <c r="K58" i="42"/>
  <c r="M57" i="42"/>
  <c r="L57" i="42"/>
  <c r="K57" i="42"/>
  <c r="M56" i="42"/>
  <c r="L56" i="42"/>
  <c r="K56" i="42"/>
  <c r="M55" i="42"/>
  <c r="L55" i="42"/>
  <c r="K55" i="42"/>
  <c r="AG54" i="42"/>
  <c r="AC54" i="42"/>
  <c r="M54" i="42"/>
  <c r="L54" i="42"/>
  <c r="K54" i="42"/>
  <c r="M53" i="42"/>
  <c r="L53" i="42"/>
  <c r="K53" i="42"/>
  <c r="M52" i="42"/>
  <c r="L52" i="42"/>
  <c r="K52" i="42"/>
  <c r="M51" i="42"/>
  <c r="L51" i="42"/>
  <c r="K51" i="42"/>
  <c r="M50" i="42"/>
  <c r="L50" i="42"/>
  <c r="K50" i="42"/>
  <c r="M49" i="42"/>
  <c r="L49" i="42"/>
  <c r="K49" i="42"/>
  <c r="M48" i="42"/>
  <c r="L48" i="42"/>
  <c r="K48" i="42"/>
  <c r="M47" i="42"/>
  <c r="L47" i="42"/>
  <c r="K47" i="42"/>
  <c r="AG46" i="42"/>
  <c r="AC46" i="42"/>
  <c r="M46" i="42"/>
  <c r="L46" i="42"/>
  <c r="K46" i="42"/>
  <c r="M45" i="42"/>
  <c r="L45" i="42"/>
  <c r="K45" i="42"/>
  <c r="M44" i="42"/>
  <c r="L44" i="42"/>
  <c r="K44" i="42"/>
  <c r="AG43" i="42"/>
  <c r="AC43" i="42"/>
  <c r="M43" i="42"/>
  <c r="L43" i="42"/>
  <c r="K43" i="42"/>
  <c r="M42" i="42"/>
  <c r="L42" i="42"/>
  <c r="K42" i="42"/>
  <c r="M41" i="42"/>
  <c r="L41" i="42"/>
  <c r="K41" i="42"/>
  <c r="AC40" i="42"/>
  <c r="S40" i="42"/>
  <c r="M40" i="42" s="1"/>
  <c r="Q40" i="42"/>
  <c r="L40" i="42"/>
  <c r="K40" i="42"/>
  <c r="M39" i="42"/>
  <c r="L39" i="42"/>
  <c r="K39" i="42"/>
  <c r="M38" i="42"/>
  <c r="L38" i="42"/>
  <c r="K38" i="42"/>
  <c r="AG37" i="42"/>
  <c r="AC37" i="42"/>
  <c r="M37" i="42"/>
  <c r="L37" i="42"/>
  <c r="K37" i="42"/>
  <c r="M36" i="42"/>
  <c r="L36" i="42"/>
  <c r="K36" i="42"/>
  <c r="M35" i="42"/>
  <c r="L35" i="42"/>
  <c r="K35" i="42"/>
  <c r="M34" i="42"/>
  <c r="L34" i="42"/>
  <c r="K34" i="42"/>
  <c r="AF33" i="42"/>
  <c r="AG33" i="42" s="1"/>
  <c r="AC33" i="42"/>
  <c r="M33" i="42"/>
  <c r="L33" i="42"/>
  <c r="K33" i="42"/>
  <c r="M32" i="42"/>
  <c r="L32" i="42"/>
  <c r="K32" i="42"/>
  <c r="M31" i="42"/>
  <c r="L31" i="42"/>
  <c r="K31" i="42"/>
  <c r="M30" i="42"/>
  <c r="L30" i="42"/>
  <c r="K30" i="42"/>
  <c r="M29" i="42"/>
  <c r="L29" i="42"/>
  <c r="K29" i="42"/>
  <c r="M28" i="42"/>
  <c r="L28" i="42"/>
  <c r="K28" i="42"/>
  <c r="M27" i="42"/>
  <c r="L27" i="42"/>
  <c r="K27" i="42"/>
  <c r="M26" i="42"/>
  <c r="L26" i="42"/>
  <c r="K26" i="42"/>
  <c r="M25" i="42"/>
  <c r="L25" i="42"/>
  <c r="K25" i="42"/>
  <c r="M24" i="42"/>
  <c r="L24" i="42"/>
  <c r="K24" i="42"/>
  <c r="M23" i="42"/>
  <c r="L23" i="42"/>
  <c r="K23" i="42"/>
  <c r="M22" i="42"/>
  <c r="L22" i="42"/>
  <c r="K22" i="42"/>
  <c r="M21" i="42"/>
  <c r="L21" i="42"/>
  <c r="K21" i="42"/>
  <c r="M20" i="42"/>
  <c r="L20" i="42"/>
  <c r="K20" i="42"/>
  <c r="M19" i="42"/>
  <c r="L19" i="42"/>
  <c r="K19" i="42"/>
  <c r="M18" i="42"/>
  <c r="L18" i="42"/>
  <c r="K18" i="42"/>
  <c r="M17" i="42"/>
  <c r="L17" i="42"/>
  <c r="K17" i="42"/>
  <c r="M16" i="42"/>
  <c r="L16" i="42"/>
  <c r="K16" i="42"/>
  <c r="M15" i="42"/>
  <c r="L15" i="42"/>
  <c r="K15" i="42"/>
  <c r="M14" i="42"/>
  <c r="L14" i="42"/>
  <c r="K14" i="42"/>
  <c r="M13" i="42"/>
  <c r="L13" i="42"/>
  <c r="K13" i="42"/>
  <c r="M12" i="42"/>
  <c r="L12" i="42"/>
  <c r="K12" i="42"/>
  <c r="AF11" i="42"/>
  <c r="AG11" i="42" s="1"/>
  <c r="AC11" i="42"/>
  <c r="M11" i="42"/>
  <c r="L11" i="42"/>
  <c r="K11" i="42"/>
  <c r="AG10" i="42"/>
  <c r="AC10" i="42"/>
  <c r="M10" i="42"/>
  <c r="L10" i="42"/>
  <c r="K10" i="42"/>
  <c r="AG9" i="42"/>
  <c r="AC9" i="42"/>
  <c r="M9" i="42"/>
  <c r="L9" i="42"/>
  <c r="K9" i="42"/>
  <c r="M8" i="42"/>
  <c r="L8" i="42"/>
  <c r="K8" i="42"/>
  <c r="M7" i="42"/>
  <c r="L7" i="42"/>
  <c r="K7" i="42"/>
  <c r="M6" i="42"/>
  <c r="L6" i="42"/>
  <c r="K6" i="42"/>
  <c r="AG5" i="42"/>
  <c r="AC5" i="42"/>
  <c r="S5" i="42"/>
  <c r="P5" i="42"/>
  <c r="Q5" i="42" s="1"/>
  <c r="L5" i="42"/>
  <c r="K5" i="42"/>
  <c r="AG356" i="42" l="1"/>
  <c r="AG342" i="43"/>
  <c r="AG9" i="43"/>
  <c r="AG13" i="43"/>
  <c r="AC97" i="43"/>
  <c r="AB17" i="43"/>
  <c r="AC17" i="43" s="1"/>
  <c r="AG5" i="43"/>
  <c r="AG11" i="43"/>
  <c r="M203" i="42"/>
  <c r="M409" i="42"/>
  <c r="T200" i="42"/>
  <c r="T131" i="42"/>
  <c r="M133" i="42"/>
  <c r="T5" i="42"/>
  <c r="T202" i="42"/>
  <c r="T234" i="42"/>
  <c r="T106" i="42"/>
  <c r="M390" i="42"/>
  <c r="T40" i="42"/>
  <c r="T80" i="42"/>
  <c r="AC9" i="43"/>
  <c r="T158" i="43"/>
  <c r="M183" i="43"/>
  <c r="T71" i="42"/>
  <c r="M80" i="42"/>
  <c r="Q106" i="42"/>
  <c r="AC325" i="42"/>
  <c r="M5" i="42"/>
  <c r="AG17" i="43" l="1"/>
  <c r="AC15" i="10" l="1"/>
  <c r="AC13" i="10"/>
  <c r="AC11" i="10"/>
  <c r="AC9" i="10"/>
  <c r="AC5" i="10"/>
  <c r="AG15" i="10" l="1"/>
  <c r="AG13" i="10"/>
  <c r="AG11" i="10"/>
  <c r="AG9" i="10"/>
  <c r="AG5" i="10"/>
  <c r="M25" i="10" l="1"/>
  <c r="L25" i="10"/>
  <c r="K25" i="10"/>
  <c r="M24" i="10"/>
  <c r="L24" i="10"/>
  <c r="K24" i="10"/>
  <c r="M23" i="10"/>
  <c r="L23" i="10"/>
  <c r="K23" i="10"/>
  <c r="M22" i="10"/>
  <c r="L22" i="10"/>
  <c r="K22" i="10"/>
  <c r="M21" i="10"/>
  <c r="L21" i="10"/>
  <c r="K21" i="10"/>
  <c r="M20" i="10"/>
  <c r="L20" i="10"/>
  <c r="K20" i="10"/>
  <c r="M19" i="10"/>
  <c r="L19" i="10"/>
  <c r="K19" i="10"/>
  <c r="M18" i="10"/>
  <c r="L18" i="10"/>
  <c r="K18" i="10"/>
  <c r="M17" i="10"/>
  <c r="L17" i="10"/>
  <c r="K17" i="10"/>
  <c r="M16" i="10"/>
  <c r="L16" i="10"/>
  <c r="K16" i="10"/>
  <c r="M15" i="10"/>
  <c r="L15" i="10"/>
  <c r="K15" i="10"/>
  <c r="M14" i="10"/>
  <c r="L14" i="10"/>
  <c r="K14" i="10"/>
  <c r="M13" i="10"/>
  <c r="L13" i="10"/>
  <c r="K13" i="10"/>
  <c r="M12" i="10"/>
  <c r="L12" i="10"/>
  <c r="K12" i="10"/>
  <c r="M11" i="10"/>
  <c r="L11" i="10"/>
  <c r="K11" i="10"/>
  <c r="M10" i="10"/>
  <c r="L10" i="10"/>
  <c r="K10" i="10"/>
  <c r="M9" i="10"/>
  <c r="L9" i="10"/>
  <c r="K9" i="10"/>
  <c r="M8" i="10"/>
  <c r="L8" i="10"/>
  <c r="K8" i="10"/>
  <c r="M7" i="10"/>
  <c r="L7" i="10"/>
  <c r="K7" i="10"/>
  <c r="M6" i="10"/>
  <c r="L6" i="10"/>
  <c r="K6" i="10"/>
  <c r="M5" i="10"/>
  <c r="L5" i="10"/>
  <c r="K5" i="10"/>
</calcChain>
</file>

<file path=xl/sharedStrings.xml><?xml version="1.0" encoding="utf-8"?>
<sst xmlns="http://schemas.openxmlformats.org/spreadsheetml/2006/main" count="32121" uniqueCount="3110">
  <si>
    <t>Consecutivo</t>
  </si>
  <si>
    <t>Subdirección</t>
  </si>
  <si>
    <t>Objetivo del SIG</t>
  </si>
  <si>
    <t>Meta Objetivos de Desarrollo Sostenible- ODS</t>
  </si>
  <si>
    <t>Objetivo estratégico PND 2018-2022</t>
  </si>
  <si>
    <t>Indicador de Resultado PND 2018-2022</t>
  </si>
  <si>
    <t>Responde a:</t>
  </si>
  <si>
    <t>Meta PND 2018-2022</t>
  </si>
  <si>
    <t>meta 2019</t>
  </si>
  <si>
    <t xml:space="preserve">Avance cuantitativo </t>
  </si>
  <si>
    <t xml:space="preserve">Avance descriptivo </t>
  </si>
  <si>
    <t>Reporte Validado</t>
  </si>
  <si>
    <t>Observaciones</t>
  </si>
  <si>
    <t xml:space="preserve">Estrategia </t>
  </si>
  <si>
    <t>Línea base 2018</t>
  </si>
  <si>
    <t>Focalización</t>
  </si>
  <si>
    <t>Medio de Verificación</t>
  </si>
  <si>
    <t>Proyecto de Inversión 2019</t>
  </si>
  <si>
    <t>Tipo de gasto</t>
  </si>
  <si>
    <t>Cta. Prog.</t>
  </si>
  <si>
    <t>ObjG Proy.</t>
  </si>
  <si>
    <t>Ord SubP. Gasto</t>
  </si>
  <si>
    <t>Actividad Proyecto de Inversión</t>
  </si>
  <si>
    <t>Producto proyecto de inversión</t>
  </si>
  <si>
    <t>Código producto proyecto de inversión</t>
  </si>
  <si>
    <t>Registro Presupuestal</t>
  </si>
  <si>
    <t>Concepto de gasto</t>
  </si>
  <si>
    <t>Valor unitario</t>
  </si>
  <si>
    <t>cantidad (meses ó unidades)</t>
  </si>
  <si>
    <t>Rubro presupuestal</t>
  </si>
  <si>
    <t>Descripción del uso pesupuestal</t>
  </si>
  <si>
    <t>Uso presupuestal</t>
  </si>
  <si>
    <t>VPBM</t>
  </si>
  <si>
    <t>_Dirección_de_Cobertura_y_Equidad</t>
  </si>
  <si>
    <t>Subdirección de Acceso</t>
  </si>
  <si>
    <t>Gestión con valores para Resultados</t>
  </si>
  <si>
    <t>Fortalecer la prestación de los servicios orientados al mejoramientos de la cobertura, calidad, eficiencia y pertinencia de la educación</t>
  </si>
  <si>
    <t>_De_aquí_a_2030_asegurar_que_todas_las_niñas_y_todos_los_niños_terminen_la_enseñanza_primaria_y_secundaria_que_ha_de_ser_gratuita_equitativa_y_de_calidad_y_producir_resultados_de_aprendizaje_pertinentes_y_efectivos__</t>
  </si>
  <si>
    <t xml:space="preserve">Apuesta por una educación Media con Calidad y pertinencia para los jóvenes Colombianos </t>
  </si>
  <si>
    <t>Aumentar la tasa de cobertura neta en educación media</t>
  </si>
  <si>
    <t>PND</t>
  </si>
  <si>
    <t>a. Mejoramiento de la cobertura y calidad educativa (Jornada unica y aprovechamiento del tiempo libre)
b. Politica de educación rural (Reducción de brechas e internados)
c. Politica de Primera Infancia
d. Alimentación escolar
e. Politica de gestión y mitigación del riesgo</t>
  </si>
  <si>
    <t>Documentos Normativos</t>
  </si>
  <si>
    <t>a. PND (En construcción)
b. Plan Marco de Implementación
c. Compromisos CONPES</t>
  </si>
  <si>
    <t>Poblacion existente y proyectada del sistema escolar oficial tanto en zona urbana como rural</t>
  </si>
  <si>
    <t>_CONSTRUCCIÓN__MEJORAMIENTO_Y_DOTACIÓN_DE_ESPACIOS_DE_APRENDIZAJE_PARA_PRESTACIÓN_DEL_SERVICIO_EDUCATIVO_E_IMPLEMENTACIÓN_DE_ESTRATEGIAS_DE_CALIDAD_Y_COBERTURA_NACIONAL</t>
  </si>
  <si>
    <t>C</t>
  </si>
  <si>
    <t>2201</t>
  </si>
  <si>
    <t>0700</t>
  </si>
  <si>
    <t>16</t>
  </si>
  <si>
    <t>Actualizar,_emitir_y_divulgar_normas_técnicas_de_infraestructura_educativa_y/o_mobiliario_escolar</t>
  </si>
  <si>
    <t>Documentos normativos</t>
  </si>
  <si>
    <t>2201004</t>
  </si>
  <si>
    <t>Convenio interadministrativo para actualizar, emitir y divulgar normas técnicas de infraestructura educativa y/o mobiliario escolar</t>
  </si>
  <si>
    <t>Otro tipo de contratación</t>
  </si>
  <si>
    <t>INVERSIÓN</t>
  </si>
  <si>
    <t>C-2201-0700-16-2201004-02</t>
  </si>
  <si>
    <t>OTROS SERVICIOS PROFESIONALES Y TÉCNICOS N.C.P.</t>
  </si>
  <si>
    <t>A-02-02-02-008-03-09-</t>
  </si>
  <si>
    <t>Documentos elaborados</t>
  </si>
  <si>
    <t>Levantamiento_de_información_de_inventario_de_infraestructura_educativa</t>
  </si>
  <si>
    <t>Servicios de información en materia educativa</t>
  </si>
  <si>
    <t>2201048</t>
  </si>
  <si>
    <t>Contratar el levantamiento_de_información_de_inventario_de_infraestructura_educativa</t>
  </si>
  <si>
    <t>C-2201-0700-16-2201048-02</t>
  </si>
  <si>
    <t>Realizar_soporte_y_mantenimiento_al_sistema_de_información_de_infraestructura_educativa</t>
  </si>
  <si>
    <t>Contratar el soporte_y_mantenimiento_al_sistema_de_información_de_infraestructura_educativa</t>
  </si>
  <si>
    <t>Documentos de lineamientos técnicos en educación inicial, preescolar, básica y media expedidos</t>
  </si>
  <si>
    <t>Actualizar,_emitir_y_divulgar_lineamientos_técnicos_de_infraestructura_educativa_y/o_mobiliario_escolar</t>
  </si>
  <si>
    <t xml:space="preserve">Documentos de lineamientos técnicos </t>
  </si>
  <si>
    <t>Contratista</t>
  </si>
  <si>
    <t>C-2201-0700-16-2201005-02</t>
  </si>
  <si>
    <t>Diagnósticar,_diseñar_y_formular_lineamientos_técnicos_de_infraestructura_educativa_y/o_mobiliario_escolar</t>
  </si>
  <si>
    <t xml:space="preserve">Diagnósticar, diseñar y formular lineamietos de politica de mobiliario escolar </t>
  </si>
  <si>
    <t>DISEÑO Y PILOTAJE DE MOBILIARIO ESCOLAR DESDE TRANSICIÓN HASTA GRADO ONCE EN LAS ETC FOCALIZADAS POR EL MEN</t>
  </si>
  <si>
    <t>Sedes dotadas</t>
  </si>
  <si>
    <t>Dotar_con_mobiliario_escolar_las_instituciones_educativas</t>
  </si>
  <si>
    <t>Instituciones educativas fortalecidas</t>
  </si>
  <si>
    <t>Acuerdo Marco de compra para la adquisicion y entrega de mobiliario escolar a traves del Acuerdo Marco de Precios con Colombia Compra Eficiente</t>
  </si>
  <si>
    <t>C-2201-0700-16-2201027-</t>
  </si>
  <si>
    <t xml:space="preserve">OTROS MUEBLES N.C.P. </t>
  </si>
  <si>
    <t>A-------</t>
  </si>
  <si>
    <t>Realizar_interventoría_técnica,_administrativa_y_financiera_a_la_adquisición_y_suministro_de_mobiliario_escolar</t>
  </si>
  <si>
    <t>Contratar la interventoría técnica, administrativa y financiera a la adquisición y suministro de mobiliario escolar</t>
  </si>
  <si>
    <t>C-2201-0700-16-2201027-02</t>
  </si>
  <si>
    <t>Sedes educativas mejoradas</t>
  </si>
  <si>
    <t>Diseñar_y/o_realizar_obras_de_mejoramiento_a_la_infraestructura_educativa</t>
  </si>
  <si>
    <t>Infraestructura educativa mejorada</t>
  </si>
  <si>
    <t>CONTRATO 1380 DE 2015 - VIGENCIA FUTURA
ADMINISTRAR Y PAGAR LAS OBLIGACIONES QUE SE DERIVEN DE LA EJECUCION DEL PLAN NACIONAL DE INFRAESTRUCTURA EDUCATIVA, A TRAVES DEL PATRIMONIO AUTONOMO CONSTITUIDO CON LOS RECURSOS TRANSFERIDOS DEL FONDO DE INFRAESTRUCTURA EDUCATIVA PBYM-VF</t>
  </si>
  <si>
    <t>C-2201-0700-16-2201052-</t>
  </si>
  <si>
    <t>SERVICIOS DE TERMINACIÓN Y ACABADOS DE EDIFICIOS</t>
  </si>
  <si>
    <t>-------</t>
  </si>
  <si>
    <t>Contratar los diseños u obras de mejoramiento a la infraestructura educativa</t>
  </si>
  <si>
    <t>C-2201-0700-16-2201052-02</t>
  </si>
  <si>
    <t>Realizar_interventoría_técnica,_administrativa_y_financiera_a_las_obras_y_contratos_relacionados_con_el_mejoramiento_de_infraestructura_educativa</t>
  </si>
  <si>
    <t>Contratar la interventoría técnica, administrativa y financiera de las obras y contratos relacionados con el mejoramiento de infraestructura educativa</t>
  </si>
  <si>
    <t>CONTRATAR DISEÑOS PARA MEJORAMIENTO O AMPLIACIÓN DE INFRAESTRUCTURA EDUCATIVA (CUMBRE AGRARIA)</t>
  </si>
  <si>
    <t>REALIZAR LA INTERVENTORÍA A DISEÑOS DE INFRAESTRUCTURA EDUCATIVA</t>
  </si>
  <si>
    <t>DIAGNÓSTICO DE ESTADO DE ESTRUCTURAS DE OBRAS (obinc)</t>
  </si>
  <si>
    <t>INTERVENTORÍA A LA EJECUCIÓN DE OBRAS DE INFRAESTRUCTURA EDUCATIVA (obinc)</t>
  </si>
  <si>
    <t>Realizar_seguimiento_y_revisión_técnica,_administrativa,_financiera_y_jurídica_al_desarrollo_de_las_obras_de_mejoramiento_y/o_la_operación_de_la_infraestructura_educativa</t>
  </si>
  <si>
    <t xml:space="preserve">CONTRATACIÓN VUELOS CHARTER </t>
  </si>
  <si>
    <t>Diagnósticar,_diseñar_y_formular_normas_técnicas_de_infraestructura_educativa_y/o_mobiliario_escolar</t>
  </si>
  <si>
    <t>Contratar y/o desarrollar el diagnóstico, diseño y/o formulación de normas técnicas de infraestructura educativa y/o mobiliario escolar</t>
  </si>
  <si>
    <t>Evaluar_el_impacto_de_las_normas_técnicas_de_infraestructura_educativa_y/o_mobiliario_escolar</t>
  </si>
  <si>
    <t xml:space="preserve">Contratarla evaluaciónde del impacto de las normas técnicas de infraestructura educativa y/o mobiliario escolar </t>
  </si>
  <si>
    <t>Analizar,_diseñar_y_desarrollar_el_sistema_de_información_de_infraestructura_educativa</t>
  </si>
  <si>
    <t>Contratar el análisis, diseño y desarrollo del sistema de información de infraestructura escolar</t>
  </si>
  <si>
    <t>Implementar_software_complementario_y_de_apoyo_a_la_gestión_del_sistema_de_información_de_infraestructura_educativa</t>
  </si>
  <si>
    <t>Contratar la implementacion del software complementario y de apoyo a la gestión del sistema de información de infraestructura educativa</t>
  </si>
  <si>
    <t>Capacitar_y_formar_a_funcionarios_y_a_ETC_en_el_sistema_de_información_de_infraestructura_educativa</t>
  </si>
  <si>
    <t>Administrar,_gestionar_y_actualizar_la_información_del_sistema_de_información_de_infraestructura_educativa</t>
  </si>
  <si>
    <t>Contratar la administración, gestión y actualización del sistema_de_información_de_infraestructura_educativa</t>
  </si>
  <si>
    <t>Entidades y organizaciones asistidas técnicamente</t>
  </si>
  <si>
    <t>Realizar_asistencia_técnica_en_formulación,_desarrollo_y_seguimiento_a_proyectos_de_infraestructura_educativa</t>
  </si>
  <si>
    <t>Servicio de asistencia técnica en educación inicial, preescolar, básica y media</t>
  </si>
  <si>
    <t>Contratar la asistencia_técnica_en_formulación,_desarrollo_y_seguimiento_a_proyectos_de_infraestructura_educativa</t>
  </si>
  <si>
    <t>C-2201-0700-16-2201006-02</t>
  </si>
  <si>
    <t>Realizar_estudios_de_diagnósticos_de_estado,_de_diseño_y_de_estructuración_técnica_y/o_financiera_de_proyectos_de_infraestructura_educativa</t>
  </si>
  <si>
    <t>Contratar los_estudios_de_diagnósticos_de_estado,_de_diseño_y_de_estructuración_técnica_y/o_financiera_de_proyectos_de_infraestructura_educativa</t>
  </si>
  <si>
    <t>Realizar_interventoría_técnica,_administrativa_y_financiera_a_estudios_de_diagnósticos_de_estado,_de_diseño_y_de_estructuración_técnica_y/o_financiera_de_proyectos_de_infraestructura_educativa</t>
  </si>
  <si>
    <t>Contratar la_interventoría_técnica,_administrativa_y_financiera_a_estudios_de_diagnósticos_de_estado,_de_diseño_y_de_estructuración_técnica_y/o_financiera_de_proyectos_de_infraestructura_educativa</t>
  </si>
  <si>
    <t>Realizar_asistencia_técnica_y_seguimiento_al_recaudo,_la_administración_y_manejo_del_portafolio_del_aporte_parafiscal_de_la_Ley_21_de_1982</t>
  </si>
  <si>
    <t>PRESTAR SERVIVIOS PROFESIONALES A LA SUBD. DE GESTIÓN FINANCIERA, CONCRETAMENTE EN EL GRUPO DE RECAUDO, PARA LA GESTIÓN DEL PROCESO DE ADMINISTRACIÓN DE LOS INGRESOS DERIVADOS DE LA LEY 21 DE 1982 Y APOYO TÉCNICO AL SISTEMA DE INFORM DEL MEN.</t>
  </si>
  <si>
    <t xml:space="preserve">PRESTAR SERVICIOS PROFESIONALES A LA SUBDIRECCIÓN DE GESTIÓN FINANCIERA, EN EL GRUPO DE CONTABILIDAD, PARA LA EJECUCIÓN DE ACTIVIDADES DEL PROCESO DE GESTIÓN CONTABLE DEL MINISTERIO DE EDUCACIÓN NACIONAL. </t>
  </si>
  <si>
    <t xml:space="preserve">PRESTAR SERVICIOS PROFESIONALES A LA SUBD. DE GESTIÓN FINANCIERA DEL MEN, CONCRETAMENTE EN EL GRUPO DE RECAUDO, PARA EL DESARROLLO DE LAS ACTIVIDADES DE FISCALIZACIÓN DE LOS APORTES PARAFISCALES DERIVADOS DE LA LEY 21 DE 1982. </t>
  </si>
  <si>
    <t>PRESTAR SERVICIOS PROFESIONALES A LA SUBDIRECCIÓN DE GESTIÓN FINANCIERA, EN EL GRUPO DE CONTABILIDAD, PARA LA EJECUCIÓN DE ACTIVIDADES DEL PROCESO DE GESTIÓN CONTABLE DEL MINISTERIO DE EDUCACIÓN NACIONAL.</t>
  </si>
  <si>
    <t xml:space="preserve">PRESTAR SERVICIOS PROFESIONALES A LA SUBDIRECCIÓN DE GESTIÓN FINANCIERA, EN EL GRUPO DE RECAUDO, EN LA GESTIÓN DEL PROCESO DE ADMINISTRACIÓN DE LOS INGRESOS DERIVADOS DE LA LEY 21 DE 1982. </t>
  </si>
  <si>
    <t xml:space="preserve">PRESTAR SERVICIOS PROFESIONALES A LA SUBDIRECCIÓN DE GESTIÓN FINANCIERA, CONCRETAMENTE EN EL GRUPO DE TESORERÍA, EJECUTANDO ACTIVIDADES DEL PROCESO DE ADMINISTRACIÓN DE INGRESOS PROPIOS DEL MEN Y APOYANDO LAS DEMAS TRANSACCIONES DEL GRUPO. </t>
  </si>
  <si>
    <t xml:space="preserve">PRESTAR SERVICIOS PROFESIONALES JURÍDICOS A LA SUBD.DE GESTIÓN FINANCIERA DEL MEN, APOYANDO EL PROCESO DE RECAUDO Y CARTERA SOBRE LOS INGRESOS PROPIOS DE LA ENTIDAD ESTABLECIDOS ESPECIALM. EN LA LEY 21 DE 1982 LA LEY 1697 DE 2013, Y NORMATIVIDAD VIGENTE. </t>
  </si>
  <si>
    <t xml:space="preserve">SERVICIOS PROFESIONALES A LA SUBDIRECCIÓN DE GESTIÓN FINANCIERA DEL MEN CONCRETAMENTE EN EL GRUPO DE RECAUDO PARA EL DESARROLLO DE LAS ACTIVIDADES DE FISCALIZACIÓN DE LOS APORTES PARAFISCALES DERIVADOS DE LA LEY 21 DE 1982. </t>
  </si>
  <si>
    <t>Evaluar_el_impacto_de_los_lineamientos_técnicos_de_infraestructura_educativa_y/o_mobiliario_escolar</t>
  </si>
  <si>
    <t xml:space="preserve">Sedes educativas nuevas construidas </t>
  </si>
  <si>
    <t>Diseñar y/o construir infraestructura educativa</t>
  </si>
  <si>
    <t>Infraestructura educativa construida</t>
  </si>
  <si>
    <t>C-2201-0700-16-2201051-</t>
  </si>
  <si>
    <t xml:space="preserve"> SERVICIOS GENERALES DE CONSTRUCCIÓN DE EDIFICACIONES NO RESIDENCIALES</t>
  </si>
  <si>
    <t>Realizar interventoría técnica, administrativa y financiera a las obras y contratos relacionados con la construcción de infraestructura educativa construida</t>
  </si>
  <si>
    <t>Realizar_seguimiento_y_revisión_técnica,_administrativa,_financiera_y_jurídica_al_desarrollo_de_las_obras_y/o_la_operación_de_infraestructura_educativa_construida</t>
  </si>
  <si>
    <t xml:space="preserve">PREST DE SERVICIOS PROF. PARA APOYAR EN MATERIA ADTIVA. Y FINANCIERA A LA DIR. DE COBERTURA Y EQUIDAD, ESPECIALMENTE EN EL SEGUIMIENTO ADTIVO Y FINANCIERO DE LA IMPLEMENT DE ESTRATEGIAS DE ACCESO Y PERMANENCIA, EN LA CONTRATACIÓN, SUPERV LIQUID </t>
  </si>
  <si>
    <t>C-2201-0700-16-2201051-02</t>
  </si>
  <si>
    <t>PRESTAR SERVICIOS PROF. AL MEN PARA GESTIONAR, ORIENTAR Y BRINDAR ASISTENCIA TÉCNICA EN LA ESTRUCTURACIÓN, ADMÓN Y SEGUIMIENTO DE LOS SISTEMAS DE INFORMACIÓN DISPUESTOS POR EL MEN PARA EL INVENTARIO DE LA INFRAESTRUCTURA ESCOLAR,</t>
  </si>
  <si>
    <t xml:space="preserve">PREST SERVICIOS PROF ORI, ASIS Y ACOMP AL MEN EN LA PLAN, EJECU, SEGUI Y CONT DEL ANÁL DE INFORM PARA CLIEN INTE Y EXTE QUE SE DERIVEN DE LOS ESQUEMAS Y/0 PROY DE INFRA EDUC A CARGO DEL MINISTERIO. SOLICITUD </t>
  </si>
  <si>
    <t>PRESTAR SERVICIOS PROF AL MEN DIRECCIONADOS A ORIENTAR ASISTIR Y ACOMPAÑAR EL DESARROLLO DE ACTIVIDADES RELACIONADAS CON LA GESTIÓN ADMINISTRATIVA Y COORDINACIÓN DERIVADAS DE LOS ESQUEMAS Y/O PROYECTOS QUE EJECUTAN OBRAS DE INFRAEST EDUCATIVA.</t>
  </si>
  <si>
    <t xml:space="preserve">PREST SERVICIOSPROF AL MEN, DIREC AL DESAR DE ACTIV RELACIO CON LA GEST EN LA DEFI DE LINEA, POLÍT PÚBLI Y COORD QUE SE DERIVEN DE LOS ESQUEMAS Y/O PROYECTOS, A TRAVÉS DE LAS CUALES SE EJECUTAN OBRAS DE INFRAE EDUCATIVA. </t>
  </si>
  <si>
    <t xml:space="preserve">SERVICIOS PROFESIONALES JURIDICOS AL MEN APOYANDO EL DESARROLLO DE ACTIVIDADES INHERENTES A LA GESTION CONTRACTUAL Y ADMINISTRATIVA DE LA SUBDIRECCION DE ACCESO PARA ESQUEMAS Y/O PROYECTOS DE INFRAESTRUCTURA EDUCATIVA </t>
  </si>
  <si>
    <t>PRESTAR SERVICIOS PROF AL MEN ENFOCADOS AL SEGUIMIENTO VERIFICACIÓN Y CIERRE DEL DESARROLLO DE LAS ACTIVID Y ACCIONES QUE SE DERIVEN DE LOS ESQUEMAS Y/O PROY EN LAS REGIONES ASIGNADAS A TRAVÉS DE LAS CUALES SE EJECUTAN OBRAS DE INFRAESTRUCT EDUCATIVA</t>
  </si>
  <si>
    <t>PRESTAR SUS SERVICIOS PROF AL MEN PARA CONTRIBUIR Y APOYAR CON LA PLANEACION IMPLEMENT Y SEGUIMIENTO AL DESARROLLO DE ACTIV Y ACCIONES QUE SE GENEREN CON OCASIÓN A LOS PROYEC DE INFRAESTRUCTURA EDUCATIVA DERIVADOS DEL MECANISMO DE OBRAS POR IMPUESTOS</t>
  </si>
  <si>
    <t xml:space="preserve">PRESTACION DE SERVICIOS PROFESIONALES AL MEN, ENFOCADOS AL SEGUIMIENTO, VERIFICACIÓN Y CIERRE DEL DESARROLLO DE LAS ACTIVIDADES Y ACCIONES QUE SE DERIVEN DE LOS ESQUEMAS Y/O PROYECTOS D EOBRAS DE INFRAES. EDUCATIVA. SOLICITUD </t>
  </si>
  <si>
    <t xml:space="preserve">PRESTAR SERVICIOS PROFESIONALES AL MINISTERIO DE EDUCACIÓN NACIONAL PARA APOYAR EL SEGUIMIENTO Y REPORTE DE LA INFORMACIÓN RELACIONADA CON LA GESTIÓN, PLANEACIÓN, INTEGRACIÓN DE RECURSOS Y PROY DE METAS DE LOS PROY DE INFR. EDUC. </t>
  </si>
  <si>
    <t xml:space="preserve">PRESTAR SERVICIOS PROFESIONALES AL MEN PARA COLABORAR Y APOYAR, A LA SUBDIRECCIÓN DE ACCESO, O LA QUE HAGA SUS VECES, EN EL SEGUIMIENTO, ANÁLISIS, Y CONSOLIDACIÓN DE LA INFORMACIÓN RELACIONADA CON LOS PROYECTOS ESPECIALES. </t>
  </si>
  <si>
    <t xml:space="preserve">SERVICIOS PROFESIONALES EN TEMAS JURIDICOS DE SEGUIMIENTO Y VERIFICACION ACTIVIDADES Y ACCIONES DERIVEN DE ESQUEMAS Y O PROYECTOS DE OBRAS DE INFRAESTRUCTURA EDUCATIVA ACTIVIDADES CONEXAS EN LAS QUE SE PARTICIPE DE MANERA DIRECTA O INDIRECTA </t>
  </si>
  <si>
    <t xml:space="preserve">PSP AL MEN, PARA APOYAR LA CONSOLIDACIÓN, REPORTE, ACTUALIZACIÓN Y ANÁLISIS DE LA INFORMACIÓN QUE DÉ CUENTA DE LA EJECUCIÓN Y AVANCE DE LOS ESQUEMAS Y/O PROYECTOS DE INFRAESTRUCTURA EDUCATIVA. RAD 2398 - CESION DE CONTRATO </t>
  </si>
  <si>
    <t xml:space="preserve">PRESTAR SERVICIOSPROF. PARA APOYAR EN LO JURÍDICO A LA SUPERV. FRENTE A LA EJECUCIÓN DE LOS CONVENIOS Y/O CONTRATOS, A TRAVÉS DE LAS CUALES SE EJECUTAN OBRAS DE INFRAEST. EDUCATIVA ASÍ COMO DE SUS ACTIVIDADES CONEXAS, EN LAS QUE EL MEN PARTICIPE. </t>
  </si>
  <si>
    <t xml:space="preserve">PRESTAR SUS SERVICIOS PROF. AL MEN PARA APOYAR TÉCNICA Y ADMINISTRATIVAM. A LA SUPERVISIÓN EN LO RELACIONADO CON REVISIÓN, CONSOLIDACIÓN, DIGITALIZACIÓN DE LA INFORM. PARA LA EJECUCIÓN,CIERRE Y LIQ DE CTOS DE INFRAEST. EDUCATIVA. </t>
  </si>
  <si>
    <t xml:space="preserve">PRESTAR SERVICIOS PROF AL MEN, ENFOCADOS AL SEGUIMIENTO, VERIFICACIÓN Y CIERRE DEL DESARROLLO DE LAS ACTIV Y ACCIONES QUE SE DERIVEN DE LOS ESQUEMAS N LAS REGIONES ASIGNADAS, A TRAVÉS DE LAS CUALES SE EJECUTAN OBRAS DE INFRAESTRUCTURA. </t>
  </si>
  <si>
    <t xml:space="preserve">PRESTAR SERVICIOS PROFESIONALES AL MEN, RESPECTO DE LOS ASPECTOS FINANCIEROS Y CONTABLES PARA CONTRIBUIR CON EL CONTROL Y SEGUIMIENTO DE LOS DIFERENTES CONTRATOS Y/O CONVENIOS A TRAVÉS DE LOS CUALES SE REALIZAN PROY DE INFR EDUCATIVA. </t>
  </si>
  <si>
    <t xml:space="preserve">PREST SERVICIOS PROF AL MEN, ENFOCADOS AL SEGUIMIENTO, VERIFICACIÓN Y CIERRE DEL DESARROLLO DE LAS ACTIV Y ACCIO QUE SE DERIVEN DE LOS ESQUEMAS Y/O PROY EN LAS REG ASIG A TRAVÉS DE LAS CUA SE EJEC OBRAS DE INFRA EDUCTIVA. SOLICITUD RDO. </t>
  </si>
  <si>
    <t>PRESTAR SERVICIOS PROF AL MEN ENFOCADOS A LA PLANEACIÓN, EJECUCIÓN Y CONTROL DE LOS PROYECTOS DE INFRAESTRUCTURA EDUCATIVA ENFOCADO EN LA REVISIÓN TÉCNICA DE DISEÑOS, DEFINICIÓN Y APLICACIÓN DE LINEAMIENTOS NORMAS Y ESTÁNDARES TÉCNICOS DE LOS MISMOS.</t>
  </si>
  <si>
    <t>PRESTAR SERVICIOS PROFESIONALES AL MEN, PARA CONTRIBUIR Y APOYAR CON LA PLANEACIÓN, IMPLEMENTACIÓN Y SEGUIMIENTO AL DESARROLLO DE ACTIVIDADES Y ACCIONES QUE SE GENEREN CON OCASIÓN A LOS A LOS PROY DE DOTACIONES ESCOLARES E INFRAESTRUCTURA EDUCATIVA.</t>
  </si>
  <si>
    <t>PRESTAR SERVICIOS PROFESIONALES A LA DIRECCIÓN DE COBERTURA Y EQUIDAD PARA EL ANÁLISIS DE DATOS DE INFORMACIÓN Y CRUCES DE BASES DE DATOS, QUE PERMITA CONTAR CON EVIDENCIA Y FORTALEZCA LAS ESTRATEGIAS DE ACCESO Y PERMANENCIA.</t>
  </si>
  <si>
    <t xml:space="preserve">APOYAR LA CONSOLIDACION REPORTE ACTUALIZACION Y ANALISIS DE LA INFORMACION QUE DE CUENTA DE LA EJECUCION Y AVANCE DE LOS ESQUEMAS Y/O PROYECTOS DE INFRAESTRUCTURA EDUCATIVA </t>
  </si>
  <si>
    <t>Realizar_seguimiento_y_revisión_técnica,_administrativa,_financiera_y_jurídica_a_las_adquisiciones_de_mobiliario_escolar_para_instituciones_educativas</t>
  </si>
  <si>
    <t>Contratar el seguimiento, revisión técnica, administrativa, financiera y  jurídica a las adquisiciones de mobiliario escolar para instituciones educativas</t>
  </si>
  <si>
    <t>CONTRATAR SERVICIOS PROFESIONALES PARA ORIENTAR AL VICE EPBM EN LA COORDINACION SEGUIMIENTO Y ATENCION INTERNA PARA EL CUMPLIMIENTO DE LAS ACTIVIDADES COMPROMISOS Y GESTIONES DE COMPETENCIA DEL DESPACHO -</t>
  </si>
  <si>
    <t xml:space="preserve">PRESTACIÓN DE SERVICIOS DE APOYO A LA GESTIÓN EN LA PLANEACIÓN, ORGANIZACIÓN Y EJECUCIÓN OPERATIVA DE LA AGENDA TEMÁTICA DEL DESPACHO DELVICEMINISTERIO DE EDUCACIÓN PREESCOLAR, BÁSICA Y MEDIA. </t>
  </si>
  <si>
    <t>PRESTAR SERVI. PROFESIONALES PARA ORIENTAR AL VICEMINISTERIO DE ED. PREESCOLAR, BYM Y SUS DIRECCIONES EN LO RELACIONADO CON LOS PROCESOS DE CONTRATACIÓN QUE SE PLANEEN Y ADELANTEN, EN SUS ETAPAS PRECONTRACTUAL, CONTRACTUAL Y POSCONTRACTUAL.</t>
  </si>
  <si>
    <t xml:space="preserve">PRESTACIÓN DE SERV PROF PARA ORIENTAR AL VICEMINISTERIO DE EDUCACIÓN PREESCOLAR, BYM EN LA GESTIÓN PRESUPUESTAL, FINANCIERA Y CONTABLE, CON EL OBJETIVO DE OPTIMIZAR EL SEGUIMIENTO A LA EJECUCIÓN PRESUPUESTAL Y PLAN DE ADQUISICIONES </t>
  </si>
  <si>
    <t>PREST DE SERV PROF. PARA APOYAR EN MATERIA ADTIVA. Y FINANCIERA A LA DIR. DE COBERTURA Y EQUIDAD, ESPECIALMENTE EN EL SEGUIMIENTO ADTIVO Y FINANCIERO DE LA IMPLEMENT DE ESTRATEGIAS DE ACCESO Y PERMANENCIA, EN LA CONTRATACIÓN, SUPERV LIQUID</t>
  </si>
  <si>
    <t>PRESTAR SERV PROF. AL MEN PARA GESTIONAR, ORIENTAR Y BRINDAR ASISTENCIA TÉCNICA EN LA ESTRUCTURACIÓN, ADMÓN Y SEGUIMIENTO DE LOS SISTEMAS DE INFORMACIÓN DISPUESTOS POR EL MEN PARA EL INVENTARIO DE LA INFRAESTRUCTURA ESCOLAR,</t>
  </si>
  <si>
    <t>PREST SERV PROF ORI, ASIS Y ACOMP AL MEN EN LA PLAN, EJECU, SEGUI Y CONT DEL ANÁL DE INFORM PARA CLIEN INTE Y EXTE QUE SE DERIVEN DE LOS ESQUEMAS Y/0 PROY DE INFRA EDUC A CARGO DEL MINISTERIO. SOLICITUD</t>
  </si>
  <si>
    <t xml:space="preserve">PREST SERV PROF AL MEN, DIREC AL DESAR DE ACTIV RELACIO CON LA GEST EN LA DEFI DE LINEA, POLÍT PÚBLI Y COORD QUE SE DERIVEN DE LOS ESQUEMAS Y/O PROYECTOS, A TRAVÉS DE LAS CUALES SE EJECUTAN OBRAS DE INFRAE EDUCATIVA. </t>
  </si>
  <si>
    <t xml:space="preserve">SERV PROF EN TEMAS JURIDICOS DE SEGUIMIENTO Y VERIFICACION ACTIVIDADES Y ACCIONES DERIVEN DE ESQUEMAS Y O PROYECTOS DE OBRAS DE INFRAESTRUCTURA EDUCATIVA ACTIVIDADES CONEXAS EN LAS QUE SE PARTICIPE DE MANERA DIRECTA O INDIRECTA </t>
  </si>
  <si>
    <t xml:space="preserve">PRESTSAR SERVICIOS PROFESIONALES AL MEN, PARA APOYAR LA CONSOLIDACIÓN, REPORTE, ACTUALIZACIÓN Y ANÁLISIS DE LA INFORMACIÓN QUE DÉ CUENTA DE LA EJECUCIÓN Y AVANCE DE LOS ESQUEMAS Y/O PROYECTOS DE INFRAESTRUCTURA EDUCATIVA. RAD 2398 - CESION DE CONTRATO </t>
  </si>
  <si>
    <t>PRESTAR SERV PROF. PARA APOYAR EN LO JURÍDICO A LA SUPERV. FRENTE A LA EJECUCIÓN DE LOS CONVENIOS Y/O CONTRATOS, A TRAVÉS DE LAS CUALES SE EJECUTAN OBRAS DE INFRAEST. EDUCATIVA ASÍ COMO DE SUS ACTIVIDADES CONEXAS, EN LAS QUE EL MEN PARTICIPE.</t>
  </si>
  <si>
    <t xml:space="preserve">SERVICIOS PROFESIONALES AL VICE DE EPBM ORIENTADO EN LA ESTRUCTURACION DE RESPUESTAS QUE DESDE EL PUNTO DE VISTA TECNICO Y ADMINISTRATIVO DEBEN REALIZARSE POR ESTE DESPACHO A USUARIOS INTERNOS Y EXTERNOS Y PARTES INTERESADAS - </t>
  </si>
  <si>
    <t xml:space="preserve">PRESTAR SUS SERV PROF. AL MEN PARA APOYAR TÉCNICA Y ADMINISTRATIVAM. A LA SUPERVISIÓN EN LO RELACIONADO CON REVISIÓN, CONSOLIDACIÓN, DIGITALIZACIÓN DE LA INFORM. PARA LA EJECUCIÓN,CIERRE Y LIQ DE CTOS DE INFRAEST. EDUCATIVA. </t>
  </si>
  <si>
    <t xml:space="preserve">PRESTAR SERV PROF AL MEN, ENFOCADOS AL SEGUIMIENTO, VERIFICACIÓN Y CIERRE DEL DESARROLLO DE LAS ACTIV Y ACCIONES QUE SE DERIVEN DE LOS ESQUEMAS N LAS REGIONES ASIGNADAS, A TRAVÉS DE LAS CUALES SE EJECUTAN OBRAS DE INFRAESTRUCTURA. </t>
  </si>
  <si>
    <t xml:space="preserve">PREST SERV PROF AL MEN, ENFOCADOS AL SEGUIMIENTO, VERIFICACIÓN Y CIERRE DEL DESARROLLO DE LAS ACTIV Y ACCIO QUE SE DERIVEN DE LOS ESQUEMAS Y/O PROY EN LAS REG ASIG A TRAVÉS DE LAS CUA SE EJEC OBRAS DE INFRA EDUCTIVA. SOLICITUD </t>
  </si>
  <si>
    <t>PRESTAR SERVICIOS PROF AL MEN ENFOCADOS A LA PLANEACIÓN, EJECUCIÓN Y CONTROL DE LOS PROYECTOS DE INFRAESTRUCTURA EDUCATIVA ENFOCADO EN LA REVISIÓN TÉCNICA DE DISEÑOS, DEFINICIÓN Y APLICACIÓN DE LINEAMIENTOS NORMAS Y ESTÁNDARES TÉCNICOS DE LOS MISMOS</t>
  </si>
  <si>
    <t>PRESTAR SERVICIOS PROFESIONALES AL MEN, PARA CONTRIBUIR Y APOYAR CON LA PLANEACIÓN, IMPLEMENTACIÓN Y SEGUIMIENTO AL DESARROLLO DE ACTIVIDADES Y ACCIONES QUE SE GENEREN CON OCASIÓN A LOS A LOS PROY DE DOTACIONES ESCOLARES E INFRAESTRUCTURA EDUCATIVA</t>
  </si>
  <si>
    <t>PRESTACIÓN DE SERVICIOS PROFESIONALES AL VICEMINISTERIO DE EDUCACIÓN PREESCOLAR, BÁSICA Y MEDIA PARA ACOMPAÑAR Y APOYAR LA CONCEPCIÓN Y DISEÑO DE LAS ESTRATÉGIAS PARA MEJORAR LA CALIDAD DE LA EDUCACION QUE RECIBEN LOS ESTUDIANTES.</t>
  </si>
  <si>
    <t>PRESTACIÓN DE SERV PROF PARA ORIENTAR AL VICEM DE EDUCACIÓN PREESCOLAR, BÁSICA Y MEDIA EN RELACIÓN CON LA GESTIÓN Y EL SEGUIMIENTO A LOS PLANES DE DESARROLLO, PROGRAMAS Y PROYECTOS A EJECUTAR DESDE LAS DIFERENTES DIRECCIONES ADSCRITAS</t>
  </si>
  <si>
    <t>APOYAR LA CONSOLIDACION REPORTE ACTUALIZACION Y ANALISIS DE LA INFORMACION QUE DE CUENTA DE LA EJECUCION Y AVANCE DE LOS ESQUEMAS Y/O PROYECTOS DE INFRAESTRUCTURA EDUCATIVA RAD IE-07648</t>
  </si>
  <si>
    <t>GASTOS DE VIAJE POR DESPLAZAMIENTOS FUERA DE LA CIUDAD A NIVEL NACIONAL</t>
  </si>
  <si>
    <t>SUMINISTRO DE TIQUETES AÉREOS</t>
  </si>
  <si>
    <t xml:space="preserve">PAPELERIA Y SUMINISTROS DE OFICINA </t>
  </si>
  <si>
    <t xml:space="preserve">PRESTAR SERVICIOS PROFESIONALES PARA APOYO A LA SUPERVISIÓN DEL CONTRATO 1380 DE2015 </t>
  </si>
  <si>
    <t>Documentos de planeación para la educación inicial, preescolar, básica y media emitidos</t>
  </si>
  <si>
    <t>Formular_esquemas_y/o_metodologias_de_articulación_interinstitucional_y/o_de_cooperación_para_la_realización_de_proyectos_de_infraestructura_educativa</t>
  </si>
  <si>
    <t>Documentos de planeación</t>
  </si>
  <si>
    <t>Suscribir contratos o convenios de articulación interinstitucional y/o de cooperación para la realización de proyectos de infraestructura educativa</t>
  </si>
  <si>
    <t>C-2201-0700-16-2201001-02</t>
  </si>
  <si>
    <t>Divulgar_metodología_para_coordiar_esfuerzos_interinstitucionales_y/o_de_cooperación_para_realizar_proyectos_de_mejoramiento_de_infraestructura_educativa</t>
  </si>
  <si>
    <t>Contratar la divulgación de metodologias para coordiar esfuerzos interinstitucionales y/o de cooperación</t>
  </si>
  <si>
    <t>Diseño_de_parámetros_de_articulación_interinstitucional_y/o_de_cooperación_para_la_realización_de_proyectos_de_infraestructura_educativa</t>
  </si>
  <si>
    <t>Desarrollar parámetros de articulación interinstitucional y/o de cooperación</t>
  </si>
  <si>
    <t>Subdirección de Permanencia</t>
  </si>
  <si>
    <t xml:space="preserve">Direccionamiento estratégico y planeación </t>
  </si>
  <si>
    <t>2. Fortalecer la prestación de los servicios orientados al mejoramiento de la cobertura, calidad, eficiencia y pertinencia de la educación</t>
  </si>
  <si>
    <t>_De_aquí_a_2030_eliminar_las_disparidades_de_género_en_la_educación_y_asegurar_el_acceso_igualitario_a_todos_los_niveles_de_la_enseñanza_y_la_formación_profesional_para_las_personas_vulnerables_incluidas_las_personas_con_disc_los_pueblos_indí_y_los_niños_en_situaciones_de_vulnera_</t>
  </si>
  <si>
    <t>Brindar una educación con Calidad y fomentar la permanencia en la Educación Inicial, preescolar, básica y media</t>
  </si>
  <si>
    <t>Reducir la tasa de deserción en educación preescolar, básica y media del sector oficial.</t>
  </si>
  <si>
    <t>Pacto por la equidad
Línea 2: Primero los niños: atención integral desde la infancia hasta la adolescencia
Línea 3: Educación de calidad para un futuro con oportunidades para todos</t>
  </si>
  <si>
    <t xml:space="preserve">Informe mensual de interventoría de los procesos de permanencia educativa </t>
  </si>
  <si>
    <t xml:space="preserve">otro </t>
  </si>
  <si>
    <t>Víctimas del Conflicto Armado
Población Vulnerable</t>
  </si>
  <si>
    <t xml:space="preserve">contrato </t>
  </si>
  <si>
    <t>_IMPLEMENTACIÓN_DE_ESTRATEGIAS_DE_ACCESO_Y_PERMANENCIA_EDUCATIVA_EN_CONDICIONES_DE_EQUIDAD_PARA_LA_POBLACIÓN_VULNERABLE_A_NIVEL_NACIONAL</t>
  </si>
  <si>
    <t>Realizar interventoría administrativa, financiera, jurídica, pedagógica y técnica a los convenios y contratos asociados a la implementación de modelos educativos flexibles para niños, niñas, jóvenes y adultos en las ETC.</t>
  </si>
  <si>
    <t>Servicio educación formal por modelos educativos flexibles</t>
  </si>
  <si>
    <t xml:space="preserve">REALIZAR LA INTERVENTORÍA ADMINISTRATIVA, JURÍDICA, FINANCIERA Y TÉCNICO -PEDAGÓGICA A LOS CONVENIOS Y  CONTRATOS QUE SE SUSCRIBAN DURANTE LA VIGENCIA 2019 EN LOS DIFERENTES TEMAS DE LA  SUBDIRECCIÓN DE PERMANENCIA </t>
  </si>
  <si>
    <t>-----</t>
  </si>
  <si>
    <t>OTROS SERVICIOS PROFESIONALES Y TÉCNIOS N.C.P</t>
  </si>
  <si>
    <t>_FORTALECIMIENTO_DE_LA_PERMANENCIA_EN_LA_EDUCACIÓN_PREESCOLAR_BÁSICA_Y_MEDIA_PARA_LOS_NIÑOS_NIÑAS_ADOLESCENTES_JÓVENES_Y_ADULTOS_VÍCTIMAS_DEL_CONFLICTO_EN_SITUACIONES_DE_RIESGO_Y_O_EMERGENCIA_NACIONAL</t>
  </si>
  <si>
    <t>Realizar interventoría administrativa, financiera, jurídica, pedagógica y técnica a los convenios y contratos para la atención de niños, niñas, adolescentes y jóvenes víctimas con Modelos Educativos</t>
  </si>
  <si>
    <t>Realizar interventoría administrativa, financiera, jurídica, pedagógica y técnica a los convenios y contratos para la atención de jóvenes y adultos analfabetas.</t>
  </si>
  <si>
    <t xml:space="preserve">Servicio de alfabetización </t>
  </si>
  <si>
    <t>Realizar interventoría administrativa, financiera, jurídica, pedagógica y técnica a los convenios y contratos para la implementación de modelos educativos flexibles, que permiten la atención de la población vulnerable y víctima del conflicto.</t>
  </si>
  <si>
    <t>Servicio de apoyo para la implementación del servicio de internado escolar</t>
  </si>
  <si>
    <t>Realizar interventoría administrativa, financiera, jurídica, pedagógica y técnica a los convenios y contratos asociados a los planes de Acción que permitan la atención educativa a población vulnerable y víctima del conflicto armado.</t>
  </si>
  <si>
    <t>Servicio de fomento para la prevención de riesgos sociales en entornos escolares</t>
  </si>
  <si>
    <t>Más y mejor educación en la Colombia Rural</t>
  </si>
  <si>
    <t xml:space="preserve">Beneficiarios atendidos con modelos educativos flexibles </t>
  </si>
  <si>
    <t xml:space="preserve">proyecto de inversión </t>
  </si>
  <si>
    <t xml:space="preserve">informe matrícula </t>
  </si>
  <si>
    <t>Desarrollar programas de formación situada a docentes, orientados a mejorar competencias pedagógicas para la implementación de MEF en las ETC / Financiar el proceso de implementación de Modelos Educativos Flexibles en las instituciones educativas focalizadas.</t>
  </si>
  <si>
    <t>FORTALECER LA PERMANENCIA DE LOS ESTUDIANTES EN EL SISTEMA EDUCATIVO A TRAVÉS DE LA IMPLEMENTACIÓN DE MODELOS EDUCATIVOS FLEXIBLES  CON DOCENTES CAPACITADOS Y MATERIAL EDUCATIVO PERTINENTE</t>
  </si>
  <si>
    <t>Apoyar técnica y financieramente la Implementación de modelos educativos flexibles para niños, niñas, jóvenes y adultos en las Entidades Territoriales Certificadas.</t>
  </si>
  <si>
    <t xml:space="preserve">Diseñar e implementar una estrategia de intervención educativa rural integral en las entidades territoriales priorizados, en el marco de la formulación de la la política educativa rural integral. </t>
  </si>
  <si>
    <t>_De_aquí_a_2030_asegurar_que_todos_los_jóvenes_y_una_proporción_considerable_de_los_adultos_tanto_hombres_como_mujeres_estén_alfabetizados_y_tengan_nociones_elementales_de_aritmética_</t>
  </si>
  <si>
    <t>Más y mejor Educación rural</t>
  </si>
  <si>
    <t>Reducir la tasa de analfabetismo en la población de 15 años y más</t>
  </si>
  <si>
    <t>5,2%</t>
  </si>
  <si>
    <t>4,2%</t>
  </si>
  <si>
    <t xml:space="preserve">Conpes 3931 </t>
  </si>
  <si>
    <t>Población Vulnerable</t>
  </si>
  <si>
    <t>IMPLEMENTAR ESTRATEGIAS  DE  EDUCACIÓN PARA LA POBLACIÓN JÓVEN Y ADULTA EN PROCESO DE REINCORPORACIÓN Y DE LAS COMUNIDADES ALEDAÑAS A LOS ESPACIOS TERRITORIALES DE CAPACITACIÓN Y REINCORPORACIÓN.</t>
  </si>
  <si>
    <t>Desarrollar programas y/o estrategias educativas orientadas a alfabetizar a jóvenes y adultos vulnerables y víctimas del conflicto armado.</t>
  </si>
  <si>
    <t>PRESTACIÓN DE SERVICIOS PARA LA IMPLEMENTACIÓN DEL PROGRAMA FLEXIBLE DE ALFABETIZACIÓN MEDIANTE EL CICLO I DEL MODELO EDUCATIVO "A CRECER" EN LAS ENTIDADES TERRITORIALES PRIORIZADAS POR EL MINISTERIO DE EDUCACIÓN NACIONAL, PARA LA ATENCIÓN DE JÓVENES Y ADULTOS VULNERABLES, VÍCTIMAS DEL CONFLICTO ARMADO Y EN CONDICIÓN DE POBREZA ABSOLUTA, EN DESARROLLO DEL PROGRAMA NACIONAL DE ALFABETIZACIÓN</t>
  </si>
  <si>
    <t>Disminuir la Brecha de la cobertura neta entre zona rural y urbana en los niveles de preescolar, básica y media.</t>
  </si>
  <si>
    <t>7,5%</t>
  </si>
  <si>
    <t>9,01%</t>
  </si>
  <si>
    <t xml:space="preserve">Documento base de la política integral de educación rural </t>
  </si>
  <si>
    <t xml:space="preserve">Población rural </t>
  </si>
  <si>
    <t xml:space="preserve">documento </t>
  </si>
  <si>
    <t>Generar documentos técnicos financieros, jurídicos y administrativos, para la implementación de estrategias para la prevención de la deserción escolar.</t>
  </si>
  <si>
    <t>PREST DE SERV PROF. A LA SUBD. DE PERMANENCIA PARA DSLLO. DE ACTIV. RELACIONADAS CON PREPARACIÓN, PLANEACIÓN Y DEFINICIÓN DE PROYECTOS ESTRATÉG PARA LA GARANTÍA DEL ACCESO Y PERMANENCIA, EN PARTICULAR ED RURAL, ED PARA ADULTOS Y PROYECT TRASV.</t>
  </si>
  <si>
    <t>CONTRATO DE PRESTACION DE SERVICIOS - PROFESIONALES</t>
  </si>
  <si>
    <t>PC1071 APOYAR TECNICAMENTE A LA SUBD DE PERMANENCIA EN PLANEAC EJECUC MONITOREO SEGUIMIENTO Y EVALUAC PROGR PROYEC Y ESTRAT EDUCAT DE ACCESO PERMANENCIA Y ATENCION A POBLACION VULNERABLE Y VICTIMA MEDIO RURAL Y JOVENES Y ADULTOS COLOMBIA RAD IE003913</t>
  </si>
  <si>
    <t>PREST. DE SERV PROF. PARA APOYAR A LA SUBD. DE PERMANENCIA EN LA PLANEACIÓN, EJECUCIÓN, MONITOREO, SEGUIMIENTO Y EVALUACIÓN DE PROGRAMAS, PROYECTOS Y ESTRATEGIAS EDUC. DE ACCESO, PERMANENCIA Y ATENCIÓN A POBLACIÓN VULNERABLE Y VICTIMAS. RAD IE1352</t>
  </si>
  <si>
    <t xml:space="preserve">Documento con estrategia de movilización hacia procesos de educación de adultos </t>
  </si>
  <si>
    <t xml:space="preserve">Adultos iletrados </t>
  </si>
  <si>
    <t>PREST DE SERV PROF PARA APOY A LA SUBD DE PERM EN LA PLAN, EJEC, MONIT, SEGUIM Y EVALUA DE PROG, PROY Y ESTRAT EDUC DE ACCESO, PERMAN Y ATENCIÓN A POBL VULNER Y VÍCTIMA MEDIO RURAL Y PARA JÓV Y ADUL EN COLOMBIA. RAD 002117</t>
  </si>
  <si>
    <t xml:space="preserve">Documento elaborado con las actualizaciones de SIMPADE </t>
  </si>
  <si>
    <t xml:space="preserve">Proyecto de inversión </t>
  </si>
  <si>
    <t>Es la población de 0 a 11 grado, más 99(aceleración del aprendizaje)
Sector Oficial</t>
  </si>
  <si>
    <t>Realizar soporte técnico en el manejo de sistemas de información para la prevención de la deserción escolar como el SIMPADE y a las matrices de seguimiento a la implementación y estrategias y orientaciones normativas para la permanencia.</t>
  </si>
  <si>
    <t xml:space="preserve">Transferencia a tecnología </t>
  </si>
  <si>
    <t>transferencia</t>
  </si>
  <si>
    <t>Documento elaborado con las actualizaciones de SIMAT</t>
  </si>
  <si>
    <t>Realizar actualizaciones de las variables de registro y caracterización del SIMAT.</t>
  </si>
  <si>
    <t>Informes</t>
  </si>
  <si>
    <t>Acompañamiento y seguimiento en la elaboración e implementación de los planes de permanencia educativa de las entidades territoriales certificadas focalizadas, en el marco del diseño de la ruta integral de atención para prevención de la deserción escolar.</t>
  </si>
  <si>
    <t xml:space="preserve">Implementación de estrategias de permanencia educativa en frontera, a través de modelos educativos flexibles. </t>
  </si>
  <si>
    <t>Documento base de lineamiento sobre movilidad escolar en el país</t>
  </si>
  <si>
    <t>PREST DE SERV PROF PARA APOYAR A LA SUBD DE PERMANENCIA EN EL FORTALECIMIENTO Y MEJORAMIENTO DE LAS ESTRATEGIAS DE PERMANENCIA COMO TRANSP ESCOLAR Y JORNADA ESCOLAR COMPLEMENTARIA, ASI COMO SEGUIM IMPLEMENT PROGRAMAS DE PERMANENCIA RAD IE002150</t>
  </si>
  <si>
    <t>PREST SERV PROF A LA SUBD DE PERMANENCIA PARA EL DESARROLLO DE ACTIVIDADES RELACIONADAS CON LA PREPARACIÓN Y DEFINICIÓN DE PROYECTOS ESTRATÉGICOS PARA LA GARANTÍA DEL ACCESO Y LA PERMANENCIA DE POB EN CONDICIONES DE VULNERABILIDAD. RDO.2019-IE-002072</t>
  </si>
  <si>
    <t>Bienestar y equidad en el acceso a la educación</t>
  </si>
  <si>
    <t>Residencias escolares fortalecidas y cualificadas en el servicio educativo</t>
  </si>
  <si>
    <t>INTERNO</t>
  </si>
  <si>
    <t xml:space="preserve">Documento Orientador </t>
  </si>
  <si>
    <t xml:space="preserve">Indígenas </t>
  </si>
  <si>
    <t>Elaboración de documento orientador de para el funcionamiento de la estrategia de Residencia Escolar en comunidades indigenas.</t>
  </si>
  <si>
    <t>Informe</t>
  </si>
  <si>
    <t>Dotar de canastas educativas básicas a los establecimientos educativos focalizados, para el desarrollo de modelos y estrategias educativas pertinentes para la población rural y víctimas del conflicto armado. / Apoyar técnicamente y financieramente la implementación de modelos educativos pertinentes para la estrategia de residencia escolar.</t>
  </si>
  <si>
    <t>FORTALECER LA PERMANENCIA DE LOS ESTUDIANTES INTERNOS EN LAS SEDES EDUCATIVAS DE LAS ENTIDADES TERRITORIALES CERTIFICADAS FOCALIZADAS QUE IMPLEMENTAN LA ESTRATEGIA DE INTERNADO ESCOLAR A TRAVÉS DE ACTIVIDADES COMPLEMENTARIAS Y EL SUMINISTRO DE CANASTA EDUCATIVA QUE PROMUEVA EL APROVECHAMIENTO DE LA JORNADA DE LA RESIDENCIA ESCOLAR PARA LA POBLACIÓN RURAL Y VÍCTIMA DEL CONFLICTO ARMADO.</t>
  </si>
  <si>
    <t>Realizar un proceso de formación situado a directivos docentes y docentes en educación en riesgo de minas, prevención del reclutamiento y utilización de NNA, prevención de la delincuencia y otros riesgos sociales. / Dotar de materiales educativos para la estrategia de atención a población vulnerable y victima del conflicto armado: educación en riesgo de minas , prevención del reclutamiento y utilización de NNA, prevención de la delincuencia y otros riesgos sociales.</t>
  </si>
  <si>
    <t>CAPACITACIÓN Y ENTREGA DE MATERIAL PEDAGOGICO A DOCENTES, DIRECTIVOS DOCENTES Y EQUIPOS TECNICOS DE LAS SECRETARIAS DE EDUCACIÓN DE LAS ENTIDADES TERRITORIALES CERTIFICADAS, EN ESTRATEGIAS PARA MITIGAR LA DESERCIÓN ESCOLAR POR RIESGOS SOCIALES Y SOCIONATURALES EN LA POBLACION VULNERABLE Y VICTIMA DEL CONFLICTO ARMADO INTERNO.</t>
  </si>
  <si>
    <t>Documento base para expedición de Decreto</t>
  </si>
  <si>
    <t xml:space="preserve">Funcionamiento </t>
  </si>
  <si>
    <t xml:space="preserve">transferencia a calidad </t>
  </si>
  <si>
    <t>N/A</t>
  </si>
  <si>
    <t xml:space="preserve">población del Sistema de Responsabilidad Penal Adolescente </t>
  </si>
  <si>
    <t>PRESTACIÓN DE SERVICIOS PROF A LA SUBDIRECCIÓN DE PERMANENCIA PARA EL DESARROLLO DE ACTIV RELACIONADAS CON LA PREPARACIÓN Y DEFINICIÓN DE PROY ESTRATÉGICOS PARA LA GARANTÍA DEL ACCESO Y LA PERMANENCIA DE POBLACIONES EN CONDICIONES DE VULNERABILIDAD.</t>
  </si>
  <si>
    <t xml:space="preserve">Ciudadanía en general </t>
  </si>
  <si>
    <t>PREST DE SERV PROF. PARA APOYAR JURÍDICAMENTE A LA SUBD. DE PERMANENCIA EN TODOS TEMAS RELACIONADOS CON LOS PROGRAMAS INHERENTES AL SERVICIO EDUCATIVO, LA CONTRATACIÓN; ASÍ COMO LA REVISIÓN DE LOS REPORTES DE INFORMACIÓN RAD IE 001495</t>
  </si>
  <si>
    <t>Entidades y organizaciones asistidas técnicamente</t>
  </si>
  <si>
    <t>Orientar_a_las_Secretarías_de_Educación_en_visitas_de_acompañamiento_para_la_implementación_de_estrategias_de_acceso_y_permanencia,_tales_como_MEF_rurales,_SRPA,_entre_otros</t>
  </si>
  <si>
    <t>Orientar a las Secretarías de Educación en visitas de acompañamiento para la implementación de estrategias de acceso y permanencia, tales como MEF rurales, SRPA, entre otros</t>
  </si>
  <si>
    <t>Orientar_a_las_Secretarías_de_Educación_en_visitas_de_acompañamiento_para_la_implementación_de_estrategias_de_acceso_y_permanencia,_tales_como_MEF_rurales,_SRPA,_entre_otros-Servicio de asistencia técnica en educación inicial, preescolar, básica y media----</t>
  </si>
  <si>
    <t>Socializar_con_las_secretarías_de_educación_certificadas_los_ajustes_a_lineamientos_y_referentes_técnicos_realizados_a_las_diferentes_estrategias_de_permanencia.</t>
  </si>
  <si>
    <t>Socializar con las secretarías de educación certificadas los ajustes a lineamientos y referentes técnicos realizados a las diferentes estrategias de permanencia.</t>
  </si>
  <si>
    <t>Socializar_con_las_secretarías_de_educación_certificadas_los_ajustes_a_lineamientos_y_referentes_técnicos_realizados_a_las_diferentes_estrategias_de_permanencia.-Servicio de asistencia técnica en educación inicial, preescolar, básica y media----</t>
  </si>
  <si>
    <t>PRESTAR SERVICIOS PROFESIONALES PARA APOYAR LA PLANEACIÓN, IMPLEMENTACIÓN Y SEGUIMIENTO AL DESARROLLO DE LAS ACTIVIDADES Y ACCIONES DE LAS ESTRATEGIAS DE PERMANENCIA CON ENFASIS EN EL PROGRAMA DE ALIMENTACIÓN ESCOLAR. RAD 2019IE001036</t>
  </si>
  <si>
    <t>PRESTACIÓN DE SERVICIOS PROFESIONALES PARA ORIENTAR AL DESPACHO DEL VICEMINISTERIO DE EDUCACIÓN PREESCOLAR, BÁSICA Y MEDIA, EN MATERIA DE LINEAMIENTOS TÉCNICOS DE EDUCACIÓN Y FUNGIR COMO ENLACE FRENTE A LAS ÁREAS MISIONALES. SOLICITUD 2019IE001405</t>
  </si>
  <si>
    <t>ORIENTAR AL MEN EN LA IMPLEMENTACIÓN DE ESTRATEGIAS PARA LA PROMOCIÓN DE ESPACIOS DE DIÁLOGO Y PARTICIPACIÓN SOCIAL, HACIENDO ESPECIAL ÉNFASIS EN JUVENTUD Y APOYO A LA RESPUESTA DE LOS REQUER REALIZADOS POR LA VICEP DE LA REPÚBLICA. RAD 001407</t>
  </si>
  <si>
    <t>PC-649 VICE EPBM ORIENTAR DISEÑO DE LINEAMIENTOS HERRAMIENTAS ENFOQUE DIFERENCIAL DIRIGIDAS A FACILITAR Y FORTALECER ATENCION EDUCATIVA DE NIÑOS NIÑAS Y ADOLESCENTES DE PUEBLOS Y COMUNIDADES INDIGENAS AFROS RAIZALES PALENQUEROS Y RROM - RAD IE001413</t>
  </si>
  <si>
    <t>PC-648 SERVICIOS PROFESIONALES AL VICE DE EPBM Y SUS DIRECCIONES PARA ASISTIR Y ORIENTAR EN LA ESTRUCTURACION Y GESTION DE POLITICAS Y LINEAS ESTRATEGICAS DEL DESPACHO - RAD IE 001410</t>
  </si>
  <si>
    <t>PC-650 APOYO AL VICE DE EPBM EN LA ASISTENCIA Y ORIENTACION DE LA PROPUESTA DE LA ESTRUCTURA BASICA DEL PROGRAMA PAE EN LAS ZONAS RURALES DEL PAIS - RAD IE 001415</t>
  </si>
  <si>
    <t>PREST. DE SERV PROF. PARA APOYAR AL VICEMINISTERIO DE EDUCACIÓN PREESCOLAR, BYM EN LA ELABORACIÓN DE LAS PROPUESTAS QUE EL VICEM PRESENTE A LOS COOPERANTES O ASOCIADOS ESTRATÉGICOS DEL DESPACHO ACOMPAÑANDO LAS REUNIONES QUE SE ADELANTEN RAD IE 001637</t>
  </si>
  <si>
    <t>PRESTAR SERV PROF. PARA REALIZAR LA GESTIÓN Y APOYO ADMINISTRATIVO REQUERIDO EN EL SEGUIMIENTO A LAS ACTIVIDADES Y ACCIONES INHERENTES A LA EJECUCION DEL PROGRAMA -PAE Y LAS ACTIVIDADES ASIGANDAS DESDE LA DIRECCIÓN DE COBERTURA Y EQUIDAD RAD IE001701</t>
  </si>
  <si>
    <t>PRESTACION DE SERVICIOS PROFESIONALES PARA EL DESARROLLO DE LAS ACTIVIDADES Y/O ESTRATEGIAS INTERNAS - EXTERNAS DE LOS EVENTOS, ENCUENTROS Y JORNADAS QUE SE DESARROLLEN EN CUMPLIMIENTO DE LAS NECESIDADES DEL MINISTERIO DE EDUCACION NACIONAL</t>
  </si>
  <si>
    <t>Prestar Servicios Profesionales para apoyar la gestión de las políticas de acceso y permanencia marco de app cooperación y la sociedad civil en temas de emergencias, migración y desastres naturales. Rdo. 2019-IE-002195.</t>
  </si>
  <si>
    <t>PC 725 - SERVICIOS PROFESIONALES AL VICE DE EPBM ORIENTADO EN LA ESTRUCTURACION DE RESPUESTAS QUE DESDE EL PUNTO DE VISTA TECNICO Y ADMINISTRATIVO DEBEN REALIZARSE POR ESTE DESPACHO A USUARIOS INTERNOS Y EXTERNOS Y PARTES INTERESADAS - RAD IE 003150</t>
  </si>
  <si>
    <t>PREST SERV PROF AL MEN, PARA ASISTIR, ORIENT Y ACOMP EN TEMAS JURÍDICOS RELACIONADOS CON EL DESARROLLO E IMPLEM DE LA NORM EN LA ATEN EDUC PRESTADA POR TERCEROS PARTICULARES Y APOYAR LAS ETC QUE TENGAN CONT DEL SERVICIOS SOLICITUD RAD 2019-IE-4133</t>
  </si>
  <si>
    <t>PRESTAR SERVICIOS DE APOYO A LA DIR DE COBERTURA Y EQUIDAD EN LA GENERACIÓN DE INFORMACIÓN DE MATRICULA E INST EDUC DENTRO DEL PROCESO DE GESTIÓN DE LA COBERTURA PARA LAS ETC ASÍ COMO EN LA IMPLEMENTACIÓN Y ARTICULACIÓN DE LOS SISTEMAS DE INFORMACIÓN</t>
  </si>
  <si>
    <t>PREST SERV PROF SUBD PERM DESARR ACTIV RELAC PREPAR Y DEF PROY ESTRAT PARA GAR ACC Y LA PERM DE POBLAC EN COND DE VULNER, EN PART AL FORTAL DE LAS FAM EN LA PREV DE LA DESERC ESCOLAR Y LA CONS DE HERRAM PARA APOYO A LA SUPERV CONT.</t>
  </si>
  <si>
    <t>PRESTAR SERVICIOS DE APOYO A LA SUBD. DE ACCESO EN LA ASISTENCIA TÉCNICA Y FUNCIONAL EN EL SISTEMA INTEGRADO DE MATRICULA SIMAT A LAS ET CERTIFICADAS, ASI COMO EN EL SEGUIMIENTO Y EVALUACIÓN DE LA ETAPA DEL PROCESO DE GESTIÓN DE COBERTURA. RAD 2798</t>
  </si>
  <si>
    <t>Generar documentos técnicos financieros, jurídicos y administrativos, para la implementación de estrategias para la prevención de la deserción escolar.-Servicio de asistencia técnica en educación inicial, preescolar, básica y media----</t>
  </si>
  <si>
    <t>CONTRATO DE PRESTACION DE SERVICIOS</t>
  </si>
  <si>
    <t>Estudiantes beneficiarios del nuevo Programa de Alimentación Escolar</t>
  </si>
  <si>
    <t>Cadena de Valor registrada en el Sistema de Seguimiento a los Proyectos de Inversion del DNP</t>
  </si>
  <si>
    <t>96 Entidades Territoriales Certificadas</t>
  </si>
  <si>
    <t>_IMPLEMENTACIÓN_DEL_PROGRAMA_DE_ALIMENTACIÓN_ESCOLAR_EN_COLOMBIA,_NACIONAL</t>
  </si>
  <si>
    <t>09</t>
  </si>
  <si>
    <t>Diseñar campañas y canales de comunicación para posicionar el Programa</t>
  </si>
  <si>
    <t>Servicio de divulgación para la educación inicial, preescolar, básica y media</t>
  </si>
  <si>
    <t>2201002</t>
  </si>
  <si>
    <t>C-2201-0700-09-2201002-02</t>
  </si>
  <si>
    <t xml:space="preserve">Implementación de la estructuración del Nuevo Programa de Alimentación Escolar </t>
  </si>
  <si>
    <t>Diseño de la estrategia</t>
  </si>
  <si>
    <t>Realizar procesos de divulgación, apropiación, trabajo articulado y corresponsable con los actores del Programa</t>
  </si>
  <si>
    <t xml:space="preserve">EJECUTAR EL PLAN ESTRATÉGICO DE COMUNICACIONES PARA DIVULGACIÓN DEL NUEVO MODELO DE PROGRAMA DE ALIMENTACION ESCOLAR CON LA  SUBDIRECCIÓN DE GESTIÓN ADMINISTRATIVA
ANEXO 1
</t>
  </si>
  <si>
    <t>Gestionar y ejecutar la planeación e implementación del Programa.</t>
  </si>
  <si>
    <t>Coordinar, orientar y ejecutar la planeación e implementación del Programa y documentar la operación por Entidad Territorial Certificada</t>
  </si>
  <si>
    <t>PRESTAR SERVICIOS DE APOYO A LA GESTION EN EL DESARROLLO DE LAS ACTIVIDADES Y ACCIONES INHERENTES A LA EJECUCIÓN DEL PROGRAMA DE ALIMENTACIÓN ESCOLAR – PAE.</t>
  </si>
  <si>
    <t>PRESTAR SERVICIOS PROFESIONALES, PARA APOYAR LA IMPLEMENTACION DEL SISTEMA DE SEGUIMIENTO Y MONITOREO DEL PROGRAMA DE ALIMENTACION ESCOLAR - PAE</t>
  </si>
  <si>
    <t>PRESTAR SERVICIOS PROFESIONALES PARA REALIZAR LA GESTIÓN Y APOYO ADMINISTRATIVO REQUERIDO EN EL SEGUIMIENTO A LAS ACTIVIDADES Y ACCIONES INHERENTES A LA EJECUCIÓN DEL PROGRAMA -PAE Y LAS ACTIVIDADES ASIGNADAS DESDE LA DIRECCIÓN DE COBERTURA Y EQUIDAD</t>
  </si>
  <si>
    <t>PRESTAR SERVICIOS PROFESIONALES PARA ADMINISTRAR LAS CATEGORÍAS DE INFORMACIÓN EN EL SISTEMA CHIP DEL PROGRAMA DE ALIMENTACIÓN ESCOLAR EN EL MARCO DEL CONVENIO ESTABLECIDO ENTRE MINISTERIO DE EDUCACIÓN NACIONAL Y LA CONTADURÍA GENERAL DE LA NACIÓN.</t>
  </si>
  <si>
    <t>PRESTAR LOS SERVICIOS PROFESIONALES EN LAS ACTIVIDADES FINANCIERAS Y PRESUPUESTALES DE SEGUIMIENTO, MONITOREO Y CONTROL A LA EJECUCIÓN Y USO DE LOS RECURSOS DE LAS DIFERENTES FUENTES DE FINANCIACIÓN; REALIZAR EL SOPORTE Y PARAMETRIZACIÓN DE LAS CATEGORÍAS DEL PROGRAMA DE ALIMENTACIÓN ESCOLAR – PAE EN EL CHIP.</t>
  </si>
  <si>
    <t>PRESTAR SERVICIOS PROFESIONALES PARA APOYAR EL SEGUIMIENTO Y ACOMPAÑAMIENTO EN EL DESARROLLO DEL COMPONENTE JURÍDICO DEL PROGRAMA DE ALIMENTACIÓN ESCOLAR – PAE.</t>
  </si>
  <si>
    <t>SERVICIOS JURÍDICOS</t>
  </si>
  <si>
    <t>A-02-02-02-008-02-01-</t>
  </si>
  <si>
    <t>PRESTAR SERVICIOS PROFESIONALES PARA EL DESARROLLO DE LAS ACTIVIDADES Y ACCIONES DEL COMPONENTE DE MONITOREO Y CONTROL FRENTE AL CUMPLIMIENTO DE LAS NORMAS, LINEAMIENTO TÉCNICO – ADMINISTRATIVO Y ESTÁNDARES ESTABLECIDOS EN LOS EJES DE FINANCIACIÓN, TRANSPARENCIA, CALIDAD, COBERTURA Y GESTIÓN TERRITORIAL  DEL PROGRAMA DE ALIMENTACIÓN ESCOLAR – PAE.</t>
  </si>
  <si>
    <t xml:space="preserve">PRESTAR LOS SERVICIOS PROFESIONALES EN LAS ACTIVIDADES FINANCIERAS Y PRESUPUESTALES DE SEGUIMIENTO, MONITOREO Y CONTROL A LA EJECUCIÓN Y USO DE LOS RECURSOS DE LAS DIFERENTES FUENTES DEL PROGRAMA DE ALIMENTACIÓN ESCOLAR – PAE. </t>
  </si>
  <si>
    <t>PRESTAR SERVICIOS PROFESIONALES PARA EL DESARROLLO DE ACTIVIDADES DE PROMOCIÓN, EVENTOS, COMUNICACIONES Y MOVILIZACIÓN SOCIAL DEL PAE Y DE LA SUBDIRECCIÓN DE PERMANENCIA.</t>
  </si>
  <si>
    <t>PRESTACIÓN DE SERVICIOS PROFESIONALES  EN LA GENERACIÓN Y VALIDACIÓN DE INFORMACIÓN CONSOLIDADA DE MATRÍCULA DE EDUCACIÓN PREESCOLAR, BÁSICA Y MEDIA (PAE) Y APOYAR LA PRODUCCIÓN Y DIVULGACIÓN DE INFORMACIÓN ESTADÍSTICA SECTORIAL.</t>
  </si>
  <si>
    <t>ASISTENCIA TÉCNICA, SEGUIMIENTO Y APOYO A LA GESTION DE LAS ENTIDADES TERRITORIALES, PARA EL CUMPLIMIENTO DE LOS OBJETIVOS DEL PLAN DE DESARROLLO, DE LA POLITICA EDUCATIVA Y DEL PLAN DE ALIMENTACION ESCOLAR; DE ACUERDO A LOS LINEAMIENTOS DEL VICEMINISTERIO DE PREESCOLAR, BASICA Y MEDIA</t>
  </si>
  <si>
    <t>PRESTAR SERVICIOS PROFESIONALES A LA SUBDIRECCIÓN DE CONTRATACIÓN EN LA REVISIÓN Y EVALUACIÓN DE LOS COMPONENTES FINANCIEROS DE LOS PROCESOS DE CONTRATACIÓN QUE SE ADELANTEN POR EL PROGRAMA DE ALIMENTACIÓN ESCOLAR - PAE Y EL MINISTERIO DE EDUCACIÓN NACIONAL.</t>
  </si>
  <si>
    <t xml:space="preserve">PRESTAR SERVICIOS PROFESIONALES A LA SUBDIRECCIÓN DE CONTRATACIÓN EN EL TRÁMITE DE LOS PROCESOS PRECONTRACTUALES, CONTRACTUALES Y POSCONTRACTUALES QUE SE ADELANTEN POR PARTE DEL PROGRAMA DE ALIMENTACIÓN ESCOLAR – PAE Y EL MINISTERIO DE EDUCACIÓN NACIONAL.
</t>
  </si>
  <si>
    <t>PRESTAR SERVICIOS PROFESIONALES PARA APOYAR PROCESOS DE PLANEACION Y SEGUIMIENTO A LAS ACTIVIDADES ORGANIZACIONALES DEL PROGRAMA DE ALIMENTACIÓN ESCOLAR, PAE.</t>
  </si>
  <si>
    <t>PRESTAR SERVICIOS PROFESIONALES PARA APOYAR A LA SUBDIRECCIÓN DE PERMANENCIA EN EL ANÁLISIS DE INFORMACIÓN CUANTITATIVA, CONSTRUCCIÓN DE MODELOS ESTADÍSTICOS Y DEFINICIÓN DE REQUERIMIENTOS DE INFORMACIÓN PARA EL PROGRAMA DE ALIMENTACIÓN ESCOLAR (PAE).</t>
  </si>
  <si>
    <t>PRESTAR SERVICIOS PROFESIONALES PARA APOYAR EN MATERIA JURIDICA A LA DIRECCION DE COBERTURA Y EQUIDAD EN LA IMPLEMENTACION DE ESTRATEGIAS DE ACCESO Y PERMANENCIA Y BRINDAR APOYO JURIDICO, LEGAL EN CUANTO AL ANALISIS, PROYECCION REVISION, REPORTE DE INFORMACION Y RESPUESTAS A REQUERIMIENTOS PROVENIENTES DE ORGANISMOS DE CONTROL</t>
  </si>
  <si>
    <t xml:space="preserve">BRINDAR ASISTENCIA TÉCNICA A LAS ENTIDADES TERRITORIALES </t>
  </si>
  <si>
    <t>PRESTACIÓN DE SERVICIOS PROFESIONALES PARA ORIENTAR A LA SUBDIRECCIÓN DE PERMANENCIA EN EL DESARROLLO DE SISTEMAS ALIMENTARIOS ESCOLARES EN EL MARCO DEL NUEVO MODELO DELPROGRAMA DE ALIMENTACION ESCOLAR PAE</t>
  </si>
  <si>
    <t>PRESTAR SERVICIOS PROFESIONALES PARA ORIENTAR A LA SUBDIRECCIÓN DE PERMANENCIA EN LOS LINEAMIENTOS DE CARÁCTER ALIMENTARIO Y NUTRICIONAL EN EL  MARCO DEL NUEVO PROGRAMA DE ALIMENTACION ESCOLAR PAE</t>
  </si>
  <si>
    <t>PRESTAR SERVICIOS PROFESIONALES A LA DIRECCIÓN DE COBERTURA EN GESTIÓN Y DESARROLLO DE LA ESTRATEGIA DE COMUNICACIONES, ARTES Y EMPRENDIMIENTO DE LAS ECONOMÍAS CREATIVAS NARANJAS.</t>
  </si>
  <si>
    <t xml:space="preserve">PRESTAR LOS SERVICIOS PROFESIONALES PARA LIDERAR LAS ACTIVIDADES FINANCIERAS Y PRESUPUESTALES DE SEGUIMIENTO, MONITOREO Y CONTROL A LA EJECUCIÓN Y USO DE LOS RECURSOS DE LAS DIFERENTES FUENTES DEL PROGRAMA DE ALIMENTACIÓN ESCOLAR - PAE. </t>
  </si>
  <si>
    <t>PRESTAR SERVICIOS PROFESIONALES PARA LIDERAR Y DESARROLLAR EL  COMPONENTE JURÍDICO  DEL PROGRAMA DE ALIMENTACIÓN ESCOLAR – PAE.</t>
  </si>
  <si>
    <t>PRESTAR SERVICIOS PROFESIONALES PARA ORIENTAR EL COMPONENTE DE MONITOREO Y CONTROL EN EL MARCO DEL NUEVO  MODELO DEL PROGRAMA DE ALIMENTACIÓN ESCOLAR PAE.</t>
  </si>
  <si>
    <t>PRESTAR SERVICIOS PROFESIONALES A LA DIRECCION DE CONBERTURA Y EQUIDAD, PARA APOYAR EN EL DESARROLLO DE ACCIONES ESTRATEGICAS DE GESTION DEL CONOCIMIENTO E INFORMACION, EN EL MARCO DE LOS PROCESOS DE SEGUIMIENTO, EVLUACION Y FOCALIZACION DE LOS PROGRAMAS Y ESTRATEGIAS DE PERMANENCIA EN EL SECTOR EDUCATIVO.</t>
  </si>
  <si>
    <t>PRESTACIÓN DE SERVICIOS PROFESIONALES PARA ORIENTAR A LA SUBDIRECCIÓN DE PERMANENCIA EN LA FORMULACIÓN E IMPLEMENTACIÓN DE LA POLÍTICA DE ALIMENTACIÓN ESCOLAR EN EL MARCO DEL NUEVO PROGRAMA DE ALIMENTACIÓN ESCOLAR PAE.</t>
  </si>
  <si>
    <t>LIDERAR Y ASESORAR EN LA COORDINACION PLANEACION IMPLEMENTACION Y SEGUIMIENTO AL DESARROLLO DE ACTIVIDADES Y ACCIONES DELPROGRAMA DE ALIMENTACION ESCOLAR PAE - RADICADO IE 46199</t>
  </si>
  <si>
    <t>Efectuar la gestión administrativa y logística para la ejecución del Programa en territorio</t>
  </si>
  <si>
    <t>EN ARTICULACIÓN CON LA OFICINA ADMINISTRATIVA GESTIONAR Y REALIZAR VIATICOS Y TIQUETES DEL EQUIPO PAE
ANEXO 2</t>
  </si>
  <si>
    <t>Viáticos y Tiquetes</t>
  </si>
  <si>
    <t>_SERVICIOS_DE_TRANSPORTE_DE_PASAJEROS</t>
  </si>
  <si>
    <t>A-02-02-02-006-04--</t>
  </si>
  <si>
    <t>Desarrollar e implementar un sistema de información que permita realizar el registro de los procesos y actividades de las etapas de implementación del PAE.</t>
  </si>
  <si>
    <t>CONTRATAR EL SERVICIO DE DESARROLLO, IMPLEMENTACIÓN Y MANTENIMIENTO ADAPTATIVO Y EVOLUTIVO DE SOLUCIONES DE SOFTWARE PARA EL MINISTERIO, MEDIANTE EL MODELO DE FÁBRICA DE SOFTWARE</t>
  </si>
  <si>
    <t>C-2201-0700-09-2201048-02</t>
  </si>
  <si>
    <t>Plan Nacional de Desarrollo</t>
  </si>
  <si>
    <t>Cofinanciar la implementación del Programa para la operación en las Entidades Territoriales</t>
  </si>
  <si>
    <t>Servicios de apoyo financiero a entidades territoriales para la ejecución de estrategias de permanencia con alimentación escolar</t>
  </si>
  <si>
    <t>COFINANCIAR LA IMPLEMENTACIÓN DEL PROGRAMA PARA LA OPERACIÓN EN LAS ENTIDADES TERRITORIALES</t>
  </si>
  <si>
    <t>C-2201-0700-09-2201045-03</t>
  </si>
  <si>
    <t>A-03-03-02-015---</t>
  </si>
  <si>
    <t>Realizar la Auditoría del Programa de Alimentación Escolar</t>
  </si>
  <si>
    <t>CONTRATACIÓN DE CONSULTORÍA PARA LLEVAR A CABO LA VERIFICACIÓN DEL  SEGUIMIENTO A LA IE Y VERIFICACIÓN DE LA GESTIÓN TERRITORIAL DE CADA ENTIDAD
ANEXO 4</t>
  </si>
  <si>
    <t>C-2201-0700-09-2201045-02</t>
  </si>
  <si>
    <t>Modelo de fortalecimiento territorial estructurado</t>
  </si>
  <si>
    <t>DESARROLLAR LAS ACTIVIDADES TÉCNICAS Y ADMINISTRATIVAS ENCAMINADAS AL FORTALECIMIENTO DE LA GESTIÓN TERRITORIAL Y DEL ESQUEMA DE MONITOREO Y CONTROL  DEL PROGRAMA DE ALIMENTACIÓN ESCOLAR, DE ACUERDO CON LAS INDICACIONES DEL MINISTERIO DE EDUCACIÓN NACIONAL.</t>
  </si>
  <si>
    <t>6 Entidades Territoriales Certificadas</t>
  </si>
  <si>
    <t>Ruta de Búsqueda activa de niños y niñas menores de 5 años con desnutrición aguda en el sistema educativo estructurada</t>
  </si>
  <si>
    <t>Informe de seguimiento e interventoria a los procesos</t>
  </si>
  <si>
    <t>REALIZAR LA INTERVENTORÍA ADMINISTRATIVA, JURÍDICA, FINANCIERA Y TÉCNICO -PEDAGÓGICA A LOS CONVENIOS Y  CONTRATOS QUE SE SUSCRIBAN DURANTE LA VIGENCIA 2019 EN EL PAE</t>
  </si>
  <si>
    <t>Politica pública de Alimentación Escolar para el pais</t>
  </si>
  <si>
    <t>FORMULACIÓN DE LAS POLÍTICAS DE ALIMENTACIÓN ESCOLAR, EDUCACIÓN RURAL Y EDUCACIÓN INCLUSIVA</t>
  </si>
  <si>
    <t>Cadena de Valor registrada en el Sistema de Sguimiento a los Proyecos de Inversion del DNP</t>
  </si>
  <si>
    <t>Generar capacidades técnicas,
jurídicas, financieras y
administrativas en las entidades
territoriales, para la
implementación del Programa</t>
  </si>
  <si>
    <t>Documento de ruta para las ETC para la construcción de acuerdos marco de precios del Programa de Alimentación Escolar</t>
  </si>
  <si>
    <t>2 Entidades Territoriales Certificadas</t>
  </si>
  <si>
    <t xml:space="preserve">APORTAR EL MEJORAMIENTO DE LOS PROCESOS DE CONTRATACIÓN QUE LAS ENTIDADES TERRITORIALES ADELANTAN PARA LA EJECUCIÓN DEL PROGRAMA DE ALIMENTACIÓN ESCOLAR, A TRAVÉS DEL DISEÑO E IMPLEMENTACIÓN DE MECANISMOS DE AGREGACIÓN DE DEMANDA, Y EL ANÁLISIS Y FORMULACIÓN DE RECOMENDACIONES PARA LA CONTRATACIÓN. </t>
  </si>
  <si>
    <t>C-2201-0700-09--</t>
  </si>
  <si>
    <t>Implementación de pilotos rurales de modelos de inclusión social e innovación productiva en el escenario escolar a través del PAE</t>
  </si>
  <si>
    <t>4 Entidades Territoriales Certificadas</t>
  </si>
  <si>
    <t>DISEÑO E IMPLEMENTACIÓN DE TRES PILOTOS RURALES DE MODELOS DE INCLUSIÓN SOCIAL E INNOVACIÓN PRODUCTIVA EN EL ESCENARIO ESCOLAR A TRAVÉS DEL PAE</t>
  </si>
  <si>
    <t xml:space="preserve">Estrategia de apropiación social del patrimonio alimentario del bicentenario en el Programa de Alimentación Escolar. </t>
  </si>
  <si>
    <t>DESARROLLAR UNA ESTRAEGIA DE RECUPERACIÓN E INTEGRACIÓN DE COCINAS TRADICIONALES DE LA RUTA LIBERTADORA EN EL MARCO DEL NUEVO PAE</t>
  </si>
  <si>
    <t>AUNAR ESFUERZOS PARA LA INVESTIGACIÓN EN CIENCIA, TECNOLOGÍA E INNOVACIÓN DEL PROGRAMA DE ALIMENTACIÓN ESCOLAR</t>
  </si>
  <si>
    <t>CONTRATAR EQUIPO TECNICO PARA COORDINAR EL NUEVO MODELO DEL PAE - VICEMINISTERIO</t>
  </si>
  <si>
    <t>marzo</t>
  </si>
  <si>
    <t>NO SON MEDIOS DE VERIFICACIÓN
a. Reportes de indicadores PND (En construcción)
b. Seguimiento matrices CONPES</t>
  </si>
  <si>
    <t xml:space="preserve">Informe mensual de interventoría de los procesos de permanencia educativa. NO ES UN INDICADOR RESPONDE A UNA TAREA CONTRACTUAL </t>
  </si>
  <si>
    <t xml:space="preserve">Número de Beneficiarios atendidos con modelos educativos flexibles </t>
  </si>
  <si>
    <t>Número de personas beneficiarias con modelos de alfabetización</t>
  </si>
  <si>
    <t>NÚMERO O POPRCENTAJE? Entidades territoriales apoyadas en la implementación de acciones para el fortalecimiento de la estrategia de residencia escolar</t>
  </si>
  <si>
    <t>NÚMERO O PORECENTAJE ?Entidades territoriales con estrategias para la prevención de riesgos sociales en los entornos escolares implementadas</t>
  </si>
  <si>
    <t xml:space="preserve">Informe mensual de interventoría de los procesos de permanencia educativa. NO ES UN INDICADOR, RESPONDE A UNA TAREA CONTRACTUAL </t>
  </si>
  <si>
    <t xml:space="preserve">NÚMERO? PORCENTAJE?Beneficiarios atendidos con modelos educativos flexibles </t>
  </si>
  <si>
    <t xml:space="preserve">NÚMERO? PORCENTAJE? Beneficiarios atendidos con educación de adultos en el marco de la reincorporación </t>
  </si>
  <si>
    <t>PORCENTAJE, NUMERO? Secretarías de educación acompañadas para la construcción de planes de permanencia</t>
  </si>
  <si>
    <t xml:space="preserve">PORCENTAJE? NÚMERO? Beneficiarios atendidos con modelos educativos flexibles </t>
  </si>
  <si>
    <t>porcentaje? Número? Entidades Territoriales certificadas con asistencia técnica para el fortalecimiento de la estrategia educativa del sistema de responsabilidad penal para adolescentes</t>
  </si>
  <si>
    <t xml:space="preserve">Informes de seguimiento al Sistema de Gestión Documental de la Subdirección NO ES UN INDICADOR, RESPONDE A UNA TAREA CONTRACTUAL  </t>
  </si>
  <si>
    <t>NÚMERO? PORCENTAJE? Entidades y organizaciones asistidas técnicamente</t>
  </si>
  <si>
    <t>SI</t>
  </si>
  <si>
    <t>NO</t>
  </si>
  <si>
    <t>_Dirección_de_Fortalecimiento_a_la_Gestión_Territorial_Calidad_para_la_Educación_PBM</t>
  </si>
  <si>
    <t>Fortalecimiento a la Gestión Territorial</t>
  </si>
  <si>
    <t xml:space="preserve">De aquí a 2030, asegurar que todas las niñas y todos los niños terminen la enseñanza primaria y secundaria, que ha de ser gratuita, equitativa y de calidad y producir resultados de aprendizaje pertinentes y efectivos. </t>
  </si>
  <si>
    <t>Eficiencia y Dearrollo de Capacidades para una gestión moderna del sector</t>
  </si>
  <si>
    <t xml:space="preserve">Número de ETC que se encuentran en estado crítico alto y crítico medio en el Indicador Global de Desempeño
</t>
  </si>
  <si>
    <t>Haciendo equipo por una mejor gestión educativa - Fortalecimiento de la gestión educativa de las entidades territoriales certificadas</t>
  </si>
  <si>
    <t>FORTALECIMIENTO A LA GESTIÓN TERRITORIAL DE LA EDUCACIÓN INICIAL, PREESCOLAR, BÁSICA Y MEDIA. NACIONAL</t>
  </si>
  <si>
    <t>NA</t>
  </si>
  <si>
    <t>Documentos intermedios de avance / Documento con el diseño y línea de implementación de una estrategia de fortalecimiento territorial a las 50 ETC priorizadas</t>
  </si>
  <si>
    <t>_FORTALECIMIENTO_A_LA_GESTIÓN_TERRITORIAL_DE_LA_EDUCACIÓN_INICIAL_PREESCOLAR_BÁSICA_Y_MEDIA_NACIONAL</t>
  </si>
  <si>
    <t>12-0</t>
  </si>
  <si>
    <t xml:space="preserve"> Apoyar la implementación de  estrategias de bienestar laboral</t>
  </si>
  <si>
    <t>CONVENIO OEI</t>
  </si>
  <si>
    <t>otro tipo de contratación</t>
  </si>
  <si>
    <t>inversión</t>
  </si>
  <si>
    <t>C-2201-0700-12-0-2201006-02</t>
  </si>
  <si>
    <t>Prestación y articulación de Asistencia Técnica Integral del VPBM</t>
  </si>
  <si>
    <t>Documentos intermedios de avance / Informe consolidado de asistencia técnica integral coordinado por la Subdirección de fortalecimiento institucional en la vigencia 2019</t>
  </si>
  <si>
    <t xml:space="preserve">VIÁTICOS DEL DSPACHO DE VPBM </t>
  </si>
  <si>
    <t xml:space="preserve">Viáticos </t>
  </si>
  <si>
    <t>A-02-02-02----</t>
  </si>
  <si>
    <t xml:space="preserve"> Elaborar estudios técnicos y financieros de homologación  sobre las deudas laborales en las ETC</t>
  </si>
  <si>
    <t>Desarrollar_el_sistema_de_información_para_la_formulación,_seguimiento_y_análisis_de_resultados_del_acompañamiento_técnico_a_las_entidades_territoriales_certificadas.</t>
  </si>
  <si>
    <t>PRESTACIÓN DE SERVICIOS PROFESIONALES PARA APOYAR EL SEGUIMIENTO A LOS PROCESOS DE GESTIÓN Y ARTICULACIÓN INTERINSTITUCIONAL Y TERRITORIAL EN EL MARCO DE LAS LÍNEAS ESTRATÉGICAS DE LA SUBDIRECCIÓN DE FORTALECIMIENTO INSTITUCIONAL.</t>
  </si>
  <si>
    <t>C-2201-0700-12-0-2201048-02</t>
  </si>
  <si>
    <t>Documentos intermedios de avance / Documento estructura  técnica y funcionameinto para la herramienta de información</t>
  </si>
  <si>
    <t>PRESTACIÓN DE SERVICIOS PROFESIONALES PARA APOYAR A LA SUBDIRECCIÓN DE FORTALECIMIENTO INSTITUCIONAL EN LA GESTIÓN DE LA INFORMACIÓN ASOCIADA AL PROCESO DE ASISTENCIA TÉCNICA, CONFORME LOS LINEAMIENTOS DEL VICEMINISTERIO DE EDUCACIÓN PREESCOLAR BÁSICA Y MEDIA, PARA LOGRAR DE MANERA ESTRATÉGICA LOS OBJETIVOS DEL PLAN DE DESARROLLO Y DE LA POLÍTICA EDUCATIVA.</t>
  </si>
  <si>
    <t>Documentos intermedios de avance / Documento técnico con desarrollo de una estrategia para la cualificación de las secretarias de educación</t>
  </si>
  <si>
    <t>Desarrollar_un_aplicativo_para_la_identificación,_documentación_y_reconocimiento_de_buenas_prácticas_en_gestión_educativa</t>
  </si>
  <si>
    <t>PRESTACIÓN DE SERVICIOS PROFESIONALES PARA APOYAR EL PROCESO DE ASISTENCIA TECNICA INTEGRAL AL INTERIOR DEL VICEMINISTERIO DE PREESCOLAR BÁSICA Y MEDIA PARA FAVORECER EL FORTALECIMIENTO TERRITORIAL EN EL MARCO DE LAS LÍNEAS ESTRATÉGICAS DE LA SUBDIRECCIÓN DE FORTALECIMIENTO INSTITUCIONAL</t>
  </si>
  <si>
    <t>PRESTACIÓN DE SERVICIOS PROFESIONALES PARA DESARROLLAR UNA ESTRATEGIA DE COACHING EDUCATIVO Y ACOMPAÑAMIENTO A LAS SECRETARIAS DE EDUCACIÓN CERTIFICADAS DEL PAÍS, BRINDANDO APOYO ESTRATÉGICO CON EL FIN DE LOGRAR UN RELACIONAMIENTO INTEGRAL QUE CONLLEVE AL CUMPLIMIENTO TANTO DE OBJETIVOS COMO METAS TRAZADAS POR EL MINISTERIO DE EDUCACION NACIONAL</t>
  </si>
  <si>
    <t>PRESTACIÓN DE SERVICIOS PROFESIONALES PARA APOYAR A LA SUBDIRECCIÓN DE FORTALECIMIENTO INSTITUCIONAL EN LA PLANEACIÓN, EJECUCIÓN Y SEGUIMIENTO DE LA ASISTENCIA TÉCNICA A LAS ENTIDADES TERRITORIALES, ASÍ COMO PARA APOYAR LA ARTICULACION CON LAS AREAS DEL MINISTERIO PARA EL CUMPLIMINETO DE LOS OBJETIVOS DEL PLAN DE DESARROLLO Y DE LA POLITICA EDUCATIVA</t>
  </si>
  <si>
    <t>Realizar_monitoreo_y_seguimiento_a_la_gestión_de_los_recursos_financieros_en_las_entidades_territoriales_certificadas_a_través_de_mesas_de_trabajo_y/o_visitas_a_las_entidades_territoriales_certificadas_para_garantizar_el_seguimiento.</t>
  </si>
  <si>
    <t>Servicio de monitoreo y seguimiento a la gestión del sector educativo</t>
  </si>
  <si>
    <t xml:space="preserve">PENDIENTE PROGRAMAR </t>
  </si>
  <si>
    <t>C-2201-0700-12-0-2201015-02</t>
  </si>
  <si>
    <t>Documentos intermedios de avance / Documento consolidado con las memorias de los encuentros realizados</t>
  </si>
  <si>
    <t>Realizar_seguimiento_al_ejercicio_de_la_supervisión,_inspección,_vigilancia_y_control_por_parte_de_las_entidades_territoriales_certificadas</t>
  </si>
  <si>
    <t xml:space="preserve">PRESTAR LOS SERVICIOS DE GESTION LOGISTICA PARA EL DESARROLLO DE LOS TALLERES ORIENTADOS  AL FORTALECIMIENTO DE LA GESTION DE LAS ENTIDADES TERRITORIALES </t>
  </si>
  <si>
    <t>Logística</t>
  </si>
  <si>
    <t>OTROS SERVICIOS AUXILIARES</t>
  </si>
  <si>
    <t>A-02-02-02-008-05-09-06</t>
  </si>
  <si>
    <t>PRESTACIÓN DE SERVICIOS PROFESIONALES PARA APOYAR LOS PROCESOS DE PLANEACIÓN, GESTION Y SEGUIMIENTO  PARA FAVORECER EL FORTALECIMIENTO TERRITORIAL EN EL MARCO DE LAS LÍNEAS ESTRATÉGICAS DE LA SUBDIRECCIÓN DE FORTALECIMIENTO INSTITUCIONAL</t>
  </si>
  <si>
    <t>ABOGADO CON EXPERIENCIA EN CONTRATACIÓN  - PRESTAR SERVICIOS PROFESIONALES PARA ASESORAR AL VICEMINISTERIO DE EDUCACIÓN PREESCOLAR, BÁSICA Y MEDIA Y SUS DIRECCIONES EN LO RELACIONADO CON LOS PROCESOS DE CONTRATACIÓN QUE SE PLANEEN Y ADELANTEN, DESDE LA ESTRUCTURACIÓN DEL ESTUDIOS PREVIO HASTA LA LIQUIDACIÓN DE LOS CONTRATOS.</t>
  </si>
  <si>
    <t xml:space="preserve"> TIQUETES SUBDIRECCIÓN DE FORTALECIMIENTO INSTITUCIONAL</t>
  </si>
  <si>
    <t>VIÁTICOS  SUBDIRECCIÓN DE FORTALECIMIENTO INSTITUCIONAL</t>
  </si>
  <si>
    <t xml:space="preserve">PENDIENTE POR PROGRAMAR </t>
  </si>
  <si>
    <t>Apoyo a la supervisión Convenio OEI</t>
  </si>
  <si>
    <t>SUPERVISIÓN AL CONTRATO DE LOGÍSTICA</t>
  </si>
  <si>
    <t>INTERVENTORÍA LOGÍSTICA JUEGOS NACIONALES DEL MAGISTERIO</t>
  </si>
  <si>
    <t xml:space="preserve">PRESTAR LOS SERVICIOS DE GESTION LOGISTICA PARA LOS TALLERES Y EVENTOS DE LA SUBDIRECCION DE FORTALECIMIENTO </t>
  </si>
  <si>
    <t>PRESTACIÓN DE SERVICIOS PROFESIONALES PARA APOYAR EL SEGUIMIENTO A LOS PROCESOS DE GESTIÓN Y ARTICULACIÓN AL INTERIOR DEL VICEMINISTERIO DE PREESCOLAR BÁSICA Y MEDIA PARA FAVORECER EL FORTALECIMIENTO TERRITORIAL EN EL MARCO DE LAS LÍNEAS ESTRATÉGICAS DE LA SUBDIRECCIÓN DE FORTALECIMIENTO</t>
  </si>
  <si>
    <t>PRESTACIÓN DE SERVICIOS PROFESIONALES PARA APOYAR EL SEGUIMIENTO A LOS PROCESOS DE GESTIÓN Y ARTICULACIÓN AL INTERIOR DEL VICEMINISTERIO DE PREESCOLAR BÁSICA Y MEDIA PARA FAVORECER EL FORTALECIMIENTO TERRITORIAL EN EL MARCO DE LAS LÍNEAS ESTRATÉGICAS DE LA SUBDIRECCIÓN DE FORTALECIMIENTO INSTITUCIONAL</t>
  </si>
  <si>
    <t>PRESTACIÓN DE SERVICIOS PROFESIONALES PARA ASESORAR A LA SUBDIRECCIÓN DE FORTALECIMIENTO INSTITUCIONAL EN LA PLANEACIÓN, EJECUCIÓN Y SEGUIMIENTO DE LA ASISTENCIA TÉCNICA A LAS ENTIDADES TERRITORIALES, ASÍ COMO PARA APOYAR LA ARTICULACION CON LAS AREAS DEL MINISTERIO PARA EL CUMPLIMINETO DE LOS OBJETIVOS DEL PLAN DE DESARROLLO Y DE LA POLITICA EDUCATIVA</t>
  </si>
  <si>
    <t>Monitoreo y Control</t>
  </si>
  <si>
    <t xml:space="preserve">Porcentaje de ETC con plan de seguimiento implementado </t>
  </si>
  <si>
    <t>Acto legislativo 01 de 2001, acto legislativo 04 de 2007, Ley 715 de 2001, Decreto 028 de 2008 y reglamentarios.</t>
  </si>
  <si>
    <t>Plan de seguimiento</t>
  </si>
  <si>
    <t>PRESTACIÓN DE SERVICIOS PROFESIONALES PARA APOYAR A LA SUBDIRECCIÓN DE MONITOREO Y CONTROL EN LAS FUNCIONES Y PROCESOS RELACIONADOS CON EL SEGUIMIENTO AL USO DE RECURSOS FINANCIEROS DEL SECTOR EDUCATIVO EN LAS ENTIDADES TERRITORIALES CERTIFICADAS.</t>
  </si>
  <si>
    <t>PRESTACIÓN DE SERVICIOS PROFESIONALES PARA ACONSEJAR, ASISTIR Y COORDINAR LAS ACTIVIDADES FINANCIERAS DEL PROGRAMA DE ALIMENTACIÓN ESCOLAR EN EL DEPARTAMENTO DE LA GUAJIRA, DE CONFORMIDAD CON LA MEDIDA CAUTELAR CORRECTIVA DE ASUNCION TEMPORAL DE LA COMPETENCIA</t>
  </si>
  <si>
    <t>PRESTACIÓN DE SERVICIOS PROFESIONALES PARA APOYAR LAS ACTIVIDADES DE LA SUBDIRECCIÓN DE MONITOREO Y CONTROL RELACIONADAS CON EL SEGUIMIENTO, MONITOREO Y CONTROL AL USO DE LOS RECURSOS DEL SECTOR EDUCACIÓN SGP EN LAS ENTIDADES TERRITORIALES CERTIFICADAS, ASÍ COMO APOYAR LOS PROCESOS DE PLANEACIÓN DE LA SUBDIRECCIÓN.</t>
  </si>
  <si>
    <t>PRESTACIÓN DE SERVICIOS PROFESIONALES PARA ORIENTAR LAS ACTIVIDADES DE LA SUBDIRECCIÓN DE MONITOREO Y CONTROL EN CUANTO AL SEGUIMIENTO AL USO DE RECURSOS DEL SECTOR EDUCATIVO, LIDERAR FUNCIONALMENTE EL SISTEMA DE INFORMACIÓN DE FONDOS DE SERVICIOS EDUCATIVOS Y EL FORTALECIMIENTO DEL PROCESO DE SEGUIMIENTO A LAS CUENTAS MAESTRAS.</t>
  </si>
  <si>
    <t xml:space="preserve">Porcentaje de ETC capacitadas en fortalecimiento en el uso y administración de los recursos </t>
  </si>
  <si>
    <t>Ley 715 de 2001, Decreto 028 de 2008 y reglamentarios.</t>
  </si>
  <si>
    <t xml:space="preserve">Listados de Asistencia a talleres y Memorias, orientaciones, guías, actas y respuesta a comunicaciones, </t>
  </si>
  <si>
    <t>DESARROLLO Y MANTENIMIENTO DE SOFTWARE Y SISTEMAS DE INFORMACION SECTORIALES</t>
  </si>
  <si>
    <t xml:space="preserve">PRESTAR LOS SERVICIOS DE GESTION LOGISTICA PARA EL DESARROLLO DE LOS TALLERES A DESARROLLAR PARA EL FORTALECIMIENTO DE LA GESTION DE LAS ENTIDADES TERRITORIALES </t>
  </si>
  <si>
    <t>PRESTACIÓN DE SERVICIOS DE APOYO A LA GESTIÓN EN LA PLANEACIÓN, ORGANIZACIÓN Y EJECUCIÓN OPERATIVA DE LA AGENDA TEMÁTICA DE LA VICEMINISTRA DE EDUCACIÓN PREESCOLAR, BÁSICA Y MEDIA.</t>
  </si>
  <si>
    <t xml:space="preserve">PRESTAR SERVICIOS PROFESIONALES DE APOYO A LA DIRECCION DE FORTALECIMIENTO PARA EL TRAMITE Y SEGUIMIENTO A LAS COMISIONES DE SERVICIOS NECESARIAS PARA LA CORRECTA EJECUCION DEL PROYECTO DE INVERSION </t>
  </si>
  <si>
    <t>SUMINISTRO Y PAGO DE VIATICOS PARA LOS DESPLAZAMIENTOS HACIA LAS ENTIDADES TERRITORIALES</t>
  </si>
  <si>
    <t>vuelos chárter en rutas nacnales no comerc, con la finalidad de gtizar  el desplaz de la Ministra de Edu Nacional y/o su equipo de trabajo, a lugares de difícil acceso para el dllo de las activ propias de su cargo</t>
  </si>
  <si>
    <t xml:space="preserve"> GASTOS DE VIAJE (TIQUETES) PARA LOS DESPLAZAMIENTOS HACIA LAS ENTIDADES TERRITORIALES</t>
  </si>
  <si>
    <t>Mejoras, asistencia y desarrollo provistos a los sistemas de información para el monitoreo y seguimiento de los recursos del sector</t>
  </si>
  <si>
    <t>Ley 715 de 2001
Decreto 3402 del 2007</t>
  </si>
  <si>
    <t>Actas, listados de asistencia, certificados de permanencia, correos electrónicos e informes de supervisión</t>
  </si>
  <si>
    <t>Proveer_mejoras,_asistencia_y_desarrollo_a_los_sistemas_de_información_para_el_monitoreo_y_seguimiento_de_los_recursos_financieros.</t>
  </si>
  <si>
    <t>PRESTACIÓN DE SERVICIOS PROFESIONALES A LA SUBDIRECCIÓN DE MONITOREO Y CONTROL PARA APOYAR Y ORIENTAR EN LAS FUNCIONES RELACIONADAS CON LA ACTUALIZACIÓN, CAPACITACIÓN Y MEJORAMIENTO CONTINUO DE LA CALIDAD DE LA INFORMACIÓN DEL SISTEMA DE INFORMACIÓN DIRECTORIO DE ESTABLECIMIENTOS EDUCATIVOS - DUE</t>
  </si>
  <si>
    <t>PRESTACIÓN DE SERVICIOS PROFESIONALES A LA SUBDIRECCIÓN DE MONITOREO Y CONTROL PARA ORIENTAR Y APOYAR EL CARGUE, MANTENIMIENTO, CAPACITACIÓN Y MEJORA CONTINUA EN LA CALIDAD DE LA INFORMACIÓN DEL SISTEMA DE INFORMACIÓN NACIONAL DE EDUCACIÓN PREESCOLAR, BÁSICA Y MEDIA – SINEB</t>
  </si>
  <si>
    <t>Haciendo equipo por una mejor gestión educativa - Artiuclación de los sistemas de información sectoriales</t>
  </si>
  <si>
    <t>Haciendo equipo por una mejor gestión educativa - Educación Sostenible</t>
  </si>
  <si>
    <t>Ley 715 de 2001
Ley 1753 de 2015 (art 140)
Resolución 12829 del 30 junio _ 2017
Resolución 3739 del 05 marzo _2018 
Resolución 660 del 06 de marzo_ 2018
Resolución 2248 del 30 de julio _2018</t>
  </si>
  <si>
    <t xml:space="preserve">
 Reportes validados  de información bancaria</t>
  </si>
  <si>
    <t>PRESTACIÓN DE SERVICIOS PROFESIONALES DE ACOMPAÑAMIENTO TECNICO A LA SUBDIRECCIÓN DE MONITOREO Y CONTROL FRENTE AL MEJORAMIENTO, MANTENIMIENTO Y ARTICULACIÓN DE LOS SISTEMAS DE INFORMACIÓN ADMINISTRADOS FUNCIONALMENTE POR EL AREA, ASI COMO DEFINIR ESTRATEGIAS DE CALIDAD Y EXPLOTACIÓN DE DATOS PARA EL DESARROLLO DE LAS ACTIVIDADES RELACIONADOS CON EL PROCESO DE MONITOREO Y CONTROL.</t>
  </si>
  <si>
    <t xml:space="preserve">Porcentaje de solicitudes de reconocimiento de deudas laborales resueltas </t>
  </si>
  <si>
    <t xml:space="preserve"> Ley 1450 de 2011 (artículo 148) 
Ley 1753 de 2015 (artículo 59)</t>
  </si>
  <si>
    <t xml:space="preserve">Oficios de certificación y/o rechazo de los montos de la deuda </t>
  </si>
  <si>
    <t>PRESTACIÓN DE SERVICIOS PROFESIONALES PARA ORIENTAR Y APOYAR A LA SUBDIRECCIÓN DE MONITOREO Y CONTROL EN EL PROCESO DE SEGUIMIENTO A LAS ENTIDADES TERRITORIALES EN RELACIÓN CON EL MEJORAMIENTO DE LA GESTIÓN EDUCATIVA QUE PERMITA UN ADECUADO USO DE LOS RECURSOS ASIGNADOS POR EL SISTEMA GENERAL DE PARTICIPACIONES ASÍ COMO EN LA FUNCIÓN DE ANÁLISIS Y CUANTIFICACIÓN  DE LAS SOLICITUDES DE DEUDAS LABORALES DE LAS SECRETARÍAS DE EDUCACIÓN CERTIFICADAS EN EL MARCO DEL PROCESO DE SANEAMIENTO DE LAS DEUDAS DEL SECTOR</t>
  </si>
  <si>
    <t>PRESTACIÓN DE SERVICIOS PROFESIONALES PARA ORIENTAR JURÍDICAMENTE A LA SUBDIRECCIÓN DE MONITOREO Y CONTROL EN EL DESARROLLO DE SUS FUNCIONES MISIONALES, EN ESPECIAL LAS RELACIONADAS CON EL PROCESO DE SANEAMIENTO DE DEUDAS LABORALES DEL SECTOR EDUCATIVO Y ESTRATEGIAS DE SEGUIMIENTO AL USO DE RECURSOS FINANCIEROS NECESARIOS PARA LA PRESTACIÓN DEL SERVICIO EDUCATIVO EN LAS ENTIDADES TERRITORIALES CERTIFICADAS.</t>
  </si>
  <si>
    <t>PRESTACIÓN DE SERVICIOS PROFESIONALES PARA APOYAR Y ORIENTAR JURÍDICAMENTE EL DESARROLLO DE LAS FUNCIONES DE LA SUBDIRECCIÓN DE MONITOREO Y CONTROL EN RELACIÓN CON EL PROCESO DE SANEAMIENTO DE DEUDAS LABORALES DEL SECTOR EDUCATIVO.</t>
  </si>
  <si>
    <t>PRESTACIÓN DE SERVICIOS PROFESIONALES PARA ORIENTAR JURÍDICAMENTE A LA SUBDIRECCIÓN DE MONITOREO Y CONTROL EN EL DESARROLLO DE SUS FUNCIONES Y EN RELACIÓN CON EL PROCESO DE SANEAMIENTO DE DEUDAS LABORALES DEL SECTOR EDUCATIVO.</t>
  </si>
  <si>
    <t>PRESTACIÓN DE SERVICIOS PROFESIONALES A LA SUBDIRECCIÓN DE MONITOREO Y CONTROL PARA APOYAR EL DESARROLLO DE LAS FUNCIONES EN RELACIÓN CON EL ANÁLISIS Y CUANTIFICACIÓN DE LAS SOLICITUDES DE DEUDAS LABORALES DE LAS SECRETARÍAS DE EDUCACIÓN CERTIFICADAS EN EL MARCO DEL PROCESO DE SANEAMIENTO DE LAS DEUDAS DEL SECTOR.</t>
  </si>
  <si>
    <t xml:space="preserve">PLANEACIÓN </t>
  </si>
  <si>
    <t>Realización de un taller de líderes de inspección y vigilancia convocando a las 96 secretarías de educación</t>
  </si>
  <si>
    <t>Efectuar  seguimiento a la vacantes definitivas de los docentes y directivos docentes para su reporte en la Oferta Pública de Empleos de Carrera Docente</t>
  </si>
  <si>
    <t>Servicio de implementación del concurso docente y directivo docente</t>
  </si>
  <si>
    <t>C-2201-0700-12-0-2201016-02</t>
  </si>
  <si>
    <t>RECURSOS HUMANOS DEL SECTOR</t>
  </si>
  <si>
    <t>Mejoramiento en la calidad educativa por mérito</t>
  </si>
  <si>
    <t>Población que cumpla los requisitos para el ejercicio de la profesión docente</t>
  </si>
  <si>
    <t>Cruces de información de los sistemas oficiales</t>
  </si>
  <si>
    <t>PRESTACIÓN DE SERVICIOS PROFESIONALES PARA APOYAR Y ORIENTAR A LA DIRECCIÓN DE FORTALECIMIENTO A LA GESTIÓN TERRITORIAL Y A LA SUBDIRECCIÓN DE RECURSOS HUMANOS DEL SECTOR EDUCATIVO, EN EL DESARROLLO DE CADA UNA DE LAS ETAPAS ESTABLECIDAS EN LOS CONCURSOS DE MÉRITOS PARA PROVEER CARGOS DOCENTES Y DIRECTIVOS DOCENTES DE ESTABLECIMIENTOS EDUCATIVOS ESTATALES ADMINISTRADOS POR LAS ENTIDADES TERRITORIALES CERTIFICADAS Y EL SISTEMA ESPECIAL DE CARRERA DOCENTE, CONFORME A LA NORMATIVA VIGENTE.</t>
  </si>
  <si>
    <t>PRESTACIÓN DE SERVICIOS PROFESIONALES PARA APOYAR A LA DIRECCIÓN DE FORTALECIMIENTO A LA GESTIÓN TERRITORIAL, EN LOS PROCESOS DE CONCERTACIÓN Y
NEGOCIACIÓN COLECTIVA CON LAS ORGANIZACIONES SINDICALES DE DOCENTE, DIRECTIVOS DOCENTES Y ADMINISTRATIVOS DEL SECTOR EDUCATIVO, Y EN TEMAS RELACIONADOS CON LA REGLAMENTACIÓN, DESARROLLO Y APLICACIÓN DE LAS NORMAS DEL SISTEMA ESPECIAL DE CARRERA DOCENTE Y DEL SISTEMA GENERAL DE CARRERA ADMINISTRATIVA DEL PERSONAL DE LAS INSTITUCIONES EDUCATIVAS OFICIALES.</t>
  </si>
  <si>
    <t>Haciendo equipo por una mejor gestión educativa - Mejoramiento de la calidad de vida de los maestros</t>
  </si>
  <si>
    <t>Porcentaje de avance en el diseño del documento</t>
  </si>
  <si>
    <t>Mejoramiento de los procesos asociados a la seguridad social de los educadores</t>
  </si>
  <si>
    <t>ETC</t>
  </si>
  <si>
    <t>Informes de avances y actas de reuniones</t>
  </si>
  <si>
    <t>Diseñar documentos de política y de estrategias de seguridad social.</t>
  </si>
  <si>
    <t>PRESTACIÓN DE SERVICIOS PROFESIONALES PARA APOYAR A LA SUBDIRECCIÓN DE RECURSOS HUMANOS DEL SECTOR EDUCATIVO, EN EL MARCO DEL FORTALECIMIENTO DE LA GESTIÓN DE LAS ENTIDADES TERRITORIALES CERTIFICADAS EN EDUCACIÓN, EN EL ÁMBITO DE LA PRESTACIÓN DEL SERVICIO MÉDICO ASISTENCIAL Y EL RECONOCIMIENTO Y PAGO DE PRESTACIONES ECONÓMICAS DE LOS DOCENTES AFILIADOS AL FONDO NACIONAL DE PRESTACIONES SOCIALES DEL MAGISTERIO</t>
  </si>
  <si>
    <t>C-2201-0700-12-0-2201004-02</t>
  </si>
  <si>
    <t>Apoyo a supervisión Fomag</t>
  </si>
  <si>
    <t>Mejoramiento de los procesos de gestión en los programas de bienestar laboral de las ETC</t>
  </si>
  <si>
    <t>ETC focalizadas para programas nacionales de bienestar laboral del sector educativo</t>
  </si>
  <si>
    <t>Listados de asistencia, informes de gestión</t>
  </si>
  <si>
    <t>PRESTACIÓN DE SERVICIOS PROFESIONALES PARA APOYAR A LA SUBDIRECCIÓN DE RECURSOS HUMANOS DEL SECTOR EDUCATIVO, EN LA ESTRATEGIA DE BIENESTAR LABORAL DOCENTE, MEJORAMIENTO DEL AMBIENTE ESCOLAR Y LAS RELACIONES ENTRE LOS ACTORES DE LA EDUCACIÓN EN LAS ENTIDADES TERRITORIALES CERTIFICADAS.</t>
  </si>
  <si>
    <t>Porcentaje de avance en plan de modernización BANEX versión 4,0</t>
  </si>
  <si>
    <t>Mejoramiento de los procesos de gestión de recursos Humanos en las Entidades Territoriales</t>
  </si>
  <si>
    <t>Versión 4,0 del Sistema Banco Nacional de la Excelencia</t>
  </si>
  <si>
    <t>Apoyar en gestión del talento humano a las entidades territoriales certificadas</t>
  </si>
  <si>
    <t xml:space="preserve">BANCO DE LA EXCELENCIA </t>
  </si>
  <si>
    <t>Visitas de Fortalecimiento</t>
  </si>
  <si>
    <t>Informes de Visita</t>
  </si>
  <si>
    <t>Constitución Política; Decreto 1953 de 2014 y Decreto 2406 de 2007; Ley 70 de 1993; Decreto 1122 de 1998</t>
  </si>
  <si>
    <t>Revisión conceptual y teórica sobre definición de Bienestar</t>
  </si>
  <si>
    <t>Formulación Política de Bienestar</t>
  </si>
  <si>
    <t>Porcentaje de avance en la realización de los juegos deportivos zonales y encuentro folclórico del magisterio.</t>
  </si>
  <si>
    <t xml:space="preserve">Logística del Desarrollo de Juegos Deportivos </t>
  </si>
  <si>
    <t>DESARROLLO DE LOS JUEGOS DEPORTIVOS  NACIONALES ZONALES Y ENCUENTRO FOLCLORICO DOCENTES MAGISTERIO</t>
  </si>
  <si>
    <t xml:space="preserve">PRESTACIÓN DE SERVICIOS PROFESIONALES PARA APOYAR A LA DIRECCIÓN DE FORTALECIMIENTO A LA GESTIÓN TERRITORIAL Y SUS SUBDIRECCIONES EN EL  SEGUIMIENTO A LA EJECUCIÓN DE LOS RECURSOS FINANCIEROS, LA GESTION ADMINISTRATIVA Y PLANEACIÓN DE LOS PROCESOS LOGÍSTICOS. </t>
  </si>
  <si>
    <t>Gestión del talento humano de los establecimientos oficiales en las ETC</t>
  </si>
  <si>
    <t>Secretarías de Educación</t>
  </si>
  <si>
    <t xml:space="preserve">PRESTACIÓN DE SERVICIOS PROFESIONALES ESPECIALIZADOS PARA ASISTIR, ORIENTAR Y ASESORAR A LA SUBDIRECCIÓN DE RECURSOS HUMANOS DEL SECTOR EDUCATIVO EN EL SEGUIMIENTO Y APOYO EN LA ADMINISTRACIÓN DE PERSONAL DEL SECTOR EDUCATIVO VELANDO  POR EL CUMPLIMIENTO DE LAS NORMAS QUE REGULAN LA ADMINISTRACIÓN DE LAS MISMAS Y GARANTIZANDO UNA ADECUADA GESTIÓN DE LOS RECURSOS HUMANOS DEL SECTOR EDUCATIVO.  ACOMPAÑAR LOS PROCESOS PARA EL MEJORAMIENTO DE LAS RELACIONES  ENTRE LOS ACTORES DE LA EDUCACIÓN EN LAS ENTIDADES TERRITORIALES  CERTIFICADAS Y OTROS PROYECTOS DE ORDEN ESTRATÉGICO  DE LA SUBDIRECCIÓN.   DISEÑAR, FORMULAR, EJECUTAR, MONITOREAR Y EVALUAR PROYECTOS ESTRATÉGICOS QUE ESTÉN EN EL MARCO DE LA MISIÓN DE LA SUBDIRECCIÓN.
</t>
  </si>
  <si>
    <t>PRESTACIÓN DE SERVICIOS PROFESIONALES PARA APOYAR Y HACER SEGUIMIENTO A LA GESTIÓN ADMINISTRATIVA Y LINEAS DE ACCIÓN DE  LA DIRECCIÓN DE FORTALECIMIENTO A LA GESTIÓN TERRITORIAL Y SUS SUBDIRECCIONES  Y APOYAR LA IMPLEMENTACIÓN DE ESTRATEGIAS DE FORTALECIMIENTO A LA GESTIÓN DE LAS ENTIDADES TERRITORIALES.</t>
  </si>
  <si>
    <t>Pueblos étnicos</t>
  </si>
  <si>
    <t>Actas de concertación y listados de asistencia. La Norma SEIP.</t>
  </si>
  <si>
    <t>PRESTAR SERVICIOS PARA APOYAR TÉCNICAMENTE A LA DIRECCIÓN DE FORTALECIMIENTO A LA GESTIÓN TERRITORIAL EN PROCESOS DE CONCERTACIÓN DE LA POLÍTICA EDUCATIVA DE LOS GRUPOS ÉTNICOS Y SU ARTICULACIÓN CON LAS ENTIDADES TERRITORIALES CERTIFICADAS, EN ESPECIAL A LO RELACIONADO CON LOS PROCESOS PEDAGÓGICOS.</t>
  </si>
  <si>
    <t>PRESTAR SERVICIOS PROFESIONALES PARA APOYAR A LA DIRECCIÓN DE FORTALECIMIENTO A LA GESTIÓN TERRITORIAL EN LOS PROCESOS DE CONCERTACIÓN DE LA POLÍTICA EDUCATIVA DE LOS GRUPOS ÉTNICOS Y SU ARTICULACIÓN CON LAS ENTIDADES TERRITORIALES CERTIFICADAS, EN ESPECIAL A LO RELACIONADO CON PUEBLOS INDÍGENAS.</t>
  </si>
  <si>
    <t>SUMINISTRO Y PAGO DE VIATICOS Y GASTOS DE VIAJE (TIQUETES) PARA LOS DESPLAZAMIENTOS DEL EQUIPO HUMANO DEL GRUPO DE ATENCION EDUCATIVA GRUPOS ETNICOS</t>
  </si>
  <si>
    <t>SUPERVISIÓN AL CONTRATO DE LOGÍSTICA PARA TALLER DE ASISTENCIA TÉCNICA</t>
  </si>
  <si>
    <t xml:space="preserve"> Visitas de fortalecimiento realizadas</t>
  </si>
  <si>
    <t xml:space="preserve">viáticos </t>
  </si>
  <si>
    <t>Estudios técnicos de planta</t>
  </si>
  <si>
    <t>Realizar seguimiento a las audiencias públicas de provisión de vacante, mediante visitas y acompañamiento a las Entidades Territoriales Certificadas para verificar la transparencia del proceso de acuerdo a  la normatividad.</t>
  </si>
  <si>
    <t>PRESTACIÓN DE SERVICIOS PROFESIONALES PARA APOYAR A LA SUBDIRECCIÓN DE RECURSOS HUMANOS DEL SECTOR EDUCATIVO, EN LA ESTRATEGIA DE BIENESTAR LABORAL DOCENTE Y EN EL ACOMPAÑAMIENTO EN LA IMPLEMENTACIÓN DE LA POLÍTICA GARANTÍA DE LA VIDA Y EJERCICIO DOCENTE PARA EL MEJORAMIENTO DE LAS RELACIONES ENTRE LOS ACTORES DE LA EDUCACIÓN EN LAS ENTIDADES TERRITORIALES CERTIFICADAS. ASÍ MISMO APOYAR A LA SUBDIRECCION DE RECURSOS HUMANOS DEL SECTOR EDUCATIVO, EN EL PROCESO DE ADMINISTRACIÓN DE RECURSOS HUMANOS EN LOS SUBPROCESOS DE PLANTAS DE PERSONAL PARA FORTALECER LA GESTION DE LAS ENTIDADES TERRITORIALES CERTIFICADAS EN EDUCACION.</t>
  </si>
  <si>
    <t>PRESTAR SERVICIOS PROFESIONALES PARA ORIENTAR JURÍDICAMENTE A LA SUBDIRECCCION DE RECURSOS HUMANOS DEL SECTOR EDUCATIVO EN LO RELACIONADO CON LAS LINEAS DE ACCIÓN Y FUNCIONES MISIONALES EN EL MARCO DE LA PRESTACIÓN DEL SERVICIO PÚBLICO EDUCATIVO.</t>
  </si>
  <si>
    <t xml:space="preserve">Mejoramiento en la calidad educativa y pertinencia en los procesos de selección. </t>
  </si>
  <si>
    <t>MEN</t>
  </si>
  <si>
    <t>Entrega de Producto FInal Versión 4,0 por parte de Empresa de Software</t>
  </si>
  <si>
    <t>Proveer desarrollo, soporte y mantenimiento de los aplicativos Banco de la Excelencia para la provisión de vacantes definitivas y matriz de identificación de necesidades de docentes por perfil</t>
  </si>
  <si>
    <t>MANTENIMIENTO Y DESARROLLO DEL SISTEMA DE INFORMACION BANCO DE LA EXCELENCIA - FABRICA DE SOFTWARE</t>
  </si>
  <si>
    <t>Porcentaje de actualización mensual de línea base</t>
  </si>
  <si>
    <t>Reporte mensual de línea base</t>
  </si>
  <si>
    <t>PRESTACIÓN DE SERVICIOS PROFESIONALES PARA APOYAR A LA SUBDIRECCIÓN DE RECURSOS HUMANOS DEL SECTOR EDUCATIVO, EN LA CONSOLIDACIÓN Y ANÁLISIS DE LA INFORMACIÓN DEL RECURSO HUMANO DEL SECTOR EDUCATIVO, EN EL DISEÑO Y ESTRUCTURACIÓN DE ANÁLISIS TÉCNICOS RELACIONADOS CON INCENTIVOS, POLÍTICAS DE BIENESTAR, PLANTA DOCENTE Y ADMINISTRACIÓN DE CARRERA DOCENTE, Y DEMÁS PROYECTOS ESTRATÉGICOS DE LA SUBDIRECCIÓN.</t>
  </si>
  <si>
    <t xml:space="preserve">Informes de Seguimiento a la provisión </t>
  </si>
  <si>
    <t>PRESTACIÓN DE SERVICIOS PROFESIONALES PARA APOYAR Y ORIENTAR A LA SUBDIRECCIÓN DE RECURSOS HUMANOS DEL SECTOR EDUCATIVO EN EL PROCESO PARA LA PROVISIÓN DE LOS TIPOS DE EMPLEO DEL SISTEMA ESPECIAL DE CARRERA DOCENTE Y LAS DEMAS ACTIVIDADES RELACIONADAS CON LA ADMINISTRACIÓN DEL RECURSO HUMANO DEL SECTOR EDUCATIVO.</t>
  </si>
  <si>
    <t>PRESTAR SERVICIOS PROFESIONALES A LA SUBDIRECCIÓN DE RECURSOS HUMANOS DEL SECTOR EDUCATIVO PARA APOYAR LA ADMINISTRACIÓN, OPERACIÓN, EVOLUCIÓN Y SOPORTE FUNCIONAL DE LOS SISTEMAS DE INFORMACIÓN QUE DEMANDE LA ADECUADA ADMINISTRACIÓN DEL RECURSO HUMANO DEL SECTOR EDUCATIVO DENTRO DEL PROYECTO DE FORTALECIMIENTO DE LA GESTIÓN DE LAS SECRETARÍAS DE EDUCACIÓN Y SUS ESTABLECIMIENTOS EDUCATIVOS</t>
  </si>
  <si>
    <t>PRESTACIÓN DE SERVICIOS PROFESIONALES PARA APOYAR A LA SUBDIRECCIÓN DE RECURSOS HUMANOS DEL SECTOR EDUCATIVO, EN LA ESTRATEGIA DE CREACIÓN DE POLÍTICA DE DATOS Y CONSTRUCCIÓN DE INFORMACIÓN.</t>
  </si>
  <si>
    <t>ETC - MEN</t>
  </si>
  <si>
    <t>Informe de Estudios de homologación</t>
  </si>
  <si>
    <t>PRESTACIÓN DE SERVICIOS PROFESIONALES PARA APOYAR A LA SUBDIRECCIÓN DE RECURSOS HUMANOS DEL SECTOR EDUCATIVO, EN LOS PROCESOS DE REVISIÓN DE ESTUDIOS TÉCNICOS Y FINANCIEROS PARA EL RECONOCIMIENTO DE DEUDAS LABORALES DEL SECTOR EDUCATIVO EN LAS ENTIDADES TERRITORIALES CERTIFICADAS Y EN LA ADMINISTRACIÓN DE RECURSOS HUMANOS EN LOS SUBPROCESOS DE PLANTAS DE PERSONAL PARA FORTALECER LA GESTIÓN DE LAS ENTIDADES TERRITORIALES.</t>
  </si>
  <si>
    <t>PRESTACIÓN DE SERVICIOS PROFESIONALES PARA ASESORAR Y ORIENTAR JURIDICAMENTE A LA DIRECCCION DE FORTALECIMIENTO A LA GESTION TERRITORIAL Y SUS SUBDIRECCIONES, EN LO RELACIONADO CON LAS LABORES DE MONITOREO Y CONTROL DE LOS RECURSOS FINANCIEROS DEL SECTOR; SEGUIMIENTO DE LAS ACTIVIDADES RELACIONADAS CON EL FONDO DE PRESTACIONES SOCIALES DEL MAGISTERIO; Y LA POLITICA DE INSPECCIÓN Y VIGILANCIA, VELANDO POR EL CUMPLIMIENTO DE LAS NORMAS SOBRE LA PRESTACIÓN DEL SERVICIO PÚBLICO EDUCATIVO</t>
  </si>
  <si>
    <t>PRESTACIÓN DE SERVICIOS PROFESIONALES ESPECIALIZADOS PARA APOYAR AL VICEMINISTERIO DE EDUCACIÓN PREESCOLAR, BÁSICA Y MEDIA EN LA ELABORACIÓN DE UNA PROPUESTA DE LA ESTRUCTURA BASICA DEL PROGRAMA PAE EN LAS ZONAS RURALES DEL PAÍS, A PARTIR DE 4 EXPERIENCIAS EXISTENTES EN EL PAIS.</t>
  </si>
  <si>
    <t>TIQUETES SUBDIRECCIÓN DE RECURSOS HUMANOS DEL SECTOR</t>
  </si>
  <si>
    <t>Tasa: Visitas de fortalecimiento programadas  sobre Visitas de fortalecimiento realizadas</t>
  </si>
  <si>
    <t>Mejoramiento en la gestión de las ETC</t>
  </si>
  <si>
    <t>Informe de Visitas</t>
  </si>
  <si>
    <t xml:space="preserve">ADMINISTRATIVA </t>
  </si>
  <si>
    <t>VIÁTICOS SUBDIRECCIÓN DE RECURSOS HUMANOS DEL SECTOR</t>
  </si>
  <si>
    <t>DESPACHO</t>
  </si>
  <si>
    <t>Etnoeducación</t>
  </si>
  <si>
    <t>Educación para la equidad de los grupos étnicos</t>
  </si>
  <si>
    <t xml:space="preserve">Documentos normativos expedidos </t>
  </si>
  <si>
    <t>Proyecto de inversión</t>
  </si>
  <si>
    <t>Pueblos Indígenas</t>
  </si>
  <si>
    <t>_FORTALECIMIENTO_DE_LA_EDUCACIÓN_CON_ENFOQUE_DIFERENCIAL_PARA_LOS_NIÑOS_NIÑAS_Y_JÓVENES_DE_LOS_GRUPOS_ÉTNICOS_A_NIVEL_NACIONAL</t>
  </si>
  <si>
    <t>14-0</t>
  </si>
  <si>
    <t>Realizar Sesiones de CONTCEPI, Subcomisiones o Mesas de diálogo para promover la formulación, concertación e implementación del Sistema Educativo Indígena Propio - SEIP.</t>
  </si>
  <si>
    <t>APOYAR LOGISTICA, TÉCNICA Y LEGALMENTE LA PROTOCOLIZACIÓN Y EXPEDICIÓN DE LA NORMA QUE PERMITIRÁ LA IMPLEMENTACIÓN DEL SEIP.</t>
  </si>
  <si>
    <t>C-2201-0700-14-0-2201004-02</t>
  </si>
  <si>
    <t>Desarrollar Talleres y/o Mesas de diálogo, consulta y concertación para consolidar los documentos de política publica educativa para el Pueblo Rrom</t>
  </si>
  <si>
    <t>APOYAR OPERATIVO, PEDAGÓGICO Y JURÍDICO LA PROTOCOLIZACIÓN DE LOS LINEAMIENTOS  DE POLÍTICA  PÚBLICA EDUCATIVA  DEL PUEBLO RROOM PARA SU IMPLEMENTACIÓN</t>
  </si>
  <si>
    <t>Realizar espacios de diálogo, consulta y concertación con las Autoridades, Consejos Comunitarios de Comunidades Negras, Afrocolombianas, Palenqueras y Raizales para acompañamiento y seguimiento de la política educativa.</t>
  </si>
  <si>
    <t>APOYAR OPERATIVA, PEDAGÓGICA Y JJURIDICAMENTE LA PROTOCOLIZACIÓN DE LOS LINEAMIENTOS DE POLITICA PUBLICA EDUCATIVA DE LAS COMUNIDADES NEGRAS, AFROCOLOMBIANAS, RAIZALES Y PALENQUERAS PARA SU IMPLEMENTACIÓN</t>
  </si>
  <si>
    <t>Documentos normativos publicados</t>
  </si>
  <si>
    <t>(pueblos indigenas, comunidades negras, afrocolombianas, raizales y palenqueras, y Pueblo Rrom)</t>
  </si>
  <si>
    <t>Publicar los avances normativos, lineamientos de política educativa y sociolingüística</t>
  </si>
  <si>
    <t>APOYAR OPERATIVA, PEDAGÓGICA Y JJURIDICAMENTE LA  PROCOLIZACIÓN DE LA REGLAMENTACIÓN DE LOS ARTÍCULOS 17, 20, 21 DE LA LEY 1381 DE 2010 O LEY DE LENGUAS NATIVAS BAJO LA RESPONSABILIDAD DEL MEN, LO CUAL INCLUYE EL PLAN DE FORMACIÓN DE INTERPRETES Y TRADUCTORES, ORIENTACIONES PARA LA ELABORACIÓN DE MATERIALES BILIGUES E INVESTIGACIÓN EN LENGUAS NATIVAS.</t>
  </si>
  <si>
    <t>Servicio de acompañamiento para el desarrollo de modelos educativos interculturales</t>
  </si>
  <si>
    <t>ET con mayor presencia de atención educativa a Pueblos indigenas, comunidades negras, afrocolombianas, raizales y palenqueras, y Pueblo Rrom</t>
  </si>
  <si>
    <t xml:space="preserve">Actas de los talleres, listados de asistencia. Evidencias fotograficas </t>
  </si>
  <si>
    <t>Apoyar la gestión educativa de las Entidades Territoriales certificadas en la incorporación y articulación del plan sectorial de educación y los planes territoriales.</t>
  </si>
  <si>
    <t>REALIZAR 5 TALLERES REGIONALES CON LAS SECRETARÍAS CERTIFICADAS EN EDUCACIÓN Y LAS ORGANIZACIONES DE LOS GRUPOS ÉTNICOS ( PUEBLOS INDIGENAS PARA SOCIALIZAR Y  ARTICULAR LOS AVANCES PARA LA IMPLEMENTACIÓN DE POLÍTICA PÚBLICA EDUCATIVA PARA LOS PUEBLOS INDIGENAS, CONCERTADA EN LAS INSTANCIAS DE REPRESENTACIÓN RESPECTIVAS.</t>
  </si>
  <si>
    <t>C-2201-0700-14-0-2201056-02</t>
  </si>
  <si>
    <t>Realizar Talleres de Fortalecimiento del componente educativo de los Planes de Salvaguarda para Pueblos Indígenas de Colombia .</t>
  </si>
  <si>
    <t>REALIZAR TALLERES DE FORTALECIMIENTO DEL COMPONENTE EDUCATIVO DE LOS PLANES DE SALVAGUARDA PARA PUEBLOS INDÍGENAS DE COLOMBIA .</t>
  </si>
  <si>
    <t>C-2201-0700-14-0-2201006-02</t>
  </si>
  <si>
    <t>Realizar talleres regionales con las Secretarías Certificadas en Educación y las Organizaciones de los Grupos étnicos para articular los avances de política pública educativa.</t>
  </si>
  <si>
    <t>REALIZAR 5 TALLERES REGIONALES CON LAS SECRETARÍAS CERTIFICADAS EN EDUCACIÓN Y LAS ORGANIZACIONES DE LOS GRUPOS ÉTNICOS ( PUEBLOS INDIGENAS, COMUNIDADES NEGRAS, AFROCOLOMBIANAS, RAIZALES Y PALENQUERAS, Y PUEBLO RROM) PARA SOCIALIZAR Y  ARTICULAR LOS AVANCES PARA LA IMPLEMENTACIÓN DE POLÍTICA PÚBLICA EDUCATIVA PARA LOS GRUPOS ÉTNICOS, CONCERTADA EN LAS INSTANCIAS DE REPRESENTACIÓN RESPECTIVAS.</t>
  </si>
  <si>
    <t>Ejecutar talleres regionales para la socialización del decreto que reglamenta el estatuto de profesionalización para etnoeducadores Negros,Afrocolombianos,Palenuquero y Raizal.</t>
  </si>
  <si>
    <t>EJECUTAR TALLERES REGIONALES PARA LA SOCIALIZACIÓN DEL DECRETO QUE REGLAMENTA EL ESTATUTO DE PROFESIONALIZACIÓN PARA ETNOEDUCADORES NEGROS, AFROCOLOMBIANOS, PALENQUERO Y RAIZAL.</t>
  </si>
  <si>
    <t>Proceso implementado</t>
  </si>
  <si>
    <t>Contratación de servicios para la implementacion del proceso</t>
  </si>
  <si>
    <t>PRESTAR SERVICIOS PROFESIONALES PARA APOYAR A LA DIRECCIÓN DE FORTALECIMIENTO A LA GESTIÒN TERRITORIAL  EN LOS PROCESOS DE CONCERTACIÓN DE LA POLÍTICA EDUCATIVA DE LOS GRUPOS ÉTNICOS Y SU ARTICULACIÓN CON LAS ENTIDADES TERRITORIALES CERTIFICADAS</t>
  </si>
  <si>
    <t xml:space="preserve">Construir y adecuar instalaciones educativas que tengan en cuenta las necesidades de los niños y las personas con discapacidad y las diferencias de género, y que ofrezcan entornos de aprendizaje seguros, no violentos, inclusivos y eficaces para todos. </t>
  </si>
  <si>
    <t>ETC con acompañamiento de la Ruta de atencíón intercultural</t>
  </si>
  <si>
    <t>Interno</t>
  </si>
  <si>
    <t>BRINDAR TIQUETES Y VIÁTICOS A LAS PERSONAS CONTRATADAS PARA DESARROLLAR SU LABOR</t>
  </si>
  <si>
    <t>Porcentaje de avance en la  implementacion una estrategia de fortalecimiento territorial a las 50 ETCs priorizadas</t>
  </si>
  <si>
    <t>Apoyar la gestión educativa de las Secretarias de educación certificadas a través de la optimización de los procesos y las líneas de trabajo de la Subdirección</t>
  </si>
  <si>
    <t xml:space="preserve">Porcentaje de implementación de la herramienta de consolidación de información estratégica </t>
  </si>
  <si>
    <t>Porcentaje de avance en la  implementacion una estrategia para la cualificación de las secretarias de educación</t>
  </si>
  <si>
    <t xml:space="preserve">Porcentaje de encuentros realizados para el fortalecimiento de la gestión territorial </t>
  </si>
  <si>
    <t xml:space="preserve">Porcentaje de encuentros realizados para el fortalecimiento de la gestión territorial  </t>
  </si>
  <si>
    <t xml:space="preserve">Porcentaje de avance en la implementación del esquema de validación al reporte de cuentas maestras del sector </t>
  </si>
  <si>
    <t xml:space="preserve">Porcentaje de Vacantes provistas </t>
  </si>
  <si>
    <t>Porcentaje de ETC participantes en programas nacionales de bienestar</t>
  </si>
  <si>
    <t>Porcentaje de avance en la elaboración del documento  de definición de bienestar laboral del sector educactivo</t>
  </si>
  <si>
    <t>Documento de definición de bienestar.</t>
  </si>
  <si>
    <t xml:space="preserve">Informe con resultados de los juegos, memorias, fotografias, </t>
  </si>
  <si>
    <t>Porcentaje de avance en la construcción del estatuto CNARP (Comunidades  negras, afrocolombianos, raizal y palenqueras)</t>
  </si>
  <si>
    <t>Porcentaje de Estudios técnicos de planta realizados de las ETC focalizadas</t>
  </si>
  <si>
    <t>Porcentaje de avance de la implementación de versión 4,0 BANEX</t>
  </si>
  <si>
    <t>Resolución de varsión 4.0 BANEX</t>
  </si>
  <si>
    <t xml:space="preserve">Porcentaje de actualización mensual de línea base </t>
  </si>
  <si>
    <t>Porcentaje de Vacantes cubiertas por Banco</t>
  </si>
  <si>
    <t>Porcentaje de Estudios tecnicos de homologación</t>
  </si>
  <si>
    <t xml:space="preserve"> Documento expedido</t>
  </si>
  <si>
    <t xml:space="preserve">Del 03 al 07 de marzo de 2019 se llevó a cabo una sesión extraordinaria de la CONTCEPI para ajustar los últimos acuerdos para  la entrega de la propuesta de norma SEIP por parte de los delegados de las organizaciones de los pueblos indígenas y revisar problemáticas territoriales en la atención educativa a Pueblos indígenas.
Del 24 al 29 de marzo de 2019 se realizó el Espacio Autónomo de la CONTCEPI con el acompañamiento de los 4 expertos la comisión redactora y los Sabios ; para continuar con el proceso de construcción de la propuesta de norma SEIP.
</t>
  </si>
  <si>
    <t>Se cuenta con acta de la sesión extraordinaria y sesión autónoma.</t>
  </si>
  <si>
    <t xml:space="preserve">Se concretó la ruta de acción para definir la elaboración de los talleres. Así, el primer paso a seguir es solicitar al Ministerio del Interior que convoque al Ministerio de Educación a la próxima Mesa de Diálogo del  Pueblo Rrom.  </t>
  </si>
  <si>
    <t>Se realizó la Mesa Técnica del Espacio Nacional de Consulta Previa del estatuto de profesionalización de etnoeducadores del 11 al 15 de marzo y se llevó a cabo la quinta sesiòn de la comisión IV de Preacuerdos del Estatuto del 24 al 29 de marzo de 2019</t>
  </si>
  <si>
    <t>Se cuenta con acta de la sesión  de la mesa técnica y de la comisión IV.</t>
  </si>
  <si>
    <t>Documentos publicados</t>
  </si>
  <si>
    <t>Los avances se relacionan con las sesiones realizadas en la CONTCEPI, y las sesiiones de la mesa técnica y comisión IV frente al Estatuto de profesionalización del Estatuto ANRP</t>
  </si>
  <si>
    <t>Los documentos dependen de los procesos de concertación en la CONTCEPI y el Espacio Nacional de Consulta Prrevia de comunidades NARP y la Comisión de diálogo con el Pueblo Rrom.</t>
  </si>
  <si>
    <t>Número de acompañamientos  para el desarrollo de modelos educativos interculturales</t>
  </si>
  <si>
    <t xml:space="preserve">Se realizó una reunión con la Dirección de Calidad del VEPBM encargada de la línea técnica el día 11 de marzo de 2019, en donde se entregó matriz de PEC (contratos, lengua, localización, pueblos y nivel en que se encuentra la fase del PEC), sintesis del estado general de los Modelos Educativos Comunitarios, sistematización de los PEC (análisis curricular con la ficha técnica y el resume ejecutivo de cada PEC). Se realizó un balance, avances y articulación con PTA sobre el plan de formación de competencias básicas e interculturales. Se encuentra en proceso de focalización de los pueblos que se acompañarán. </t>
  </si>
  <si>
    <t>Se cuenta con acta y listado de asistencia</t>
  </si>
  <si>
    <t xml:space="preserve">Los días 7 y 8 de marzo de 2019 en instalaciones del Ministerio se realizó reunión con la Autoridad y Lideres del Pueblo Indígena Kisgó del Departamento del Cauca en acompañamiento del Ministerio del Interior, en la que se dialogó sobre el componente educativo en el Plan de Salvaguarda Étnico, acordándose una tercera reunión en la ciudad de Popayán para el mes de mayo de 2019.  </t>
  </si>
  <si>
    <t xml:space="preserve">Acta y listados de asistencia. </t>
  </si>
  <si>
    <t>Sin avances en el periodo ya que  no se cuenta con presupuesto para su realización</t>
  </si>
  <si>
    <t>No hay avance</t>
  </si>
  <si>
    <t>Sin avances en el periodo ya que el estatuto está en construcción</t>
  </si>
  <si>
    <t>PORCENTAJE DE AVANCE DE IMPLEMENTACION DEL PROCESO 
Proceso implementado</t>
  </si>
  <si>
    <t>En cumplimiento al acuerdo realizado en la sesión extraordinaria de la Comisión Nacional de Trabajo y Concertación para la Educación de los Pueblos Indígenas – CONTCEPI,  se realizó asistencia técnica a los Departamentos de Putumayo del 13 al 15 de marzo de 2019,  Departamento del Cesar 14 de marzo, Ciudad de Valledupar 15 de marzo, 21 y 22 de  marzo departamento de Còrdoba, Caquetá los días 21 y 22 de marzo de 2019, Magdalena  y Guajira 18 y 19 de marzo y Casanare el 26 de marzo de 2019; jornadas en la que se dialogó sobre las problemáticas en materia de prestación del servicio educativo a los Pueblos Indígenas asentados en dichos entes territoriales y adicionalmente se socializaron los acuerdos en la CONTCEPI y se orientó el alcance de la Circular 009 de 2019 y la Resoluciòn 018058 de 2018 -PAE- Indìgena</t>
  </si>
  <si>
    <t xml:space="preserve">Actas y listados de asistencia. </t>
  </si>
  <si>
    <t>Se revisó y tramit el pago Yulieth Sánchez</t>
  </si>
  <si>
    <t>Informe mensual</t>
  </si>
  <si>
    <t>Se revisó y tramitó el pago Juan Muchavisoy</t>
  </si>
  <si>
    <t>_Dirección_de_Primera_infancia</t>
  </si>
  <si>
    <t>Subdirección de Cobertura</t>
  </si>
  <si>
    <t>_De_aquí_a_2030_asegurar_que_todas_las_niñas_y_todos_los_niños_tengan_acceso_a_servicios_de_atención_y_desarrollo_en_la_primera_infancia_y_educación_preescolar_de_calidad_a_fin_de_que_estén_preparados_para_la_enseñanza_primaria_</t>
  </si>
  <si>
    <t>Educación inicial de calidad para el desarrollo integral</t>
  </si>
  <si>
    <t>Niñas y niños de grado transición con educación inicial en el marco de la atención integral</t>
  </si>
  <si>
    <t>Atención integral de calidad en grado transición</t>
  </si>
  <si>
    <t>Cobertura de atención integral en el grado transición. (LB 13%)</t>
  </si>
  <si>
    <t>-</t>
  </si>
  <si>
    <t>Documento de investigación</t>
  </si>
  <si>
    <t>_FORTALECIMIENTO_DE_LA_CALIDAD_DEL_SERVICIO_EDUCATIVO_DE_PRIMERA_INFANCIA_NACIONAL</t>
  </si>
  <si>
    <t>10-0</t>
  </si>
  <si>
    <t>Implementar instrumentos de investigación e innovación en educación para primera infancia</t>
  </si>
  <si>
    <t>Documentos de investigación aplicada</t>
  </si>
  <si>
    <t>2201041</t>
  </si>
  <si>
    <t>1103
BLOQUEADO</t>
  </si>
  <si>
    <t>AUNAR ESFUERZOS PARA DESARROLLAR ACTIVIDADES DE CIENCIA, TECNOLOGÍA E INNOVACIÓN EN TEMAS RELACIONADOS CON LA CALIDAD DE LA EDUCACIÓN INICIAL</t>
  </si>
  <si>
    <t>C-2201-0700-10-0-2201041-2</t>
  </si>
  <si>
    <t>SERVICIOS DE EDUCACIÓN DE LA PRIMERA INFANCIA Y PREESCOLAR</t>
  </si>
  <si>
    <t>A-2-2-2-009-2-01--</t>
  </si>
  <si>
    <t>869
BLOQUEADO</t>
  </si>
  <si>
    <t>ELABORAR UN ESTUDIO DE SECTOR DE EDUCACIÓN SUPERIOR PARA LA EDUCACIÓN INICIAL</t>
  </si>
  <si>
    <t>Medición de calidad en grado transición</t>
  </si>
  <si>
    <t>Aplicación de modelo de medición de la calidad</t>
  </si>
  <si>
    <t>Servicio de evaluación de la educación inicial</t>
  </si>
  <si>
    <t>ELABORACIÓN DE LA METODOLOGÍA PARA MEDICIÓN DE LA CALIDAD DE LA EDUCACIÓN INICIAL PARA EL GRADO TRANSICIÓN Y LEVANTAMIENTO DE LA LINEA BASE</t>
  </si>
  <si>
    <t>C-2201-0700-10-0-2201008-2</t>
  </si>
  <si>
    <t>Niños y niñas reportados en SSNN con educación inicial en el marco de la atención integral</t>
  </si>
  <si>
    <t>SSNN-SIMAT</t>
  </si>
  <si>
    <t>Mantener, actualizar y desarrollar mejoras en los sistemas de información de primera infancia</t>
  </si>
  <si>
    <t>Servicio de información para la gestión de la educación inicial y preescolar en condiciones de calidad</t>
  </si>
  <si>
    <t>2201018</t>
  </si>
  <si>
    <t>SIN</t>
  </si>
  <si>
    <t>DISEÑO TECNOLÓGICO PARA LA AMPLITUD DE CAPACIDAD DE ALMACENAMIENTOS, CRUCES DE INFORMACIÓN EN APLICATIVO Y CUSTODIO DE INFORMACIÓN EN RUPEI - SIPI</t>
  </si>
  <si>
    <t>C-2201-0700-10-0-2201018-2</t>
  </si>
  <si>
    <t>Tasa de cobertura neta en transición</t>
  </si>
  <si>
    <t>Lanzamiento y puesta en marcha de la estrategia de bienvenida y permanencia</t>
  </si>
  <si>
    <t>Dotar a las instituciones educativas para la prestación del servicio educativo para primera infancia</t>
  </si>
  <si>
    <t>2201027</t>
  </si>
  <si>
    <t>VF</t>
  </si>
  <si>
    <t>FORTALECIMIENTO DEL PREESCOLAR EN EL MARCO DE ATENCIÓN INTEGRAL, RAD,49037
(VF UNAL)</t>
  </si>
  <si>
    <t>C-2201-0700-10-0-2201027-2</t>
  </si>
  <si>
    <t>ADQUISICIÓN Y DISTRIBUCIÓN DE DOTACIÓN PARA LAS INSTITUCIONES EDUCATIVAS FOCALIZADAS POR EL MINISTERIO DE EDUCACIÓN NACIONAL</t>
  </si>
  <si>
    <t>Documento de orientaciones para la educaicon nacional</t>
  </si>
  <si>
    <t>Desarrollar recursos para prestadores de servicios y establecimientos educativos</t>
  </si>
  <si>
    <t>Servicio de desarrollo de contenidos educativos para la educación inicial, preescolar, básica y media</t>
  </si>
  <si>
    <t>Varios</t>
  </si>
  <si>
    <t>ORIENTACION DE LINEAMIENTOS DE EDUCACIÓN INICIAL</t>
  </si>
  <si>
    <t>C-2201-0700-10-0-2201036-2</t>
  </si>
  <si>
    <t>A-2-2-2-008-3-09--</t>
  </si>
  <si>
    <t>Rectoria de la educación inicial</t>
  </si>
  <si>
    <t>Unidades o sedes de la educación inicial públicos y privados registrados con procesos de acompañamiento técnico en educación inicial y preescolar</t>
  </si>
  <si>
    <t xml:space="preserve">Modelo de gestion a nuevas ETC </t>
  </si>
  <si>
    <t>Implementar y ejecutar el modelo de gestión de la calidad en las entidades territoriales</t>
  </si>
  <si>
    <t>2201006</t>
  </si>
  <si>
    <t>AUNAR ESFUERZOS PARA LA ARTICULACIÓN Y SEGUIMIENTO A LOS PROCESOS DE EDUCACIÓN INICIAL PARA LA IMPLAMENTACIÓN DE4L MODELO DE GESTION DE LA CALIDAD DE LAS SECRETARÍAS DE EDUCACIÓN FOCALIZADAS Y VINCULACION AL RUPEI DE LOS PRIVADOS</t>
  </si>
  <si>
    <t>C-2201-0700-10-0-2201006-2</t>
  </si>
  <si>
    <t>Asistir técnicamente a las entidades territoriales</t>
  </si>
  <si>
    <t>REALIZAR EL ACERCAMIENTO, ARTICULACIÓN Y SEGUIMIENTO DE LOS PRESTADORES DE EDUCACIÓN INICIAL E INSTITUCIONES EDUCATIVAS PRIVADAS, PARA LA MOVILIZACIÓN Y POSICIONAMIENTO DE REFERENTES TÉCNICOS Y ESTRATEGIAS PEDAGÓGICAS QUE ADELANTA EL MINISTERIO DE EDUCACIÓN NACIONAL</t>
  </si>
  <si>
    <t>REALIZAR ATENCIÓN A LAS NIÑAS Y NIÑOS DE PRIMERA INFANCIA EN GRADO TRANSICIÓN CON LAS ENTIDADES TERRITORIALES CERTIFICADAS</t>
  </si>
  <si>
    <t>Elaborar, ajustar, socializar e implementar nuevos referentes técnicos de educación inicial para el talento humano</t>
  </si>
  <si>
    <t>Servicio de fortalecimiento a las capacidades de los docentes y agentes educativos en educación inicial o preescolar de acuerdo a los referentes nacionales</t>
  </si>
  <si>
    <t>2201010</t>
  </si>
  <si>
    <t>AUNAR ESFUERZOS TÉCNICOS Y FINANCIEROS PARA IMPLEMENTAR LOS PROYECTOS DEL PLAN NACIONAL DE LECTURA Y ESCRITURA DEL MINISTERIO DE EDUCACIÓN NACIONAL PARA FORTALECER LAS COMPETENCIAS COMUNICATIVAS DE LAS COMUNIDADES EDUCATIVAS DEL PAÍS</t>
  </si>
  <si>
    <t>C-2201-0700-10-0-2201010-2</t>
  </si>
  <si>
    <t xml:space="preserve">IMPRESIÓN Y DISTRIBUCIÓN DE MATERIAL PEDAGÓGICO PARA EL FORTALECIMIENTO EDUCATIVO PARA LA EDUCACIÓN INICIAL EN EL MARCO DE LA ATENCIÓN INTEGRAL Y DE COMPETENCIAS SOCIOEMOCIONALES PARA LA EDUCACIÓN MEDIA </t>
  </si>
  <si>
    <t>Cualificar al talento humano asociado a los procesos pedagógicos para primera infancia</t>
  </si>
  <si>
    <t>AUNAR ESFUERZOS PARA IMPLEMENTAR LA RUTA DE EDUCACIÓN INCLUSIVA Y FORTALECER LA PRÁCTICA PEDAGÓGICA DE LAS MAESTRAS Y MAESTROS</t>
  </si>
  <si>
    <t>FORTALECIMIENTO DE LA PRÁCTICA PEDAGÓGICA DE LAS MAESTRAS Y MAESTROS DE EDUCACIÓN INICIAL Y PREESCOLAR EN TORNO A EXPRESIONES ARTÍSTICAS Y LITERATURA</t>
  </si>
  <si>
    <t>C-2201-0700-10-0--</t>
  </si>
  <si>
    <t>REALIZAR EL PILOTAJE DE UN MODELO DE EDUCACIÓN RURAL INTEGRAL EN EL MARCO DEL BICENTENARIO</t>
  </si>
  <si>
    <t>Subdirección de Calidad</t>
  </si>
  <si>
    <t>Maestras de preescolar que reciben formación y acompañamiento situado a través del programa PTA</t>
  </si>
  <si>
    <t>Fortalecer al talento humano asociado a los procesos pedagógicos a través del Modelo de Acompañamiento Situado</t>
  </si>
  <si>
    <t>REALIZAR LA IMPLEMENTACIÓN DE LAS ESTRATEGÍAS DE CUALIFICACIÓN Y FORTALECIMIENTO SITUADO DE LA PRÁCTICA PEDAGÓGICA CON MAESTROS DE PREESCOLAR EN LOS TERRITORIOS PRIORIZADOS</t>
  </si>
  <si>
    <t xml:space="preserve">Maestras de preescolar que reciben formación profesional </t>
  </si>
  <si>
    <t xml:space="preserve">Maestras con becas para realziar la formación profesional </t>
  </si>
  <si>
    <t>Formar docentes y agentes educativos</t>
  </si>
  <si>
    <t>1104
BLOQUEADO</t>
  </si>
  <si>
    <t>ADICIONAR EL CONTRATO INTERADMINISTRATIVO NO. 1467 DE 2015 SUSCRITO CON EL ICETEX.</t>
  </si>
  <si>
    <t>SERVICIOS DE SUMINISTRO DE COMIDAS</t>
  </si>
  <si>
    <t>SERVICIOS DE SUMINISTRO DE BEBIDAS PARA SU CONSUMO DENTRO DEL ESTABLECIMIENTO</t>
  </si>
  <si>
    <t>SERVICIOS DE TRANSPORTE DE PASAJEROS</t>
  </si>
  <si>
    <t>Tiquetes</t>
  </si>
  <si>
    <t>2201005</t>
  </si>
  <si>
    <t xml:space="preserve">Para el periodo de corte, se definió la focalización de la atención para la vigencia 2019. Con el desbloqueo de los recursos y con la aprobación del plan de compras por el despacho, se ha avanzado en la estructuración de los procesos contractuales de la Dirección de Primera Infancia para avanzar en la implementación de las diferentes estrategias planteadas.  Este indicador tendrá periodicidad trimestral y se reportará a partir del segundo trimestre.
El Ministerio de Educación ha definido el esquema de atención integral para el grado transición en preescolar y está avanzando con las Entidades Territoriales focalizadas en la implementación de dicho esquema en cada territorio. </t>
  </si>
  <si>
    <t xml:space="preserve">Para el periodo de corte, se definió la focalización de la atención para la vigencia 2019. Con el desbloqueo de los recursos y con la aprobación del plan de compras por el despacho, se ha avanzado en la estructuración de los procesos contractuales de la Dirección de Primera Infancia para avanzar en la implementación de las diferentes estrategias planteadas.  Este indicador tendrá periodicidad trimestral. El 13% corresponde a la línea de base de 71.500
El Ministerio de Educación ha definido el esquema de atención integral para el grado transición en preescolar y está avanzando con las Entidades Territoriales focalizadas en la implementación de dicho esquema en cada territorio. </t>
  </si>
  <si>
    <t>Para el periodo de corte, no se reportan avances, dado que esta información se consolida en el sistema, proveniente de las diferentes entidades y no es acumulativa, sino que su medición corresponde al periodo de corte (trimestral con mes de rezago). Por lo anterior, la información correspondiente al primer trimestre de 2019, será reportada en el mes de abril por parte de las entidades y oficializado para el MEN en el mes de mayo.</t>
  </si>
  <si>
    <t>Se  definió una priorización de las ETC que requieren acompañamiento para la mesa de tránsito territorial y se realizó el acompañamiento en la mesa de tránsito territorial en la ETC de Malambo, Atlántico. 
El piloto de la  estrategia de Acogida, Bienestar y Permanencia se va a lanzar en el municipio de Garzón, Huila, el día 14 de mayo, y se empieza el trabajo de alistamiento a partir del 22 de abril en este municipio.    
En cuanto a la estrategia de Familias, se avanza con el Banco Mundial en la definicion de un convenio para avanzar en el diagnóstico de necesidades e intereses de las familias  con respecto al cuidado y la crianza de los niños y niñas.  
La periodicidad del reporte cuantitativo de este indicador, depende de la oficialización de las tasas que realiza la OAPF.</t>
  </si>
  <si>
    <t>Para el periodo de corte, la Dirección de Primera Infancia ha venido diseñando la estrategia de trabajo con las ETC para la identificación y acompañamiento de prestadores de educación inicial públicos y privados, se ha adelantado el costeo de la estrategia y esta pendiente la definición del aliado estrategico para la implementación.
El reporte cuantitativo de este indicador será trimestral a partir del segundo trimestre.</t>
  </si>
  <si>
    <t>Maestras con acompañamiento situado en las instituciones educativas de preescolar</t>
  </si>
  <si>
    <t>Para el período de corte, en el marco del Programa Todos a Aprender se avanzó en la implementación del ciclo 1. Se diseñó y realizó la formación a formadores del ciclo 2, en torno al Desarrollo y Aprendizaje.  Actualmente, el PTA tiene en su base registrado 75 formadores que acompañan a 1.113 tutores de educación inicial, quienes a su vez realizan acompañamiento situado alrededor de 8.000 docentes de grado transición en 4.332 instituciones educativas.</t>
  </si>
  <si>
    <t>Para el periodo de corte, el Ministerio esta revisando los diferentes convenios que se tienen con ICETEX, con el fin de consolidar uno solo. Se esta a la espera de las indicaciones para empezar el proceso de formación.
La periodicidad de este indicador será semestral</t>
  </si>
  <si>
    <t>VES</t>
  </si>
  <si>
    <t>_Dirección_de_Calidad_para_la_ES</t>
  </si>
  <si>
    <t>SUBDIRECCIÓN DE ASEGURAMIENTO DE LA CALIDAD DE LA EDUCACIÓN SUPERIOR</t>
  </si>
  <si>
    <t>_De_aquí_a_2030_asegurar_el_acceso_igualitario_de_todos_los_hombres_y_las_mujeres_a_una_formación_técnica_profesional_y_superior_de_calidad_incluida_la_enseñanza_universitaria_</t>
  </si>
  <si>
    <t>Agenda de impulso a la educación superior</t>
  </si>
  <si>
    <t>% de implementación de los componentes del nuevo sistema de aseguramiento (procesos, metodologías, herramientas, sistema de información e instrumentos de evaluación).</t>
  </si>
  <si>
    <t>META PND 2018 - 2022</t>
  </si>
  <si>
    <t>Fortalecimiento del Sistema de Aseguramiento de la calidad</t>
  </si>
  <si>
    <t>Banco de elegibles para integrar las Salas de Evaluación de la CONACES, consolidado.</t>
  </si>
  <si>
    <t>Compromisos Internos</t>
  </si>
  <si>
    <t>Documento de avance del diseño y pilotaje de la Escuela de Aseguramiento de la Calidad</t>
  </si>
  <si>
    <t>En cuanto al Indicador del Banco de elegibles para integrar las Salas de Evaluación de la CONACES, se adelantaron reuniones en la Subdirección con el fin de definir las acciones para la nueva invitación pública para integrar el banco de elegibles, a partir de las lecciones aprendidas en los procesos anteriores. En el mes de  marzo se realizaron reuniones para definir las fases, un cronograma y las características del proceso a contratar.</t>
  </si>
  <si>
    <t>_INCREMENTO_DE_LA_CALIDAD_EN_LA_PRESTACIÓN_DEL_SERVICIO_PUBLICO_DE_EDUCACIÓN_SUPERIOR_EN_COLOMBIA_NACIONAL</t>
  </si>
  <si>
    <t>Apoyo,_asistencia_técnica_y_servicios_de_acompañamiento_a_las_IES_en_los_procesos_de_mejoramiento_de_la_calidad_para_la_Educación Superior</t>
  </si>
  <si>
    <t>Servicio de acreditación de la calidad de la educación superior o
terciaria</t>
  </si>
  <si>
    <t>Prestación de servicios para realizar la convocatoria de integrantes de la CONACES</t>
  </si>
  <si>
    <t>C-2202-0700-32-0-2202010-02</t>
  </si>
  <si>
    <t>Banco de elegibles de integrantes de CONACES</t>
  </si>
  <si>
    <t>ASEGURAMIENTO</t>
  </si>
  <si>
    <t>1. Contratación de la firma que ejecutará el proceso de la 7° Invitación Pública desde la recepción de información de aspirantes hasta la finalización de la sesión de inducción. 
2. Invitación Pública abierta y publicada en la página web del MEN 
3. Desarrollo de la Invitación Pública y Resultados de la invitación. 
4. Sesión de inducción de integrantes nuevos</t>
  </si>
  <si>
    <t>Otorgar_Registro_Calificado_para_programas_académicos_nuevos</t>
  </si>
  <si>
    <t>Banco de pares estructurado</t>
  </si>
  <si>
    <t>La depuración de la base de datos de pares será un producto del contrato de operación logística. El viernes 29 de marzo quedaron publicados en SECOP 2 los procesos tanto para el encargo fiduciario como la operación logística.</t>
  </si>
  <si>
    <t>Evaluar_condiciones_de_calidad_con_el_apoyo_del_CNA_para_decidir_sobre_la_acreditación_de_alta_calidad_de_programas_académicos_e_Instituciones_de_Educación_Superior.</t>
  </si>
  <si>
    <t>PLC 1057 REC 10 CSF PRESTAR SERVICIOS DE APOYO A LA GESTIÓN ADMINISTRATIVA Y TÉCNICA OPERATIVA PARA LA REVISIÓN DOCUMENTAL DE LAS SOLICITUDES DE REGISTRO CALIFICADO, ADELANTAR EL TRÁMITE PARA LA REALIZACIÓN DE VISITAS DE LOS PARES ACADÉMICOS A INSTITUCIONES DE EDUCACIÓN SUPERIOR E INSTITUCIONES PRESTADORAS DEL SERVICIO DE SALUD, ASI COMO LA ATENCIÓN DE SOLICITUDES DE REGISTRO CALIFICADO, ACREDITACIÓN DE ALTA CALIDAD E INSPECCIÓN Y VIGILANCIA DE EDUCACIÓN SUPERIOR</t>
  </si>
  <si>
    <t>OPERADOR - LICITACIÓN 1 (REVISIÓN COMPLETITUD-RC  Y VISITAS DE PARES)</t>
  </si>
  <si>
    <t>1. Perfeccionamiento del contrato con operador  
2. Entrega preliminar de la base de datos de Pares por perfil y área, depurada, por parte del operador 
3. Entrega del banco de pares esctructurado.</t>
  </si>
  <si>
    <t xml:space="preserve">Número de actividades de acompañamiento a las IES, planeadas y realizadas por el CNA </t>
  </si>
  <si>
    <t>Durante el primer trimestre del año fueron realizadas 22 actividades de acompañamiento a las IES. Los temas tratados en el marco de dichas actividades se centran en atender las inquietudes relacionadas con el estado de los procesos e indicaciones para la radicación de información de los procesos a través del aplicativo SACES CNA.</t>
  </si>
  <si>
    <t>FUNCIONAMIENTO</t>
  </si>
  <si>
    <t>PLC 0023 REC 16 SSF 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t>
  </si>
  <si>
    <t>A-03-03-04-021</t>
  </si>
  <si>
    <t>LOGÍSTICA</t>
  </si>
  <si>
    <t>ASEGURAMIENTO - CNA</t>
  </si>
  <si>
    <t xml:space="preserve">1. Atención a IES de acuerdo con demanda  
2. Desarrollo de los eventos programados por el CNA </t>
  </si>
  <si>
    <t>PLC 1148 REC 16 SSF CONTRATAR LA INTERVENTORÍA TÉCNICA, ADMINISTRATIVA, JURÍDICA Y FINANCIERA DEL CONTRATO DE PRESTACIÓN DE SERVICIOS DEL OPERADOR LOGÍSTICO, PARA LA PLANEACIÓN, ORGANIZACIÓN, ADMINISTRACIÓN, PRODUCCIÓN, EJECUCIÓN Y DEMÁS ACCIONES LOGÍSTICAS NECESARIAS PARA LA REALIZACIÓN DE LOS EVENTOS PROGRAMADOS POR LAS DEPENDENCIAS DEL MINISTERIO DE EDUCACIÓN NACIONAL</t>
  </si>
  <si>
    <t>INTERVENTORÍA LOGÍSTICA</t>
  </si>
  <si>
    <t>PC ADMINISTRATIVA</t>
  </si>
  <si>
    <t>Apoyo a la Supervisión del contrato de movilización y operación logística de eventos - Gastos de Viaje y Desplazamiento</t>
  </si>
  <si>
    <t>SUPERVISIÓN LOGÍSTICA</t>
  </si>
  <si>
    <t xml:space="preserve">Número de decretos expedidos que regulan el nuevo sistema de aseguramiento de la calidad de la ES </t>
  </si>
  <si>
    <t>Con respecto al decreto que regula el nuevo SAC, una vez realizados los talleres «Calidad Es de Todos» en diferentes ciudades del país, se encuentra en fase de finalización la proyección normativa, con base en los aportes de dichos talleres, el cual se estima ser publicado en la primera quincena del mes de abril.</t>
  </si>
  <si>
    <t>PC 0293 REC 16 SSF PRESTAR SERVICIOS PROFESIONALES PARA ACOMPAÑAR, ORIENTAR Y ASISTIR A LA SUBDIRECCIÓN DE ASEGURAMIENTO DE LA CALIDAD DE LA EDUCACIÓN SUPERIOR EN TEMAS RELACIONADOS CON REGISTROS CALIFICADOS, CONVALIDACIONES RAD IE 003003</t>
  </si>
  <si>
    <t>A-03-03-04-020</t>
  </si>
  <si>
    <t>PRESTACIÓN DE SERVICIOS - ASEGURAMIENTO</t>
  </si>
  <si>
    <t>ASEGURAMIENTO - CONACES</t>
  </si>
  <si>
    <t>Dirección</t>
  </si>
  <si>
    <t>EMMANUEL ENRIQUEZ</t>
  </si>
  <si>
    <t>1. Publicación Proyecto de Decreto en la página web para observaciones ciudadanas  
2. Radicación del Proyecto de Decreto en Función Pública y Presidencia de la República 
3. Firma y Expedición del Decreto</t>
  </si>
  <si>
    <t>PRESTACIÓN DE SERVICIOS</t>
  </si>
  <si>
    <t>DIRECCIÓN DE LA CALIDAD PARA LA EDUCACIÓN SUPERIOR</t>
  </si>
  <si>
    <t>Analizar_la_información_de_la_Educación_Superior_a_través_de_múltiples_metodologías_con_el_fin_de_apoyar_el_mejoramiento_continuo_en_términos_de_calidad</t>
  </si>
  <si>
    <t>Servicio de asistencia técnica en calidad de la educación superior o terciara</t>
  </si>
  <si>
    <t>PLC 286 REC 10 PRESTAR SERVICIOS PROFESIONALES PARA ACOMPAÑAR, ORIENTAR Y ASISTIR A LA DIRECCIÓN DE CALIDAD PARA LA EDUCACIÓN SUPERIOR, EN EL ANÁLISIS, REVISIÓN Y ACTUALIZACIÓN DE LA NORMATIVA ASOCIADA CON LA EDUCACIÓN SUPERIOR EN EL PAÍS, EN ESPECIAL EN LO CONCERNIENTE AL DECRETO DEL SISTEMA DE ASEGURAMIENTO DE LA CALIDAD.</t>
  </si>
  <si>
    <t>C-2202-0700-32-0-2202014-02</t>
  </si>
  <si>
    <t>DIRECCIÓN</t>
  </si>
  <si>
    <t>SANTIAGO PINILLA</t>
  </si>
  <si>
    <t>PLC 368 REC 10 PRESTAR SERVICIOS PROFESIONALES PARA ACOMPAÑAR A LA DIRECCIÓN DE CALIDAD PARA LA EDUCACIÓN SUPERIOR, EN EL ALISTAMIENTO Y REVISIÓN JURÍDICA PARA LA IMPLEMENTACIÓN DE LA MODIFICACIÓN NORMATIVA RESPECTO AL PROYECTO DE DECRETO DEL SISTEMA DE ASEGURAMIENTO DE LA CALIDAD</t>
  </si>
  <si>
    <t>293 PRESTAR SERVICIOS PROFESIONALES PARA ACOMPAÑAR ORIENTAR Y ASISTIR JURÍDICAMENTE A LA DIRECCIÓN DE CALIDAD PARA LA EDUCACIÓN SUPERIOR EN LA REVISIÓN Y ELABORACIÓN DE PROYECTOS NORMATIVOS COMO PROYECTOS DE LEY, DECRETOS, RESOLUCIONES, Y ACTOS ADMINISTRATIVOS DE CARÁCTER GENERAL Y PARTICULAR RELACIONADOS CON EL REGISTRO CALIFICADO, LA ACREDITACIÓN DE ALTA CALIDAD, CONVALIDACIONES, TRÁMITES INSTITUCIONALES E INSPECCIÓN Y VIGILANCIA, ASÍ COMO REALIZAR SEGUIMIENTO A LOS REQUERIMIENTOS RELACIONADOS CON ESTOS TEMAS</t>
  </si>
  <si>
    <t>GUILLERMO MARTINEZ RAMIREZ</t>
  </si>
  <si>
    <t xml:space="preserve">Número de Documentos, referentes, lineamientos, guías y resoluciones de calidad para la educación superior publicados y socializados.
</t>
  </si>
  <si>
    <t>Para la construcción y ajuste de los Documentos, referentes, lineamientos, guías y resoluciones de calidad para la ES, se requiere contar previamente con el Decreto definitivo que regulará el sistema de aseguramiento de la calidad para la educacion superior, el cual se estima para mediados de año.</t>
  </si>
  <si>
    <t>PC 295 SSF REC 16 PRESTAR SERVICIOS PROFESIONALES PARA ACOMPAÑAR EN GESTIÓN FINANCIERA PRESUPUESTAL Y ADMINISTRATIVA DEL SISTEMA DE ASEGURAMIENTO DE LA CALIDAD DE LA EDUCACIÓN SUPERIOR ASÍ COMO LIDERAR Y REALIZAR SEGUIMIENTO Y REPORTE RAD IE 002762</t>
  </si>
  <si>
    <t>BERACASA VILLARRAGA ANDREA LORENA</t>
  </si>
  <si>
    <t>1. Firma contrato o convenio para la elaboración de los documentos, referentes, lineamientos, guías y resoluciones   
2. Elaboración  guías de evaluación de la CONACES Y guías de evaluación para paes de registro  
3. Elaboración lineamientos educación a distancia y virtual, Educación técnica profesional y tecnologica</t>
  </si>
  <si>
    <t>PRESTACIÓN DE SERVICIOS
GASTOS ADMINISTRATIVOS
HONORARIOS, TIQUETES Y VIÁTICOS CNA
TIQUETES Y VIÁTICOS CESU</t>
  </si>
  <si>
    <t>289 PRESTAR SERVICIOS PROFESIONALES PARA LA PROYECCIÓN Y REVISIÓN DE ACTOS ADMINISTRATIVOS DE ASEGURAMIENTO DE LA CALIDAD, COMO EL APOYO JURÍDICO EN LAS REUNIONES O REQUERIMIENTOS EN LOS CUALES PARTICIPE LA DIRECCIÓN.</t>
  </si>
  <si>
    <t>MORALES LEGUIZAMON DIANA MARCELA</t>
  </si>
  <si>
    <t>669 CNA - PRESTAR SERVICIOS PROFESIONALES PARA APOYAR AL CONSEJO NACIONAL DE ACREDITACIÓN EN LOS PROCESOS DE INTERNACIONALIZACIÓN DEL CNA Y EN TEMAS DE COOPERACIÓN TÉCNICA INTERNACIONAL</t>
  </si>
  <si>
    <t>PRESTACIÓN DE SERVICIOS - CNA</t>
  </si>
  <si>
    <t>CNA</t>
  </si>
  <si>
    <t>VEGA HEREDIA JUAN MANUEL</t>
  </si>
  <si>
    <t>CNA - PRESTAR SERVICIOS PROFESIONALES PARA APOYAR AL CONSEJO NACIONAL DE ACREDITACIÓN EN LOS PROCESOS DE INTERNACIONALIZACIÓN DEL CNA Y EN TEMAS DE COOPERACIÓN TÉCNICA INTERNACIONAL</t>
  </si>
  <si>
    <t>JUAN MANUEL VEGA HEREDIA</t>
  </si>
  <si>
    <t>332 PREST SERVIC PROFES PARA APOY A LA SECRET TÉCN DEL CNA, EN LA ADMIN FUNCIONAL DEL APLICATIVO SACES CNA, BAJO LOS LINEAMIENTOS INFORMÁT EMITIDOS POR LA OFIC DE TECN Y SIST DE INFORMACI DEL MINISTERIO DE EDUCACIÓN.</t>
  </si>
  <si>
    <t>CAMPO RODRIGUEZ CARLOS EMIRO</t>
  </si>
  <si>
    <t>333 PREST SERVIC PROFES PARA APOY A LOS CONSEJ DEL CNA EN REVIS INFORM PARES Y PREPARAC DE INFORMAC E INSUMOS PARA CONCEPT FINAL DE EVALUA DE LOS PROC DE ACREDIT DE PROGR ACADÉM EN ÁREAS DE CIENC  SOCIA, JURÍD Y HUM, LICENCIAT Y ENFOC A EDUCAC</t>
  </si>
  <si>
    <t>DIANA CAROLINA WILCHES PEREZ</t>
  </si>
  <si>
    <t>335 PREST SERVIC PROFES PARA APOY A LOS CONSEJ DEL CNA EN REVIS INFORM PARES Y PREPAR DE INFOR E INSUMOS PARA CONCEPT FINAL DE EVALUA DE LOS PROC DE ACRED DE PROGR ACADÉM EN ÁREAS DE CIENC BÁSIC Y ECON Y ADMIN, ASI COMO EN PROC DE ACREDITAC INSTITUC</t>
  </si>
  <si>
    <t>ROMERO PACHECO NYDYA CONSTANZA</t>
  </si>
  <si>
    <t>334 PREST DE SERVIC PROFES PARA APOY A LOS CONSEJ DEL CNA EN REVIS DE INFO DE PARES Y PREPAR DE INFORMAC PARA CONCEPT DE PROCES DE ACREDIT DE PROGR ACADÉM EN LAS ÁREAS DE CIENCIAS DE LA SALUD, INGENIER Y PROGR TÉCN Y TECNOLÓG</t>
  </si>
  <si>
    <t>LUDY MARTÍNEZ</t>
  </si>
  <si>
    <t>336 PRESTACIÓN DE SERVICIOS DE APOYO ADMINISTRATIVO AL CONSEJO NACIONAL DE ACREDITACIÓN (CNA).</t>
  </si>
  <si>
    <t>GONZALEZ PEÑA MARLLY ESTEFANIA</t>
  </si>
  <si>
    <t>330 PRESTAR SERVICIOS PROFESIONALES PARA GESTIONAR EL PROCESO DE ACREDITACIÓN DE ALTA CALIDAD DE PROGRAMAS E INSTITUCIONES DE EDUCACIÓN SUPERIOR Y CONTRIBUIR AL ADECUADO FUNCIONAMIENTO DEL CONSEJO NACIONAL DE ACREDITACIÓN - CNA</t>
  </si>
  <si>
    <t>ANGÉLICA MARÍA RESTREPO CORDERO</t>
  </si>
  <si>
    <t>CONTRATO DE ARRENDAMIENTO PARA DIFERENTES ÁREAS DEL MINISTERIO DE EDUCACIÓN NACIONAL</t>
  </si>
  <si>
    <t>ARRENDAMIENTOS</t>
  </si>
  <si>
    <t>Prestación del servicio de transporte aéreo nacional e internacional en rutas propias o de otros operadores para el desplazamiento de los colaboradores del MEN en cumplimiento de sus funciones</t>
  </si>
  <si>
    <t>TIQUETES CONSEJEROS</t>
  </si>
  <si>
    <t>SERVICIO AEREO A TERRITORIOS NACIONALES S.A.</t>
  </si>
  <si>
    <t>PLC 1125 Prestación del servicio de transporte aéreo nacional e internacional en rutas propias o de otros operadores para el desplazamiento de los colaboradores del MEN en cumplimiento de sus funciones</t>
  </si>
  <si>
    <t>TIQUETES</t>
  </si>
  <si>
    <t>APROPIACION DISPONIBLE DE RECURSOS PARA GASTOS ADMINISTRATIVOS DE SERVICIOS DE FOTOCOPIAS PARA CNA</t>
  </si>
  <si>
    <t>FOTOCOPIAS</t>
  </si>
  <si>
    <t>PREST DEL SERV INTEGRAL DE ASEO Y CAFETERIA CON SUMINISTRO DE MANO DE OBRA MAQUINARIA Y/O EQUIPOS E INSUMOS PARA LA REALIZACION DE ESTAS LABORES EN INSTALACIONES DEL EDIF SEDE DEL MEN Y SEDES ANEXAS</t>
  </si>
  <si>
    <t>ASEO Y CAFETERÍA</t>
  </si>
  <si>
    <t>DISPONIBILIDAD DE RECURSOS PARA GASTOS ADMINISTRATIVOS DE SERVICIOS DE PAPELERIA</t>
  </si>
  <si>
    <t>PAPELERÍA</t>
  </si>
  <si>
    <t>APROPIACIÓN DISPONIBLE PARA GASTOS ADMINISTRATIVOS DE SERVICIOS DE TONER PARA EL CNA</t>
  </si>
  <si>
    <t>TONER, TINTAS Y CARTUCHOS</t>
  </si>
  <si>
    <t>DISPONIBILIDAD DE RECURSOS PARA GASTOS ADMINISTRATIVOS DE SERVICIOS PÚBLICOS PARA CNA</t>
  </si>
  <si>
    <t>SERVICIOS PÚBLICOS CNA</t>
  </si>
  <si>
    <t>APROPIACION DISPONIBLE PARA ATENDER GASTOS POR HONORARIOS DE LOS CONSEJEROS DEL CNA</t>
  </si>
  <si>
    <t>HONORARIOS CNA</t>
  </si>
  <si>
    <t>HONOR</t>
  </si>
  <si>
    <t>APROPIACION DISPONIBLE PARA ATENDER GASTOS POR DESPLAZAMIENTOS DE LOS CONSEJEROS DEL CNA</t>
  </si>
  <si>
    <t>VIÁTICOS CNA</t>
  </si>
  <si>
    <t>VIÁTICOS</t>
  </si>
  <si>
    <t>APROPIACION DISPONIBLE PARA ATENDER GASTOS POR DESPLAZAMIENTOS DEL EQUIPO QUE APOYA EL CNA</t>
  </si>
  <si>
    <t>RECURSOS POR COMPROMETER</t>
  </si>
  <si>
    <t>PENDIENTE</t>
  </si>
  <si>
    <t>365 PRESTAR SERVICIOS PROFESIONALES PARA ACOMPAÑAR A LA DIRECCIÓN DE CALIDAD PARA LA EDUCACIÓN SUPERIOR EN LOS TEMAS ACADÉMICOS Y TÉCNICOS RELACIONADOS CON EL CONSEJO NACIONAL DE EDUCACIÓN SUPERIOR — CESU, LA SECRETARÍA TÉCNICA DE LA COMISIÓN PERMANENTE DEL SAC, LAS REUNIONES CON ASCUN, CUERPOS CONSULTIVOS, ASÍ COMO OTRAS ASOCIACIONES DE EDUCACIÓN SUPERIOR Y APOYAR EN EL DISEÑO DE LAS BASES CONCEPTUALES, NORMATIVAS Y TÉCNICAS PARA LA REESTRUCTURACIÓN DEL SISTEMA DE ASEGURAMIENTO DE LA CALIDAD.</t>
  </si>
  <si>
    <t>A-03-03-04-022</t>
  </si>
  <si>
    <t>PRESTACIÓN DE SERVICIOS - CESU</t>
  </si>
  <si>
    <t>DIRECCIÓN - CESU</t>
  </si>
  <si>
    <t>BOTERO GRISALES MARICELA</t>
  </si>
  <si>
    <t xml:space="preserve"> APROPIACION DISPONIBLE PARA ATENDER GASTOS DE DESPLAZAMIENTO PARA LOS MIEMBROS DEL CESU</t>
  </si>
  <si>
    <t>VIÁTICOS - CESU</t>
  </si>
  <si>
    <t>366 PRESTAR SERVICIOS PROFESIONALES PARA APOYAR LA REALIZACIÓN DE LAS SESIONES DEL CONSEJO NACIONAL DE EDUCACIÓN SUPERIOR – CESU, ASOCIACIONES ACADÉMICAS Y DEMÁS REUNIONES DEL VICEMINISTERIO DE EDUCACIÓN SUPERIOR, ASÍ COMO LA ATENCIÓN DE REQUERIMIENTOS QUE SE PRESENTEN A NIVEL INTERNO Y EXTERNO EN TÉRMINOS DE OPORTUNIDAD.</t>
  </si>
  <si>
    <t>RAMIREZ CABANA MAURICIO JOSUE</t>
  </si>
  <si>
    <t>PLC 0023 REC 10 CSF 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t>
  </si>
  <si>
    <t>A-02-02-02-008-005-09-6</t>
  </si>
  <si>
    <t>PLC 1148 REC 10 CSF CONTRATAR LA INTERVENTORÍA TÉCNICA, ADMINISTRATIVA, JURÍDICA Y FINANCIERA DEL CONTRATO DE PRESTACIÓN DE SERVICIOS DEL OPERADOR LOGÍSTICO, PARA LA PLANEACIÓN, ORGANIZACIÓN, ADMINISTRACIÓN, PRODUCCIÓN, EJECUCIÓN Y DEMÁS ACCIONES LOGÍSTICAS NECESARIAS PARA LA REALIZACIÓN DE LOS EVENTOS PROGRAMADOS POR LAS DEPENDENCIAS DEL MINISTERIO DE EDUCACIÓN NACIONAL</t>
  </si>
  <si>
    <t>Acompañar_y_socializar_información_institucional_y_sectorial_en_el_ejercicio_de_la_calidad_de_la_educación_Superior</t>
  </si>
  <si>
    <t>APROPIACION DISPONIBLE PARA ATENDER GASTOS DE DESPLAZAMIENTO PARA EL INCREMENTO DE LA CALIDAD EN LA PRESTACIÓN DEL SERVICIO PUBLICO DE EDUCACIÓN SUPERIOR</t>
  </si>
  <si>
    <t>SERVICIOS DE ALOJAMIENTO PARA ESTANCIAS CORTAS</t>
  </si>
  <si>
    <t>A-02-02-02-006-03-01-</t>
  </si>
  <si>
    <t>GASTOS DE DESPLAZAMIENTO</t>
  </si>
  <si>
    <t>A-02-02-02-006-004</t>
  </si>
  <si>
    <t>APROPIACION DISPONIBLE DE RECURSOS PARA GASTOS ADMINISTRATIVOS DE SERVICIOS DE FOTOCOPIAS PARA LA DIRECCIÓN DE CALIDAD PARA LA EDUCACIÓN SUPERIOR</t>
  </si>
  <si>
    <t>GASTOS ADMINISTRATIVOS (PAPELERÍA, FOTOCOPIAS)</t>
  </si>
  <si>
    <t>PASTA DE PAPEL, PAPEL Y CARTÓN</t>
  </si>
  <si>
    <t>A-02-02-01-003-02-01-</t>
  </si>
  <si>
    <t>APROPIACIÓN DISPONIBLE PARA GASTOS ADMINISTRATIVOS DE SERVICIOS DE TONER PARA LA DIRECCIÓN DE CALIDAD PARA LA EDUCACIÓN SUPERIOR</t>
  </si>
  <si>
    <t>TIPOS DE IMPRENTA, PLANCHAS O CILINDROS, PREPARADOS PARA LAS ARTES GRÁFICAS, PIEDRAS LITOGRÁFICAS IMPRESAS U OTROS ELEMENTOS DE IMPRESIÓN</t>
  </si>
  <si>
    <t>A-02-02-01-003-002-08</t>
  </si>
  <si>
    <t>CHARTER MINISTRA</t>
  </si>
  <si>
    <t>LINA MARCELA ESCOBAR</t>
  </si>
  <si>
    <t>CUPO 1 DIRECCIÓN</t>
  </si>
  <si>
    <t>LOZANO PADIERNA JENNY DANIELA</t>
  </si>
  <si>
    <t>Prestar servicios profesionales para la revisión, ajustes y formulación de referentes, lineamientos y guías de calidad para la eduación superior</t>
  </si>
  <si>
    <t>CONSULTORÍA REFERENTES, LINEAMIENTOS Y GUÍAS</t>
  </si>
  <si>
    <t xml:space="preserve">PRESTAR LOS SERVICIOS PARA REALIZAR EL DIAGNÓSTICO, ACTUALIZACIÓN DE ANTECEDENTES Y CONTEXTO DE LA INTERNACIONALIZACIÓN DE LA EDUCACIÓN SUPERIOR
</t>
  </si>
  <si>
    <t>PROGRAMA DE INTERNACIONALIZACIÓN</t>
  </si>
  <si>
    <t>Prestación de Servicios para realizar los ajustes al micrositio del SAC en el portal Colombia Aprende</t>
  </si>
  <si>
    <t xml:space="preserve">SERVICIOS DE DISEÑO Y DESARROLLO DE LA TECNOLOGÍA DE LA INFORMACIÓN (TI) </t>
  </si>
  <si>
    <t>A-02-02-02-008-03-04-</t>
  </si>
  <si>
    <t>MICROSITIO SAC</t>
  </si>
  <si>
    <t>SUBDIRECCIÓN DE INSPECCIÓN Y VIGILANCIA</t>
  </si>
  <si>
    <t>Acompañar_y_socializar_información_institucional_y_sectorial_en_el_ejercicio_de_Inspección_y_Vigilancia_de_las_Instituciones_de_Educación_Superior_en_el_marco_de_la_calidad.</t>
  </si>
  <si>
    <t>Servicio de inspección y vigilancia del sector educativo</t>
  </si>
  <si>
    <t>C-2202-0700-32-0-2202045-02</t>
  </si>
  <si>
    <t>INSPECCIÓN Y VIGILANCIA</t>
  </si>
  <si>
    <t>Número de guías de información sobre sistemas educativos de paises con mayor demanda en convalidaciones, publicadas y socializadas</t>
  </si>
  <si>
    <t>Guías de información sobre sistemas educativos de paises con mayor demanda en convalidaciones, publicadas y socializadas</t>
  </si>
  <si>
    <t>Con el fin de elaborar las guías de información sobre sistemas educativos de paises con mayor demanda en convalidaciones, se están proyectando los estudios previos para la firma del Convenio a partir del cual se elaborarán las guías de información sobre sistemas educativos del mundo. 
Se han programado reuniones con posibles aliados.</t>
  </si>
  <si>
    <t>745 PRESTAR SERVICIOS PROFESIONALES PARA APOYAR A LA SUBDIRECCIÓN DE ASEGURAMIENTO DE LA CALIDAD DE LA ES EN EL DESARROLLO DE LAS ACTIVIDADES RELACIONADAS CON LA CONVALIDACIÓN DE TÍTULOS DE ES OBTENIDOS EN EL EXTERIOR</t>
  </si>
  <si>
    <t>Convalidaciones</t>
  </si>
  <si>
    <t>ROBLEDO MONTERO DIANA ANGELICA</t>
  </si>
  <si>
    <t>1. Proyección y Firma del Convenio con  organización experta en educación.   
2. Elaboración de guías 
3. Socialización de guías</t>
  </si>
  <si>
    <t>CONVENIO INTERNACIONALIZACIÓN</t>
  </si>
  <si>
    <t xml:space="preserve">AUNAR ESFUERZOS PARA LA EJECUCIÓN DE UNA ESTRATEGIA DE COMUNICACIONES QUE POSICIONE A NIVEL NACIONAL E INTERNACIONAL EL SISTEMA DE ASEGURAMIENTO DE LA CALIDAD DE LA EDUCACIÓN SUPERIOR DE COLOMBIA, DE CARA AL ANALISIS DE LOS SERVICIOS DE ACREDITACIÓN DE LA CALIDAD DE LA EDUCACIÓN SUPERIOR EN EL MUNDO, ASÍ COMO FORTALECER EL SERVICIO DE INFORMACIÓN DE LA EDUCACIÓN SUPERIOR O TERCIARIA PARA LAS INSTITUCIONES DE EDUCACIÓN SUPERIOR (IES) COLOMBIANAS DENTRO DE LA GESTIÓN DE INTERNACIONALIZACIÓN.
</t>
  </si>
  <si>
    <t>Número de pares de Acreditación de Alta Calidad capacitados a través del curso de pares en modalidad B-Learning.</t>
  </si>
  <si>
    <t xml:space="preserve">Con el fin de realizar la capacitación a pares de Acreditación de Alta Calidad a través del curso en modalidad B-Learning, se está realizando la estructuración de las estrategias de divulgación, el proceso de inscripción, el seguimiento y acciones de acompañamiento. </t>
  </si>
  <si>
    <t>670 CNA - PREST SERVIC PROFES AL CNA EN PROCES RELACION CON LA ACRED, COMO LA IMPLEM DEL PROY ESTRATÉG ESCUELA DE PARES, LA ACTUALIZACIÓN DEL WEBSITE DEL CNA Y LA ESTRUCTURACIÓN DE LAS PIEZAS COMUNICACIONALES Y ACADÉM</t>
  </si>
  <si>
    <t>PARRA MARIN GINA MARCELA</t>
  </si>
  <si>
    <t>1. Finalización del proceso de revisión y ajustes al curso derivadas del plan piloto y aprobación de la versión final de contenidos   
2. Apertura formal del curso 
3. Cierre de las cohortes en sesiones presenciales y pares certificados</t>
  </si>
  <si>
    <t>CNA - PREST SERVIC PROFES AL CNA EN PROCES RELACION CON LA ACRED, COMO LA IMPLEM DEL PROY ESTRATÉG ESCUELA DE PARES, LA ACTUALIZACIÓN DEL WEBSITE DEL CNA Y LA ESTRUCTURACIÓN DE LAS PIEZAS COMUNICACIONALES Y ACADÉM</t>
  </si>
  <si>
    <t>GINA MARCELA PARRA MARIN</t>
  </si>
  <si>
    <t>Número de participaciones en procesos de evaluación externa de certificación del modelo de acreditación colombiano con alcance al sistema nacional de acreditación con dos entes internacionales</t>
  </si>
  <si>
    <t xml:space="preserve">Con el fin de lograr las participaciones en procesos de evaluación externa de certificación del modelo de acreditación colombiano con alcance al sistema nacional de acreditación, nos encontramos en la fase preparatoria de la visita de evaluación externa a llevarse a cabo con RIACES </t>
  </si>
  <si>
    <t>331 PREST SERVIC PROFES PARA APOY LA IMPLEM Y SEGUIM DE ACTIV DEL PLAN DE ACCION Y EL PLAN DE MEJORAM DEL CNA Y EN EL MARCO DEL ASEGUR INTER DE CALIDAD DE PROC DE AUTOEVAL Y EVAL EXTERNA REALIZADOS POR EL CNA CON ORGAN  NAL E INTERNAL</t>
  </si>
  <si>
    <t>AMORTEGUI PERILLA PATRICIA DEL PILAR</t>
  </si>
  <si>
    <t>1. Planeación de los procesos de evaluación externa   
2. Desarrollo de las visitas de evaluación externa 
3. Análisis de resultados de los procesos</t>
  </si>
  <si>
    <t>PC 848 SSF REC 16 PRESTAR SERVICIOS PROFESIONALES PARA APOYAR A LA SECRETARÍA TÉCNICA Y AL CONSEJO NACIONAL DE ACREDITACIÓN EN LOS PROCESOS DE GESTIÓN DE VISITAS DE EVALUACIÓN EXTERNA CON FINES DE ACREDITACIÓN RAD IE 002762</t>
  </si>
  <si>
    <t>GUTIERREZ UMBARILA JOSHUA</t>
  </si>
  <si>
    <t>Porcentaje  de solicitudes atendidas de registro calificado radicadas por las IES en SACES para el año 2019</t>
  </si>
  <si>
    <t>Reporte de segumiento por etapas a las solicitudes de registro calificado radicadas por las IES en SACES</t>
  </si>
  <si>
    <t>De los procesos radicados en 2019 (1173) se han surtido exitosamente todas las etapas del proceso para 34 procesos y se ha tramitado el desistimiento de 63 procesos. Este se debe a que los trámites recibidos desde enero de este año tienen 6 meses para tener su respectivo acto administrativo proyectado y listo para firmas físicas de los despachos.</t>
  </si>
  <si>
    <t>595 PRESTAR SERVIC PROFES DE ACOMPAÑAR Y ORIENTAR A LA SUBD DE ASEGURAM DE LA CALIDAD DE LA ES EN EL SEGUIM A LOS PROC Y PROCEDIM DE REGISTRO CALIFIC Y ACREDITAC DE ALTA CALIDAD PARA EL MEJORAM DEL SIST DE ASEGURAM DE LA CALIDAD DE LA ES - SACES</t>
  </si>
  <si>
    <t>Registro Calificado</t>
  </si>
  <si>
    <t>ESPITIA VELANDIA ASTRID CAROLINA</t>
  </si>
  <si>
    <t>1. Verificación de la radicación en debida forma de las solicitudes de registro calificado radicadas en SACES  
2. Realización de visitas de verificación de condiciones de calidad, respecto de las solicitudes de registro calificado radicadas en SACES (sujeto a licitacion de operadores y entrada en vigencia del nuevo Decreto SAC).  
3. Evaluación en las Salas de Evaluación de la CONACES,  de las solicitudes de registro calificado radicadas en SACES y proyección de acto administrativo para firmas físicas de los despachos. (sujeto  a la  entrada en vigencia del nuevo Decreto SAC).</t>
  </si>
  <si>
    <t>PRESTACIÓN DE SERVICIOS 
FIDUCIA, OPERADOR E INTERVENTORÍA
PLATAFORMA SACES
HONORARIOS, VIÁTICOS Y TIQUETES CONACES</t>
  </si>
  <si>
    <t>1222 PRESTAR SERVICIOS PROFESIONALES PARA EJECUTAR LA ESCUELA DE PARES Y APOYAR PROYECTOS TRANSVERSALES EN LA SUBDIRECCIÓN DE ASEGURAMIENTO DE LA CALIDAD PARA LA EDUCACIÓN SUPERIOR</t>
  </si>
  <si>
    <t>596 PREST SERVIC PROFES EN LA SUB DE ASEGUR DE CALIDAD PARA LA ES, APOYANDO FORMULAC, ORGANIZAC, EJECUC Y CONTROL DE ACTIVID RELACION CON PROGRAM DE SALA DE SALUD Y BIENEST PRESENTAD POR LAS IES PARA SOLICIT, RENOV Y MODIFI DE REGIST CALIFIC</t>
  </si>
  <si>
    <t>PENAGOS PARDO WILLIAM ALEJANDRO</t>
  </si>
  <si>
    <t>1194 PRESTAR SERVICIOS DE APOYO EN LA EJECUCIÓN CONTRACTUAL Y EN LAS ACTUACIONES ADMINISTRATIVAS DE LA SUBDIRECCIÓN DE ASEGURAMIENTO DE LA CALIDAD PARA LA EDUCACIÓN SUPERIOR</t>
  </si>
  <si>
    <t>GOMEZ PEÑALOZA MARITZA YOLIMA</t>
  </si>
  <si>
    <t>597 PRESTACIÓN DE SERVICIOS PROFESIONALES PARA ASISTIR A LA SUBDIRECCIÓN DE ASEGURAMIENTO DE LA CALIDAD PARA LA ES EN REPORTE ESTADÍSTICO, ANÁLISIS DE REGISTRO CALIFICADO, SEGUIMIENTO Y MONITOREO DE DATOS DE ORIENTACIÓN A LA TOMA DE DECISIONES</t>
  </si>
  <si>
    <t>BUSTAMANTE AMAYA JUAN DANIEL</t>
  </si>
  <si>
    <t>587 PREST SERVIC PROFES PARA ACOMP Y ORIENT A LA SUBD DE ASEGURAM DE LA CALIDAD DE LA ES EN TEMAS RELACIONADOS CON REGISTROS CALIFICADOS, TRÁMITES INSTITUCIONALES, ACREDITACIONES DE ALTA CALIDAD Y ACTUACIONES DE ORDEN JURÍDICO</t>
  </si>
  <si>
    <t>BAQUERO ROZO CESAR EFREN</t>
  </si>
  <si>
    <t>588 PREST SERVIC PROFES PARA ACOMP Y ORIENT A LA SUBD DE ASEGURAM DE LA CALIDAD DE LA ES EN TEMAS RELACIONADOS CON REGISTROS CALIFICADOS, TRÁMITES INSTITUCIONALES, ACREDITACIONES DE ALTA CALIDAD Y ACTUACIONES DE ORDEN JURÍDICO</t>
  </si>
  <si>
    <t>RODRIGUEZ AGUDELO ANDRES FERNANDO</t>
  </si>
  <si>
    <t>591 PREST SERVIC PROFES PARA ACOMP Y ORIENT A LA SUBD DE ASEGURAM DE LA CALIDAD DE LA ES EN TEMAS RELACIONADOS CON REGISTROS CALIFICADOS, TRÁMITES INSTITUCIONALES, ACREDITACIONES DE ALTA CALIDAD Y ACTUACIONES DE ORDEN JURÍDICO</t>
  </si>
  <si>
    <t>ESPINOSA BLANCO YULES ALEJANDRO</t>
  </si>
  <si>
    <t>700 PREST DE SERV PROFES PARA APOYAR A LA SUBD DE ASEGURAM EN LA PLANEAC Y SEGUIM DE LOS PROCES RELACION CON REGISTROS CALIFICADOS Y EN LAS ACTUACIONES DE ORDEN JURÍDICO DE LOS TEMAS DE ASEGURAM DE LA CALIDAD DEL SISTEMA DE EDUCACIÓN</t>
  </si>
  <si>
    <t>HENAO DE LUCA ANGELA MARIA</t>
  </si>
  <si>
    <t>701 PRES SERVIC PROFES PARA APOYAR A LA SUBD DE ASEGURAM DE LA CALIDAD EN LA FORMULAC, EJECUC Y CONTROL DE PLANES, PROYECT, PROGRAM Y ACTIVID RELAC CON LOS TRÁMIT INHERENTES A REGISTRO CALIFICADO Y DEMÁS FUNCIONES DE LA DEPEND</t>
  </si>
  <si>
    <t>POSADA TRIVIÑO LINA ALEJANDRA</t>
  </si>
  <si>
    <t>598 PRESTAR SERVICIOS PROFESIONALES A LA SUBDIRECCIÓN DE ASEGURAMIENTO DE LA CALIDAD DE LA ES EN LO RELACIONADO CON SEGUIMIENTO DE LAS RESOLUCIONES DE LOS TRÁMITES DE REGISTRO CALIFICADO Y ACREDITACIÓN EN ALTA CALIDAD</t>
  </si>
  <si>
    <t>HERNANDEZ NARANJO JORGE MAURO</t>
  </si>
  <si>
    <t>APROPIACION DISPONIBLE DE RECURSOS PARA GASTOS ADMINISTRATIVOS DE SERVICIOS DE FOTOCOPIAS PARA CONACES</t>
  </si>
  <si>
    <t>APROPIACION DISPONIBLE PARA ATENDER GASTOS POR HONORARIOS DE LOS MIEMBROS DE LAS SALAS CONACES</t>
  </si>
  <si>
    <t>HONORARIOS - CONACES</t>
  </si>
  <si>
    <t>APROPIACION DISPONIBLE PARA ATENDER GASTOS POR DESPLAZAMIENTO ORIENTADOS AL FORTALECIMIENTO DEL ASEGURAMIENTO DE LA CALIDAD DE LA EDUCACIÒN SUPERIOR</t>
  </si>
  <si>
    <t>VIÁTICOS ASEGURAMIENTO</t>
  </si>
  <si>
    <t>APROPIACION DISPONIBLE PARA ATENDER GASTOS POR DESPLAZAMIENTO DE LOS MIEMBROS DE LAS SALAS DE CONACES</t>
  </si>
  <si>
    <t>VIÁTICOS CONACES</t>
  </si>
  <si>
    <t>TIQUETES ASEGURAMIENTO</t>
  </si>
  <si>
    <t>TIQUETES CONACES</t>
  </si>
  <si>
    <t>PLC 1056 REC 10 CSF ADMINISTRAR LOS RECURSOS DESTINADOS AL PAGO DE HONORARIOS Y GASTOS DE VIAJE DE LOS PARES ACADÉMICOS, DEL PROYECTO DE MEJORAMIENTO DE LA CALIDAD DE LA EDUCACIÓN SUPERIOR, ESPECÍFICAMENTE LO CORRESPONDIENTE A EVALUAR, CERTIFICAR Y ACREDITAR LA CALIDAD DE LA EDUCACIÓN SUPERIOR.</t>
  </si>
  <si>
    <t>SERVICIOS AUXILIARES A LOS SERVICIOS FINANCIEROS DISTINTOS DE LOS SEGUROS Y LAS PENSIONES</t>
  </si>
  <si>
    <t>A-02-02-02-007-01-05-04</t>
  </si>
  <si>
    <t>FIDUCIA - LICITACIÓN 1 - ADMINISTRACIÓN DE RECURSOS (HONORARIOS Y GASTOS DE DESPLAZAMIENTO)</t>
  </si>
  <si>
    <t>OPTIMA TM S.A.S.</t>
  </si>
  <si>
    <t>OPERADOR: ADICIÓN AL CONTRATO 1062 DE 2016 SUSCRITO CON ÓPTIMA S.A.</t>
  </si>
  <si>
    <t>ADICIÓN OPERADOR</t>
  </si>
  <si>
    <t>FIDUCIARIA LA PREVISORA S.A.</t>
  </si>
  <si>
    <t xml:space="preserve">VF </t>
  </si>
  <si>
    <t>FIDUCIA: ADICIÓN AL CONTRATO N° 1188 DE 2016 SUSCRITO CON FIDUPREVISORA</t>
  </si>
  <si>
    <t>ADICIÓN FIDUCIA</t>
  </si>
  <si>
    <t>PRESTAR LOS SERVICIOS PARA LA OPERACION TIC DEL MINISTERIO DE EDUCACION NACIONAL NECESARIOS PARA SOPORTAR SUS PROCESOS, ASEGURAR LA CONTINUIDAD EN LA OPERACION TI, SU DISPONIBILIDAD Y RENDIMIENTO</t>
  </si>
  <si>
    <t>PLATAFORMA SACES (CONVALIDACIONES, INSPECC Y VIGILANCIA Y SACES)</t>
  </si>
  <si>
    <t>Evaluar_los_Títulos_presentados_para_convalidación_a_fin_de_establecer_la_procedencia_y_equivalencia</t>
  </si>
  <si>
    <t>Adición Contrato 1218 de 2018 "PRESTARLOS SERVICIOS PARA LA OPERAC1ÓN TIC DEL MINISTERIO DE EDUCAC1ÓN NACI0NAL NECESARI0S PARA SOPORTAR SUS PROCESOS,
ASEGURAR LA CONTINUIDAD EN LA OPERAC1ÓN TI, SU DISPONIBILIDAD Y RENDIMIENTO.</t>
  </si>
  <si>
    <t>ADICIÓN CONTRATO UNE</t>
  </si>
  <si>
    <t>Autorizar_funcionamiento_de_programas_académicos_e_instituciones,_mediante_el_otorgar_personerías_jurídicas_para_la_creación_de_nuevas_IES.</t>
  </si>
  <si>
    <t>INTERVENTORÍA: REALIZAR LA INTERVENTORÍA TECNICA- OPERATIVA, ADMINISTRATIVA, JURÍDICA Y FINANCIERA AL CONTRATO RESULTANTE DE LA LICITACIÒN PÙBLICA LP-MEN XXXXXX  CUYO OBJETO ES “ PRESTAR  APOYO OPERATIVO Y ADMINISTRATIVO QUE PERMITA LA REVISIÓN DE LA COMPLETITUD DE LAS SOLICITUDES DE REGISTRO CALIFICADO, Y EL TRAMITE PARA LA REALIZACIÓN DE VISITAS DE LOS PARES ACADÉMICOS A INSTITUCIONES DE EDUCACIÓN SUPERIOR E INSTITUCIONES PRESTADORAS DEL SERVICIO DE SALUD, PARA LA ATENCION DE SOLICITUDES DE REGISTRO CALIFICADO, ACREDITACIÓN DE ALTA CALIDAD E INSPECCIÓN Y VIGILANCIA DE EDUCACIÓN SUPERIOR.</t>
  </si>
  <si>
    <t>INTERVENTORÍA - APALANCAMIENTO VF - (Contratos de operador y fiducia)</t>
  </si>
  <si>
    <t>PLC 1061 REC 10 CSF INTERV TÉC, ADMIN, FINANC Y JURÍD A LOS CONT CON OBJ: “PREST APOYO OPER Y ADMIN A LAS SOLICIT DE RC Y ACREDIT DE ALTA CALIDAD Y REALIZAC DE VISITAS DE PARES ACADÉM A IES, IPS, INSP Y VIGIL” Y “ADMIN LOS RECURSOS DE LA CALIDAD DE LA ES, PARA EVALUAR, CERTIFIC Y ACREDIT LA CALIDAD”</t>
  </si>
  <si>
    <t>INTERVENTORÍA - LICITACIÓN 1 (Contratos de operador y fiducia)</t>
  </si>
  <si>
    <t>FIDUCIA: ADMINISTRAR LOS RECURSOS DESTINADOS AL PAGO DE HONORARIOS Y GASTOS DE VIAJE DE LOS PARES ACADÉMICOS, DEL PROYECTO DE MEJORAMIENTO DE LA CALIDAD DE LA EDUCACIÓN SUPERIOR, ESPECÍFICAMENTE LO CORRESPONDIENTE A EVALUAR, CERTIFICAR Y ACREDITAR LA CALIDAD DE LA EDUCACIÓN SUPERIOR.</t>
  </si>
  <si>
    <t>FIDUCIA - APALANCAMIENTO VF - ADMINISTRACIÓN DE RECURSOS (HONORARIOS Y GASTOS DE DESPLAZAMIENTO)</t>
  </si>
  <si>
    <t>ADICIÓN AL CONTRATO 1188 DE 2016 CON EL OBJETO DE ADMINISTRAR LOS RECURSOS DEL PROYECTO DE MEJORAMIENTO DE LA CALIDAD DE LA EDUCACIÓN SUPERIOR, ESPECÍFICAMENTE EL DE EVALUAR, CERTIFICAR Y ACREDITAR LA CALIDAD DE LA EDUCACION SUPERIOR A TRAVÉS DE PARES ACADEMICOS.</t>
  </si>
  <si>
    <t>FIDUCIA - ADICIÓN 2 MESES ADMINISTRACIÓN DE RECURSOS (HONORARIOS Y GASTOS DE DESPLAZAMIENTO)</t>
  </si>
  <si>
    <t>ADICIÓN AL CONTRATO 1062 DE 2016 CON EL OBJETO DE APOYO OPERATIVO Y ADMINIS PARA LA REVISIÓN DE LA COMPLET DE LAS SOLICIT DE RC Y LA CONTRAT Y REALIZAC DE VISITAS DE PARES ACADÉM A IES E IPS, PARA EL TRÁMITE DE SOLICIT DE RC, ACREDITAC E INSPEC Y VIGIL DE ES</t>
  </si>
  <si>
    <t>OPERADOR - ADICIÓN 2 (REVISIÓN COMPLETITUD-RC  Y VISITAS DE PARES)</t>
  </si>
  <si>
    <t>OPERADOR: PRESTAR APOYO OPERATIVO Y ADMINISTRATIVO PARA LA REVISIÓN DOCUMENTAL DE LAS SOLICITUDES DE REGISTRO CALIFICADO, Y ADELANTAR EL TRÁMITE PARA LA REALIZACIÓN DE VISITAS DE LOS PARES ACADÉMICOS A INSTITUCIONES DE EDUCACIÓN SUPERIOR E INSTITUCIONES PRESTADORAS DEL SERVICIO DE SALUD, ASI COMO LA ATENCIÓN DE SOLICITUDES DE REGISTRO CALIFICADO, ACREDITACIÓN DE ALTA CALIDAD E INSPECCIÓN Y VIGILANCIA DE EDUCACIÓN SUPERIOR.</t>
  </si>
  <si>
    <t>OPERADOR - APALANCAMIENTO VF (REVISIÓN COMPLETITUD-RC  Y VISITAS DE PARES)</t>
  </si>
  <si>
    <t>Prestación de servicios para acompañar a la Dirección de Calidad para la Educación Superior en el seguimiento y atención de PQR´S, relacionadas con el aseguramiento de la calidad.</t>
  </si>
  <si>
    <t>FIRMA JURÍDICA</t>
  </si>
  <si>
    <t>Autorizar_funcionamiento_de_programas_e_instituciones,_mediante_el_otorgar_personerías_jurídicas_para_la_creación_de_nuevas_IES.</t>
  </si>
  <si>
    <t>Servicio de evaluación de la calidad de la educación superior o
terciara</t>
  </si>
  <si>
    <t>C-2202-0700-32-0-2202017-02</t>
  </si>
  <si>
    <t>Otorgar_Registro_Calificado_para_programas_nuevos</t>
  </si>
  <si>
    <t>Prestación de servicios para acompañar a la Dirección de Calidad para la Educación Superior en la revisión, ajustes e implementación del Sistema de Aseguramiento de la Calidad</t>
  </si>
  <si>
    <t xml:space="preserve">Porcentaje de avance en el diseño e implementación de una estrategia para la correcta conservacion y destinación de bienes y rentas de las IES </t>
  </si>
  <si>
    <t>En torno a una estrategia en conjunto para la correcta conservación de bienes y rentas de las IES, durante el mes de marzo se sostuvo conversaciones con la Contraloría de Cali. En el marco de una visita de seguimiento, se realizó una primera reunión, en la cual se discutieron puntos de vista sobre el desarrollo de una estrategia articulada y se intercambió información para avanzar en la preparación de una primera reunión formal.</t>
  </si>
  <si>
    <t>PLC 1230 REC 10 CSF PRESTAR SERVICIOS PROFESIONALES PARA EJECUTAR LAS ACTIVIDADES REQUERIDAS CON OCASIÓN DE LAS MEDIDAS PREVENTIVAS Y DE VIGILANCIA ESPECIAL ORDENADAS A LAS IES EN EL MARCO DE LA LEY 1740 DE 2014 Y APOYAR EL SEGUIMIENTO FINANCIERO, ADMINISTRATIVO Y CONTABLE CON MIRAS A QUE SE REALICE UN ADECUADO MANEJO DE EJECUCIÓN DE LOS RECURSOS APROPIADOS EN EL PRESUPUESTO DE VICEMINISTERIO DE EDUCACIÓN SUPERIOR, DENTRO DEL SISTEMA DE CALIDAD DE LA EDUCACIÓN SUPERIOR.</t>
  </si>
  <si>
    <t xml:space="preserve">1. Realización de la Mesa 1 de trabajo con aliados para el diseño e implementación de una estrategia para la correcta conservacion y destinación de bienes y rentas de las IES  
2. Realización de la Mesa 2 de trabajo con aliados para el diseño e implementación de una estrategia para la correcta conservacion y destinación de bienes y rentas de las IES </t>
  </si>
  <si>
    <t>Fortalecimiento de acciones preventivas y de vigilancia en la prestación del servicio por IES</t>
  </si>
  <si>
    <t>Apoyo,_asistencia_técnica_y_servicios_de_acompañamiento_a_las_IES_en_los_procesos_de_inspección_y_vigilancia_de_la_Educación_Superior.</t>
  </si>
  <si>
    <t>PLC 324 Prestar servicios profesionales jurídicos en la Subdirección de Inspección y Vigilancia para apoyar en las respuestas a las quejas, consultas y derechos de petición presentadas por los usuarios del servicio público de educación superior.</t>
  </si>
  <si>
    <t>PQR`S</t>
  </si>
  <si>
    <t>Erwin Arley Baquero Rodriguez</t>
  </si>
  <si>
    <t>PLC 325 Prestación de servicios de apoyo a la gestión de Subdirección de Inspección y Vigilancia en las actividades administrativas y de seguimiento a trámites y solicitudes.</t>
  </si>
  <si>
    <t>VASQUEZ RODRIGUEZ ANA MARIA</t>
  </si>
  <si>
    <t>PLC 326 Prestar servicios profesionales jurídicos en la Subdirección de Inspección y Vigilancia para apoyar en las respuestas a las quejas, consultas y derechos de petición presentadas por los usuarios del servicio público de educación superior.</t>
  </si>
  <si>
    <t xml:space="preserve">Cristian Benitez </t>
  </si>
  <si>
    <t>PLC 327 REC 10 CSF Prestar servicios profesionales jurídicos en la Subdirección de Inspección y Vigilancia para apoyar en las respuestas a las quejas, consultas y derechos de petición presentadas por los usuarios del servicio público de educación superior.</t>
  </si>
  <si>
    <t>SALGUERO ARIZA LUIS FERNANDO</t>
  </si>
  <si>
    <t>PLC 319 Prestar servicios profesionales para asistir y orientar jurídicamente a la Subdirección de Inspección y Vigilancia en el desarrollo de las investigaciones preliminares y administrativas de carácter sancionatorio que se adelanten contra Instituciones de Educación Superior.</t>
  </si>
  <si>
    <t>INVESTIGACIONES</t>
  </si>
  <si>
    <t>Paola Andrea Ortega Sanabria</t>
  </si>
  <si>
    <t>PLC 377 REC 10 CSF Prestación de servicios profesionales jurídicos para apoyar a la Subdirección de Inspección y Vigilancia en la gestión y sustanciación de investigaciones administrativas, así como en la proyección de respuestas a solicitudes, quejas, consultas y peticiones.</t>
  </si>
  <si>
    <t>Carlos Enrique Saavedra Valdiri</t>
  </si>
  <si>
    <t>PLC 378 REC 10 CSF Prestación de servicios profesionales jurídicos para apoyar a la Subdirección de Inspección y Vigilancia en la gestión y sustanciación de investigaciones administrativas, así como en la proyección de respuestas a solicitudes, quejas, consultas y peticiones.</t>
  </si>
  <si>
    <t>TOCHOY GONZALEZ HERNAN CAMILO</t>
  </si>
  <si>
    <t>PLC 458 Prestación de servicios profesionales jurídicos para apoyar a la Subdirección de Inspección y Vigilancia en la gestión y sustanciación de investigaciones administrativas, así como en la proyección de respuestas a solicitudes, quejas, consultas y peticiones.</t>
  </si>
  <si>
    <t>Geluy Alvarez Calderon</t>
  </si>
  <si>
    <t>PLC 1228 REC 10 CSF Prestar servicios profesionales de apoyo y acompañamiento jurídico a la Subdirección de Inspección y Vigilancia en el desarrollo de las actividades de prevención e investigación a su cargo.</t>
  </si>
  <si>
    <t>PREVENTIVA</t>
  </si>
  <si>
    <t>CLAUDIA MILENA REYES BENAVIDES</t>
  </si>
  <si>
    <t>PLC 551 Prestar servicios profesionales para apoyar a la Subdirección de Inspección y Vigilancia en los asuntos economicos, financieros y contables en el marco de las funciones preventivas e investigativas que se adelanten a las Instituciones de Educación Superior.</t>
  </si>
  <si>
    <t>Angie Johana Giiraldo Salas</t>
  </si>
  <si>
    <t>PLC 1245 Prestar servicios profesionales para apoyar a la Subdirección de Inspección y Vigilancia en los asuntos economicos, financieros y contables en el marco de las funciones preventivas e investigativas que se adelanten a las Instituciones de Educación Superior.</t>
  </si>
  <si>
    <t>CABRALES DE LA PEÑA MARÍA ISABEL</t>
  </si>
  <si>
    <t>PLC 1229 REC 10 CSF PRESTACIÓN DE SERVICIOS JURÍDICOS PROFESIONALES PARA LA PROYECCIÓN, Y ELABORACIÓN DE RESPUESTAS A REQUERIMIENTOS DE ENTES DE CONTROL INTERNO Y EXTERNOS, PETICIONES Y EN LOS CASOS EN QUE SEA NECESARIO ACOMPAÑAR A LA COORDINACIÓN EN VISITAS Y AUDITORIAS ADMINISTRATIVAS.</t>
  </si>
  <si>
    <t>Apoyo</t>
  </si>
  <si>
    <t>PLC 1230 REC 10 CSF PRESTACIÓN DE SERVICIOS JURÍDICOS PROFESIONALES PARA LA PROYECCIÓN, Y ELABORACIÓN DE RESPUESTAS A REQUERIMIENTOS DE ENTES DE CONTROL INTERNO Y EXTERNOS, PETICIONES Y EN LOS CASOS EN QUE SEA NECESARIO ACOMPAÑAR A LA COORDINACIÓN EN VISITAS Y AUDITORIAS ADMINISTRATIVAS.</t>
  </si>
  <si>
    <t>RODRIGUEZ RIZO ANGIE LORENA</t>
  </si>
  <si>
    <t>PLC 320 Prestación de servicios profesionales jurídicos para apoyar a la Subdirección de Inspección y Vigilancia en la gestión y sustanciación de investigaciones administrativas, así como en la proyección de respuestas a solicitudes, quejas, consultas y peticiones.</t>
  </si>
  <si>
    <t>Jeisy Johana Lobo Rodriguez</t>
  </si>
  <si>
    <t>PLC 321 Prestación de servicios profesionales jurídicos para apoyar a la Subdirección de Inspección y Vigilancia en la gestión y sustanciación de investigaciones administrativas, así como en la proyección de respuestas a solicitudes, quejas, consultas y peticiones.</t>
  </si>
  <si>
    <t>CORREDOR CALDAS MARIA CAMILA</t>
  </si>
  <si>
    <t>PLC 552 Prestar servicios profesionales jurídicos en la Subdirección de Inspección y Vigilancia para apoyar en las respuestas a las quejas, consultas y derechos de petición presentadas por los usuarios del servicio público de educación superior.</t>
  </si>
  <si>
    <t>GARCIA PORRAS ANDRES GUILLERMO</t>
  </si>
  <si>
    <t>PLC 328 Prestar servicios profesionales jurídicos de apoyo a la gestión de La Subdirección de Inspección y Vigilancia sobre inscripción de rectores y representantes legales, reformas estatutarias y actividades administrativas y de seguimiento a trámites y solicitudes a su cargo.</t>
  </si>
  <si>
    <t>CUPO CRISTIAN</t>
  </si>
  <si>
    <t>Haciendo Equipo por una mejor Gestión Educativa</t>
  </si>
  <si>
    <t>Integración de los sistemas de información de educación superior</t>
  </si>
  <si>
    <t xml:space="preserve">Porcentaje de avance en el diseño y desarrollo del Nuevo sistema de información para el sistema de aseguramiento de la calidad </t>
  </si>
  <si>
    <t>Para el nuevo sistema de información para el SAC, se realizó la entrega de los requerimientos de alto nivel creados para el nuevo diseño del Sistema SACES junto con sus proceso para que la empresa desarrolladora realice un estimado de tiempo, personal, costos para poder llegar acuerdo de firma del contrato.</t>
  </si>
  <si>
    <t>UNE EPM TELECOMUNICACIONES S.A.</t>
  </si>
  <si>
    <t>1. Contratación de la empresa desarrolladora 
2. Diagnostico del sistema SACES actual 
3. Diseño para desarrollo del nuevo Sistema 
4. Desarrollo de la fase 1</t>
  </si>
  <si>
    <t>PLATAFORMA SACES
REVISIÓN PROCESOS Y PROCEDIMIENTOS</t>
  </si>
  <si>
    <t>Evaluar_las_condiciones_de_calidad_de_los_Programas_académicos_con_registro_calificado_vigente_evaluados_fin_de_establecer_la_procedencia_y_equivalencia</t>
  </si>
  <si>
    <t>REVISIÓN PROCESOS Y PROCEDIMIENTOS</t>
  </si>
  <si>
    <t>PRESTAR LOS SERVICIOS PARA LA REVISIÓN, AJUSTE Y ACTUALIZACIÓN DE LOS PROCESOS Y PROCEDIMIENTOS DE LA DIRECCIÓN DE CALIDAD PARA LA EDUCACIÓN SUPERIOR</t>
  </si>
  <si>
    <t>Apoyar_las_actividades_relacionadas_con_los_diferentes_trámites_y_solicitudes_administrativas_en_el_ejercicio_de_las_funciones_de_inspección_y_vigilancia</t>
  </si>
  <si>
    <t>Porcentaje de avance en el diseño y pilotaje del programa de formación de la Escuela de Aseguramiento de la Calidad (Diseño, metodología, implementación, formación)</t>
  </si>
  <si>
    <t>Con el fin de realizar el diseño y pilotaje del programa de formación de la Escuela de Aseguramiento de la Calidad, se ha avanzado en los siguientes aspectos:  Finalización documento técnico de la Escuela; reunión con universidades Nacional, Antioquia, Tecnológica de Pereira y Distrital para socializar el propósito de la Escuela y solicitar cotizaciones.</t>
  </si>
  <si>
    <t>367 PREST SERVIC PROFES PARA ACOMP, ORIENT Y ASISTIR A LA DCES EN EL DISEÑO DE LAS BASES CONCEPTUALES, NORMATIVAS Y TÉCNICAS PARA LA REESTRUCTURACIÓN DEL SISTEMA DE ASEGURAMIENTO DE LA CALIDAD.</t>
  </si>
  <si>
    <t>MARTA VARGAS JULIA FERNANDA</t>
  </si>
  <si>
    <t>1. Formalización de contrato interadministrativo 
2. Diseño escuela de Aseguramiento de la Calidad
3. Formación de pares y certificación</t>
  </si>
  <si>
    <t>ESCUELA DE FORMACIÓN DEL SAC
PRESTACIÓN DE SERVICIOS</t>
  </si>
  <si>
    <t>Prestación de Servicios para realizar el diseño y el pilotaje del programa de formación de la Escuela de Aseguramiento de la Calidad</t>
  </si>
  <si>
    <t>ESCUELA DE FORMACIÓN DEL SAC</t>
  </si>
  <si>
    <t>294 PRESTAR SERVICIOS PROFESIONALES PARA ACOMPAÑAR A LA DIRECCIÓN DE CALIDAD PARA LA EDUCACIÓN SUPERIOR EN EL SEGUIMIENTO A LOS OBJETIVOS INSTITUCIONALES Y ACCIONES ESTRATÉGICAS DE LA DEPENDENCIA, EN EL MARCO DE LA TRANSFORMACIÓN DEL SISTEMA DE ASEGURAMIENTO DE LA CALIDAD A TRAVES DE LA CONSTRUCCIÓN DE LINEAMIENTOS, REFERENTES Y GUIAS DE CALIDAD PARA LA EDUCACIÓN SUPERIOR, ASÍ COMO EN EL DISEÑO E IMPLEMENTACIÓN DE LA ESCUELA Y DEL NUEVO SISTEMA DE ASEGURAMIENTO DE LA CALIDAD</t>
  </si>
  <si>
    <t>Porcentaje de IES con requerimientos de verificación Y análisis sobre derechos pecuniarios (IES sin reporte o sin justificación del incremento por encima de IPC)</t>
  </si>
  <si>
    <t>Informes de seguimiento a los trámites realizados sobre derechos pecuniarios</t>
  </si>
  <si>
    <t>En lo corrido del año se realizó la verificación de los sistemas respecto a las IES y sus Seccionales que no realizaron reporte o su reporte fue por encima del IPC y no presentaron justificación; posteriormente  en el mes de febrero se realizaron los requerimientos a las 57 IES que no realizaron ningún tipo de reporte; para el mes de marzo se realizaron los requerimientos a las 72 IES que realizaron reporte con un incremento por encima del IPC, así mismo se realizó la revisión de las repuestas enviadas por las IES en el mes de febrero.</t>
  </si>
  <si>
    <t>Apoyar_las_actividades_relacionadas_con_las_actuaciones_administrativas_en_ejercicio_de_las_funciones_preventivo_y_sancionatorio_de_inspección_y_vigilancia.</t>
  </si>
  <si>
    <t>REC 10 CSF APROPIACION DISPONIBLE PARA ATENDER GASTOS DE DESPLAZAMIENTO PARA EL INCREMENTO DE LA CALIDAD EN LA PRESTACIÓN DEL SERVICIO PUBLICO DE EDUCACIÓN SUPERIOR</t>
  </si>
  <si>
    <t>1. Identificación y depuración de IES Públicas y Privadas que realizaron reporte 
2. Realización de requerimientos para actualización del reporte y envío de soportes 
3. Realización de visitas 
4. Informe detallado de visitas</t>
  </si>
  <si>
    <t>PRESTACIÓN DE SERVICIOS
GASTOS ADMINISTRATIVOS</t>
  </si>
  <si>
    <t>APROPIACION DISPONIBLE DE RECURSOS PARA GASTOS ADMINISTRATIVOS DE SERVICIOS DE FOTOCOPIAS PARA LA SUBDIRECCIÓN DE INSPECCIÓN Y VIGILANCIA</t>
  </si>
  <si>
    <t>APROPIACIÓN DISPONIBLE PARA GASTOS ADMINISTRATIVOS DE SERVICIOS DE TONER PARA LA SUBDIRECCIÓN DE INSPECCIÓN Y VIGILANCIA</t>
  </si>
  <si>
    <t>Porcentaje de IES con requerimientos de verificación y análisis sobre derechos pecuniarios (IES sin reporte o sin justificación del incremento por encima de IPC)</t>
  </si>
  <si>
    <t>PLC 329 Prestar servicios profesionales en la Subdirección de Inspección y Vigilancia para la elaboración de análisis económicos, financieros, contables y contractuales.</t>
  </si>
  <si>
    <t>REYES CRUZ ADRIANA ERLINDA</t>
  </si>
  <si>
    <t xml:space="preserve">Porcentaje de implementación de nuevo modelo de Convalidaciones </t>
  </si>
  <si>
    <t xml:space="preserve">Informe de avance de implementación de nuevo modelo de Convalidaciones </t>
  </si>
  <si>
    <t>La implementación del nuevo sistema de convalidación empezará a evaluarse después de la entrada en vigencia de la nueva resolución de convalidaciones proyectada para el mes de mayo.</t>
  </si>
  <si>
    <t>705 PREST SERVIC PROFES PARA ACOMP, ORIENT Y ASIST LEGALMENTE PARA LA SUSTANCIAC, TRÁMITE, CONSULTA, ELABORAC DE CONCEPT TÉCNIC Y ATENC DE ASUNTOS LEGALES RELAC CON LA CONVALID DE TÍTUL DE ES ASIGNADOS A LA SUB DE ASEGURAM</t>
  </si>
  <si>
    <t>SAYAGO PORRAS PAUL ANDRES</t>
  </si>
  <si>
    <t xml:space="preserve">1. Expedición de la nueva resolución de convalidaciones 
2. Implementación del nuevo sistema de información para el proceso de convalidaciones 
3. Diseño e implementación de la operación del nuevo modelo de Convalidaciones (incluye fortalecimiento del SIG) 
4. Implementación de la estrategia de comunicaciones para el nuevo modelo de Convalidaciones </t>
  </si>
  <si>
    <t>PRESTACIÓN DE SERVICIOS
RESPUESTAS PQR CONVALIDACIONES</t>
  </si>
  <si>
    <t>602 PRESTAR SERVICIOS PROFESIONALES PARA ASISTIR A LA SUBDIRECCIÓN DE ASEGURAMIENTO DE LA CALIDAD PARA LA EDUCACIÓN SUPERIOR EN REPORTE ESTADÍSTICO, ANÁLISIS, SEGUIMIENTO Y MONITOREO DE DATOS DE ORIENTACIÓN A LA TOMA DE DECISIONES</t>
  </si>
  <si>
    <t>MORA ROJAS CARLOS ANDRES</t>
  </si>
  <si>
    <t>603 PRESTAR SERVICIOS PROFESIONALES PARA APOYAR A LA SUBD DE ASEGURAMIENTO DE LA CALIDAD DE LA ES EN LO RELACIONADO CON EL ESTUDIO Y ANÁLISIS DE LOS SISTEMAS EDUCATIVOS DE OTRO PAÍSES EN LO REFERENTE AL TRÁMITE DE CONVALIDACIONES</t>
  </si>
  <si>
    <t>ANTOLINEZ FRANCO JOHAN STEPHEN</t>
  </si>
  <si>
    <t>710 PRESTAR SERVICIOS PROFESIONALES PARA APOYAR A LA SUB DE ASEGURAM DE LA CALIDAD DE LA ES EN LO RELACIONADO CON EL ESTUDIO Y ANÁLISIS DE LOS SISTEMAS EDUCATIVOS DE OTRO PAÍSES EN LO REFERENTE AL TRÁMITE DE CONVALIDACIONES</t>
  </si>
  <si>
    <t>RESTREPO HERRERA ALEXANDRA</t>
  </si>
  <si>
    <t>PLC 709 REC 16 SSF PREST SERVIC PROFES PARA APOYAR A LA SUB DE ASEGURAM EN EL SOPORTE AL ACCESO A LA INFORMAC, BUEN USO Y PRÁCT DE LAS TECNOLOG DE LA INFORMAC Y LA COMUNICA, ESTRUCTURAC, MEJORA Y BUEN FUNCIONAM DEL SIST DE INFORMAC DE CONVALIDAC</t>
  </si>
  <si>
    <t>SAÚL CARANTÓN TORRES</t>
  </si>
  <si>
    <t>713 PREST SERVIC PROFES PARA APOYAR A LA SUB DE ASEGURAM EN EL DESARROLLO DE LAS ACTIVIDADES RELACIONADAS CON LA CONVALIDACIÓN DE TÍTULOS DE EDUCACIÓN SUPERIOR OBTENIDOS EN EL EXTERIOR</t>
  </si>
  <si>
    <t>MANCERA BAUTISTA MARIA DE LOS ANGELES</t>
  </si>
  <si>
    <t>PLC 711 REC 16 SSF PREST SERVIC PROFES PARA APOYAR A LA SUB DE ASEGURAM EN EL DESARROLLO DE LAS ACTIVIDADES RELACIONADAS CON LA CONVALIDACIÓN DE TÍTULOS DE EDUCACIÓN SUPERIOR OBTENIDOS EN EL EXTERIOR</t>
  </si>
  <si>
    <t>GUTIERREZ CHAVEZ DORENA ISABEL</t>
  </si>
  <si>
    <t>PLC 714 REC 16 SSF PREST SERVIC PROFES PARA APOYAR A LA SUB DE ASEGURAM EN EL DESARROLLO DE LAS ACTIVIDADES RELACIONADAS CON LA CONVALIDACIÓN DE TÍTULOS DE EDUCACIÓN SUPERIOR OBTENIDOS EN EL EXTERIOR</t>
  </si>
  <si>
    <t>LUENGAS PRIETO CAMILO ANDRES</t>
  </si>
  <si>
    <t>1204 PRESTAR SERVICIOS PROFESIONALES PARA REVISAR, ANALIZAR Y ATENDER OPORTUNAMENTE CONSULTAS, PETICIONES, QUEJAS, RECLAMOS Y DEMÁS DOCUMENTOS CARGADOS EN EL SISTEMA DE GESTIÓN DOCUMENTAL GESDOC CONVALIDACIONES, ASÍ COMO REVISAR LOS RECURSOS DE REPOSICIÓN INTERPUESTOS CONTRA LOS ACTOS ADMINISTRATIVOS DE CONVALIDACIÓN PROFERIDOS POR LA SUBDIRECCIÓN DE ASEGURAMIENTO DE LA CALIDAD DE LA EDUCACIÓN SUPERIOR</t>
  </si>
  <si>
    <t>CELY RODRIGUEZ GUSTAVO</t>
  </si>
  <si>
    <t>708 PRESTAR SERVICIOS PROFESIONALES PARA REVISAR, ANALIZAR Y ATENDER OPORTUNAMENTE CONSULTAS, PETICIONES, QUEJAS, RECLAMOS Y DEMÁS DOCUMENTOS CARGADOS EN EL SISTEMA DE GESTIÓN DOCUMENTAL GESDOC CONVALIDACIONES, ASÍ COMO REVISAR LOS RECURSOS DE REPOSICIÓN INTERPUESTOS CONTRA LOS ACTOS ADMINISTRATIVOS DE CONVALIDACIÓN PROFERIDOS POR LA SUBDIRECCIÓN DE ASEGURAMIENTO DE LA CALIDAD DE LA EDUCACIÓN SUPERIOR</t>
  </si>
  <si>
    <t>LUIS ALBERTO SANABRIA</t>
  </si>
  <si>
    <t>PLC 712 REC 16 SSF PREST SERVIC PROFES PARA APOYAR A LA SUB DE ASEGURAM EN EL DESARROLLO DE LAS ACTIVIDADES RELACIONADAS CON LA CONVALIDACIÓN DE TÍTULOS DE EDUCACIÓN SUPERIOR OBTENIDOS EN EL EXTERIOR</t>
  </si>
  <si>
    <t>PORTILLA VILLOTA RICARDO ANDRES</t>
  </si>
  <si>
    <t>742 PRESTAR SERVICIOS PROFESIONALES PARA APOYAR A LA SUB DE ASEGURAMIENTO DE LA CALIDAD DE LA ES EN EL DESARROLLO DE LAS ACTIVIDADES RELACIONADAS CON LA CONVALIDACIÓN DE TÍTULOS DE EDUCACIÓN SUPERIOR OBTENIDOS EN EL EXTERIOR</t>
  </si>
  <si>
    <t>PEÑA GARZON MARIA CAMILA</t>
  </si>
  <si>
    <t xml:space="preserve">600 PRESTAR SERVICIOS PROFES PARA REVISAR, BRINDAR CONCEPTO JURÍD, ANALIZAR Y ATENDER  CONSULTAS, PETICIONES, QUEJAS, RECLAMOS Y DEMÁS DOCUM EN EL SIST DE GEST DOCUM, CONVALIDAC, ASÍ COMO REVISAR ACTOS ADMINISTRAT DE CONVALIDAC </t>
  </si>
  <si>
    <t>JIMENEZ ROMERO YADIRA</t>
  </si>
  <si>
    <t>PLC 706 REC 16 SSF PREST SERV PROF PARA REVISAR, BRINDAR CONCEP JURÍD, ANALIZ Y ATEND CONSUL, PETIC, QUEJAS, RECLAM Y DEMÁS DOCUM CARGADOS EN EL SIST DE GEST DOCUM DE CONVALID, Y REVISAR ACTOS ADMIN DE CONVAL PROFER POR LA SUB DE ASEGURAM</t>
  </si>
  <si>
    <t>CEPEDA JIMENEZ MARCEL CAMILO</t>
  </si>
  <si>
    <t>PLC 707 REC 16 SSF PREST SERVIC PROFES PARA REVISAR, BRINDAR CONCEP JURÍD, ANALIZ Y ATEND CONSUL, PETIC, QUEJAS, RECLAM Y DEMÁS DOCUM CARGADOS EN EL SIST DE GEST DOCUM DE CONVALIDAC, Y REVISAR ACTOS ADMINISTRAT DE CONVAL PROFE POR LA SUBD DE ASEGURAM</t>
  </si>
  <si>
    <t>BASTIDAS RODRIGUEZ JOSE ALEJANDRO</t>
  </si>
  <si>
    <t>APOYO A LA SUBDIRECCIÓN DE ASEGURAMIENTO DE LA CALIDAD DE LA EDUCACIÓN SUPERIOR EN EL DESARROLLO DE LAS ACTIVIDADES RELACIONADAS CON LA CONVALIDACIÓN DE TÍTULOS DE EDUCACIÓN SUPERIOR OBTENIDOS EN EL EXTERIOR RAD 5278</t>
  </si>
  <si>
    <t>GUTIERREZ BALLEN MARTHA ANDREA</t>
  </si>
  <si>
    <t>599 PRESTAR SERVICIOS PROFESIONALES PARA APOYAR A LA SUBDIRECCIÓN DE ASEGURAMIENTO DE LA CALIDAD DE LA ES EN EL DESARROLLO DE LAS ACTIVIDADES RELACIONADAS CON LA CONVALIDACIÓN DE TÍTULOS DE ES OBTENIDOS EN EL EXTERIOR</t>
  </si>
  <si>
    <t>LIZARAZO NEIRA FELIPE ALBERTO</t>
  </si>
  <si>
    <t>PC 0855 REC 16 SSF PRESTAR SERVICIOS PROFESIONALES PARA APOYAR A LA SUBDIRECCIÓN DE ASEGURAMIENTO DE LA CALIDAD DE LA EDUCACIÓN SUPERIOR EN EL DESARROLLO DE ACTIVIDADES RELACIONADAS CON LA CONVALIDACIÓN DE TÍTULOS DE EDUCACIÓN SUPERIOR RAD IE 003003</t>
  </si>
  <si>
    <t>SANCHEZ RAMOS LUIS MIGUEL</t>
  </si>
  <si>
    <t>PC 746 REC 16 SSF PRESTAR SERVICIOS PROFESIONALES PARA APOYAR A LA SUBDIRECCIÓN DE ASEGURAMIENTO DE LA CALIDAD DE LA EDUCACIÓN SUPERIOR EN EL DESARROLLO DE ACTIVIDADES RELACIONADAS CON LA CONVALIDACIÓN DE TÍTULOS DE EDUCACIÓN SUPERIOR RAD IE 002762</t>
  </si>
  <si>
    <t>PACHECO CANO DIANA CAROLINA</t>
  </si>
  <si>
    <t>601 PRESTAR SERVICIOS PROFESIONALES PARA REVISAR LOS RECURSOS DE REPOSICIÓN INTERPUESTOS CONTRA LOS ACTOS ADMINISTRATIVOS DE CONVALIDACIÓN PROFERIDOS POR LA SUBDIRECCIÓN DE ASEGURAMIENTO DE LA CALIDAD DE LA ES</t>
  </si>
  <si>
    <t>GARCIA SILVA CARLOS ANDRES</t>
  </si>
  <si>
    <t>743 PRESTAR SERVICIOS PROFESIONALES PARA APOYAR A LA SUBDIRECCIÓN DE ASEGURAMIENTO DE LA CALIDAD DE LA ES EN EL DESARROLLO DE LAS ACTIVIDADES RELACIONADAS CON LA CONVALIDACIÓN DE TÍTULOS DE ES OBTENIDOS EN EL EXTERIOR</t>
  </si>
  <si>
    <t>SUAREZ MORALES DANNY MAURICIO</t>
  </si>
  <si>
    <t>PLC 716 REC 16 SSF PRESTAR SERVICIOS PROFESIONALES PARA APOYAR A LA SUB DE ASEGURAM EN EL DESARROLLO DE LAS ACTIVIDADES RELACIONADAS CON LA CONVALIDACIÓN DE TÍTULOS DE EDUCACIÓN SUPERIOR OBTENIDOS EN EL EXTERIOR.</t>
  </si>
  <si>
    <t>CHAPARRO DEL PORTILLO KELLY JOHANA</t>
  </si>
  <si>
    <t>744 PRESTAR SERVICIOS PROFESIONALES PARA APOYAR A LA SUBDIRECCIÓN DE ASEGURAMIENTO DE LA CALIDAD DE LA ES EN EL DESARROLLO DE LAS ACTIVIDADES RELACIONADAS CON LA CONVALIDACIÓN DE TÍTULOS DE ES OBTENIDOS EN EL EXTERIOR</t>
  </si>
  <si>
    <t>VILLEGAS OYOLA SANTIAGO</t>
  </si>
  <si>
    <t>PRESTAR SERVICIOS PROFESIONALES PARA APOYAR A LA SUBDIRECCIÓN DE ASEGURAMIENTO DE LA CALIDAD EN EL SOPORTE AL ACCESO A LA INFORMACIÓN, BUEN USO Y PRÁCTICAS DE LAS TECNOLOGÍAS DE LA INFORMACIÓN Y LA COMUNICACIÓN, ESTRUCTURACIÓN, MEJORA Y BUEN FUNCIONAMIENTO DEL SISTEMA DE INFORMACIÓN DE CONVALIDACIONES SUPERIOR</t>
  </si>
  <si>
    <t>PC 854 REC 16 SSF PRESTAR SERVICIOS PROFESIONALES PARA APOYAR A LA SUBDIRECCIÓN DE ASEGURAMIENTO DE LA CALIDAD DE LA EDUCACIÓN SUPERIOR EN EL DESARROLLO DE ACTIVIDADES RELACIONADAS CON LA CONVALIDACIÓN DE TÍTULOS DE EDUCACIÓN SUPERIOR RAD IE 003003</t>
  </si>
  <si>
    <t>QUIROGA RODRIGUEZ PAOLA ANDREA</t>
  </si>
  <si>
    <t>RODRIGUEZ ALBARRACIN NYDIA CAROLINA</t>
  </si>
  <si>
    <t>PC 852 REC 16 SSF PRESTAR SERVICIOS PROFESIONALES PARA APOYAR A LA SUBDIRECCIÓN DE ASEGURAMIENTO DE LA CALIDAD DE LA EDUCACIÓN SUPERIOR EN EL DESARROLLO DE ACTIVIDADES RELACIONADAS CON LA CONVALIDACIÓN DE TÍTULOS DE EDUCACIÓN SUPERIOR RAD IE 003003</t>
  </si>
  <si>
    <t>AVILA DIAZ LAURA FERNANDA</t>
  </si>
  <si>
    <t>PRESTAR LOS SERVICIOS ESPECIALIZADOS DE ATENCIÓN AL CIUDADANO POR LOS CANALES DEL CENTRO DE CONTACTO (TELEFONICOS Y VIRTUALES), QUE OFRECE EL MINISTERIO DE EDUCACION NACIONAL, DE CONFORMIDAD CON LOS PROCESOS ESTABLECIDOS EN LA LEY Y EN EL SISTEMA INTEGRADO DE GESTION (SIG).”</t>
  </si>
  <si>
    <t>RESPUESTAS PQR CONVALIDACIONES</t>
  </si>
  <si>
    <t>COBRANZA NACIONAL DE CREDITOS S.A.S</t>
  </si>
  <si>
    <t>Porcentaje de medidas preventivas y/o de vigilancia especial en IES, con decisión para mantener, adicionar, modificar o terminar.</t>
  </si>
  <si>
    <t>Informe para mantener medida o Acto administrativo expedido con la modificación, adición o terminación de la medida preventiva y / o de vigilancia especial.</t>
  </si>
  <si>
    <t>Con respecto a las medidas preventivas y/o de vigilancia especial en IES, se ha adelantado el diagnostico de tres IES que suman 13 medidas de las 33 impuestas y se han realizado visitas a 3 IES con medidas preventivas y/o de vigilancia especial. Así mismo se profirió un Acto Administrativo sobre 1 medida y se realizó un informe de evaluación integral a una IES que cuenta con 6 medidas.</t>
  </si>
  <si>
    <t>1. Informe diagnóstico y plan de trabajo sobre las medidas preventivas y/o vigilancia especial adoptadas en el marco de la Ley 1740 corte a diciembre 31 de 2018.  
2. Planeación y ejecución de visitas a IES con medidas preventivas y/o de vigilancia especial 
3. Informe de gestión y resultados (consolidado de las visitas de seguimiento y actos administrativos proferidos por el MEN.)</t>
  </si>
  <si>
    <t>FIRMA JURÍDICA
PRESTACIÓN DE SERVICIOS
TIQUETES</t>
  </si>
  <si>
    <t>PLC 562 Prestar servicios profesionales de apoyo y acompañamiento jurídico a la Subdirección de Inspección y Vigilancia en el desarrollo de las actividades de prevención e investigación a su cargo.</t>
  </si>
  <si>
    <t xml:space="preserve">Inspector In situ </t>
  </si>
  <si>
    <t>GOMEZ PACHECO ALVARO ALFONSO</t>
  </si>
  <si>
    <t>PLC 313 Prestar servicios profesionales para asistir y orientar a la Subdirección de Inspección y vigilancia en la planeación y realización de las actividades vinculadas a la función preventiva e investigativa en materia financiera, contable y presupuestal de las Instituciones de Educación Superior</t>
  </si>
  <si>
    <t>Hernando Castellanos Franco</t>
  </si>
  <si>
    <t>PLC 314 REC 10 CSF Prestar servicios profesionales para asistir y orientar a la subdirección de inspección y vigilancia en la verificación del cumplimiento y mantenimiento de las condiciones de calidad en que debe prestarse el servicio público de educación superior y en la implementación, adopción e institucionalización de prácticas de buen gobierno, la estructuración y consolidación de los indicadores de gestión para el seguimiento preventivo a las Instituciones de Educación Superior.</t>
  </si>
  <si>
    <t>MARTINEZ HERNANDEZ JENNY DIRLEY</t>
  </si>
  <si>
    <t>PLC 315 Prestar servicios profesionales para apoyar a la Subdirección de Inspección y Vigilancia en los asuntos economicos, financieros y contables en el marco de las funciones preventivas e investigativas que se adelanten a las Instituciones de Educación Superior.</t>
  </si>
  <si>
    <t>HERNANDEZ OLIVEROS DORA CECILIA</t>
  </si>
  <si>
    <t>PLC 316 Prestar servicios profesionales de apoyo y acompañamiento jurídico a la Subdirección de Inspección y Vigilancia en el desarrollo de las actividades de prevención e investigación a su cargo.</t>
  </si>
  <si>
    <t>Carlos Ceballos</t>
  </si>
  <si>
    <t>PLC 317 REC 10 CSF Prestar servicios profesionales de apoyo y acompañamiento jurídico a la Subdirección de Inspección y Vigilancia en el desarrollo de las actividades de prevención e investigación a su cargo.</t>
  </si>
  <si>
    <t>ROSERO ZAMBRANO MYRIAN ALEJANDRA</t>
  </si>
  <si>
    <t>PLC 318 Prestar servicios profesionales de apoyo y acompañamiento jurídico a la Subdirección de Inspección y Vigilancia en el desarrollo de las actividades de prevención e investigación a su cargo.</t>
  </si>
  <si>
    <t xml:space="preserve">Saydy Marcela Sanchez </t>
  </si>
  <si>
    <t>PLC 375 REC 10 CSF Prestar servicios de apoyo jurídicos a la Subdirección de Inspección y Vigilancia para apoyar las actividades de carácter preventivo en las Instituciones de Educación Superior.</t>
  </si>
  <si>
    <t>Tania Camila Barbosa Solano</t>
  </si>
  <si>
    <t>PLC 376 REC 10 CSF Prestar servicios profesionales jurídicos a la Subdirección de Inspección y Vigilancia para apoyar las actividades de carácter preventivo en las Instituciones de Educación Superior.</t>
  </si>
  <si>
    <t>Porcentaje de procesos realizados a operadores y personas jurídicas no autorizadas, identificados por el MEN</t>
  </si>
  <si>
    <t>Procesos realizados a operadores y personas jurídicas no autorizadas, identificadas por el MEN</t>
  </si>
  <si>
    <t xml:space="preserve">En el marco de los procesos realizados a operadores y personas jurídicas no autorizadas, al 31 de marzo de 2019 la Subdirección ha tenido conocimiento de una queja (2019-ER-050016) sobre la presunta oferta ilegal de programas de educación superior en la UNIIC, A la fecha se han adelantado las actuaciones previas y se programó visita de Inspección y vigilancia “artículo 16 Ley 1740”, para el 11 y 12 de abril. </t>
  </si>
  <si>
    <t>PLC 322 Prestación de servicios profesionales jurídicos para apoyar a la Subdirección de Inspección y Vigilancia en la gestión y sustanciación de investigaciones administrativas, así como en la proyección de respuestas a solicitudes, quejas, consultas y peticiones.</t>
  </si>
  <si>
    <t>Harvey Oswaldo Gonzalez Bernal</t>
  </si>
  <si>
    <t>1. Planeación y ejecución de visitas a operadores y personas jurídicas no autorizadas 
2. Realización de comités para la toma de decisiones</t>
  </si>
  <si>
    <t>PLC 379 REC 10 CSF Prestar servicios profesionales a la Subdirección de Inspección y Vigilancia en los asuntos económicos, financieros y contables en relación con las funciones preventivas e investigativas a las Instituciones de Educación Superior</t>
  </si>
  <si>
    <t>BRICEÑO GAMARRA ANA CAROLINA</t>
  </si>
  <si>
    <t>REVISAR SI SE REEMPLAZA Y CAMBIAR PLC</t>
  </si>
  <si>
    <t>Prestar servicios de apoyo a la gestión de la Subdirección de Inspección y Vigilancia en las actividades administrativas y de seguimiento a trámites y solicitudes a su cargo.</t>
  </si>
  <si>
    <t xml:space="preserve">Karen Margarita López de Armas </t>
  </si>
  <si>
    <t>PLC 380 REC 10 CSF Prestar servicios profesionales jurídicos a la Subdirección de Inspección y Vigilancia para apoyar las actividades de carácter preventivo en las Instituciones de Educación Superior.</t>
  </si>
  <si>
    <t xml:space="preserve">Diana Marcela Zabala Valbuena </t>
  </si>
  <si>
    <t>Porcentaje de visitas de inspección y vigilancia realizadas a programas de derecho de IES no acreditadas</t>
  </si>
  <si>
    <t>Informes de visitas a programas de derecho de IES no acreditadas</t>
  </si>
  <si>
    <t>En el marco del indicador "Porcentaje de programas de derecho de IES no acreditadas con visita de verificación", se realizó la solicitud de información a la Subdirección de Aseguramiento de la calidad, sobre los programas de Derecho que en la actualidad cuentan con registro calificado, otorgado a IES no acreditadas</t>
  </si>
  <si>
    <t>1. Informe descriptivo de los programas de derecho a visitar  
2. Propuesta Plan de Trabajo visitas programas de derecho 
3.Capacitación pares e implementación de visitas</t>
  </si>
  <si>
    <t>FIDUCIA - OPERADOR - INTERVENTORÍA
PLATAFORMA SACES</t>
  </si>
  <si>
    <t>HERNANDEZ HOYOS SERGIO AGUSTIN</t>
  </si>
  <si>
    <t>_Dirección_de_Fomento_de_la_ES</t>
  </si>
  <si>
    <t>Subdirección de apoyo a la gestión de la IES</t>
  </si>
  <si>
    <t>De aquí a 2030, asegurar el acceso igualitario de todos los hombres y las mujeres a una formación técnica, profesional y superior de calidad, incluida la enseñanza universitaria.</t>
  </si>
  <si>
    <t>Apuesta para impulsar una Educación superior incluyente y de Calidad</t>
  </si>
  <si>
    <t>Tasa de cobertura en educación superior</t>
  </si>
  <si>
    <t xml:space="preserve">Formación de capital humano de alto nivel </t>
  </si>
  <si>
    <t>Número de docentes o asistentes de educación</t>
  </si>
  <si>
    <t>Estrategia del MEN</t>
  </si>
  <si>
    <t>Docentes y estudiantes de Licenciaturas de idiomas de las IES</t>
  </si>
  <si>
    <t>Listado de Asistentes seleccionados</t>
  </si>
  <si>
    <t>_AMPLIACIÓN_DE_MECANISMOS_DE_FOMENTO_DE_LA_EDUCACIÓN_SUPERIOR_NACIONAL</t>
  </si>
  <si>
    <t>Apoyar técnica y financieramente a los docentes de IES y estudiantes de Licenciaturas de idiomas en lo relacionado con la movilidad internacional.</t>
  </si>
  <si>
    <t>45-0</t>
  </si>
  <si>
    <t>Servicio de fortalecimiento a las capacidades de los docentes o asistentes de Educación Superior o terciaria</t>
  </si>
  <si>
    <t>2202044</t>
  </si>
  <si>
    <t>Aunar esfuerzos técnicos, administrativos, académicos y financieros entre la comisión Fulbright Colombia y el ministerio de educación nacional, para fortalecer la enseñanza del inglés en las instituciones de educación superior colombianas a través del programa de asistentes de idiomas.</t>
  </si>
  <si>
    <t>C-2202-0700-45-0-2202044-02</t>
  </si>
  <si>
    <t>A-02-02-02-008-03-09</t>
  </si>
  <si>
    <t>Apoyar técnica y financieramente a personas afrocolombianas con préstamos condonables para realizar estudios en los niveles de maerstría o doctorado en el exterior.</t>
  </si>
  <si>
    <t>Servicio de apoyo financiero para el acceso y permanencia a la Educación Superior o terciaria</t>
  </si>
  <si>
    <t>2202009</t>
  </si>
  <si>
    <t xml:space="preserve">Aunar esfuerzos financieros y académicos entre la Comisión Fulbright Colombia y el Ministerio de Educación Nacional, con el apoyo del ICETEX para ofrecer y desarrollar el programa de formación de líderes afrodescendientes a nivel posgrado en los Estados Unidos de América. </t>
  </si>
  <si>
    <t>C-2202-0700-45-0-2202009-02</t>
  </si>
  <si>
    <t>Cierre de brechas regionales y urbano rurales</t>
  </si>
  <si>
    <t xml:space="preserve">Número de proyectos en alianza con IES para ampliar oferta rural </t>
  </si>
  <si>
    <t xml:space="preserve">Documento del proyecto en alianza con IES para ampliar oferta rural </t>
  </si>
  <si>
    <t>Realizar acompañamiento técnico y financiero a las IES en los procesos de regionalización, educación rural y programas estratégicos.</t>
  </si>
  <si>
    <t>Servicio de fomento para la regionalización en la Educación Superior o terciaria</t>
  </si>
  <si>
    <t>2202038</t>
  </si>
  <si>
    <t>Realizar alianzas con IES para ampliar oferta rural</t>
  </si>
  <si>
    <t>C-2202-0700-45-0-2202038-02</t>
  </si>
  <si>
    <t>Fortalecimiento de la Educación Superior pública</t>
  </si>
  <si>
    <t>777</t>
  </si>
  <si>
    <t>Prestar servicios profesionales para apoyar la estructuración y seguimiento de acuerdos de desempeño de las instituciones de educación superior públicas y plan bienal de regalias</t>
  </si>
  <si>
    <t>Porcentaje de avance del diseño e implementación del laboratorio virtual de innovación educativa para la educación superior</t>
  </si>
  <si>
    <t>Cumplimiento de actividades Plan de trabajo</t>
  </si>
  <si>
    <t>Diseñar e implementar estrategias de regionalización, acorde con las particularidades del territorio.</t>
  </si>
  <si>
    <t>Diseño e implementación del laboratorio virtual de innovación educativa para la educación superior</t>
  </si>
  <si>
    <t>Reconocimiento de la excelencia académica</t>
  </si>
  <si>
    <t>Porcentanje de ejecución del contrato</t>
  </si>
  <si>
    <t>Informe mensual de actividades</t>
  </si>
  <si>
    <t>Brindar asistencia técnica a las IES para la implementación de la política de educación inclusiva e intelectual.</t>
  </si>
  <si>
    <t>Servicio de asistencia técnica para el fomento de la Educación Superior</t>
  </si>
  <si>
    <t>2202014</t>
  </si>
  <si>
    <t>Prestar servicios profesionales en la subd de apoyo a la gestión de las ies en el desarrollo operativo para la implem de acciones para el fomento de la permanencia en la educ superior en los programas fomentados por el men</t>
  </si>
  <si>
    <t>C-2202-0700-45-0-2202046-02</t>
  </si>
  <si>
    <t>Gradualidad en la gratuidad en el acceso a la educación superior para población vulnerable</t>
  </si>
  <si>
    <t>Prestar serv a la dir. De fomento ed. Sup. En el desarrollo estrateg.enfocadas en el fort. Del acceso y perman. De aspirantes a la ed. Superior asi como el seguim. A la gestión contract y fciera de fondos de gratuidad,excelencia, pilo paga</t>
  </si>
  <si>
    <t>Prestar servicios profesionales a la dirección de fomento a la educación superior en el desarrollo de mediciones cuantitativas de las acciones desarrolladas por el programa generación e y ser pilo</t>
  </si>
  <si>
    <t>Prestar servicios profesionales  en la subdirección de apoyo a la gestión de las ies, para realizar seguimiento a las estrategias de acceso y permanencia en apoyo a los estudiantes</t>
  </si>
  <si>
    <t>Prestar servicios profesionales en la subdirección de apoyo a la gestión de las ies en el desarrollo operativo y el seguimiento a estudiantes beneficiarios de los programas de acceso y permanencia en educación superior y de fondos en administración con el icetex</t>
  </si>
  <si>
    <t>Prestar servicios profesionales para apoyar a la subdirección de apoyo a la gestión de las ies en la definición y construcción de mecanismos conducentes a fortalecer los recursos de las instituciones de educación superior</t>
  </si>
  <si>
    <t>1035</t>
  </si>
  <si>
    <t>Prestar servicios profesionales para apoyar a la subdirección de apoyo a la gestión de las ies en la implementación, ejecución y seguimiento de la estrategia de fomento a la calidad de la educación superior</t>
  </si>
  <si>
    <t>Prestar servicios profesionales para apoyar a la subdirección de apoyo a la gestión de las ies en los temas relacionados con la educacion virtual y a distancia con las instituciones de educación superior y aliados</t>
  </si>
  <si>
    <t>1074</t>
  </si>
  <si>
    <t>Prestar servicios profesionales para el diseño de la estrategia de fortalecimiento a la e  ducación virtual y a distancia con las ies y aliados e implentación de la fase i de dicha estrategia</t>
  </si>
  <si>
    <t>1080</t>
  </si>
  <si>
    <t>Prestar servicios profesionales  en la subdirección de apoyo a la gestión de las ies en la implementación de acciones de educación superior inclusiva para el fomento del acceso, permanencia y graduación de las poblaciones de especial protección constitucional a la educación superior</t>
  </si>
  <si>
    <t>Diversificación de fuentes y portafolio de ICETEX</t>
  </si>
  <si>
    <t>Prestar servicios profesionales para apoyar a la subdirección de apoyo a la gestión de las ies en la implementación y seguimiento de los fondos en administración constituidos con icetex para financiar el acceso y la permanencia a la educación superior</t>
  </si>
  <si>
    <t>1090</t>
  </si>
  <si>
    <t>Prestar servicios profesionales para asesorar a la dirección de fomento en diseño e implementación de la eestrategia de la oferta de formación técnica y tecnológica</t>
  </si>
  <si>
    <t>1112</t>
  </si>
  <si>
    <t>Elaboración de conceptos técnicos para viabilidad de proyectos de infraestructura (fondo FINDETER, recursos IES públicas, recursos DNP SGR y otros</t>
  </si>
  <si>
    <t>Número IES con programas de bienestar y permanencia estudiantil con enfoque de educación inclusiva</t>
  </si>
  <si>
    <t>Programas de bienestar y permanencia estudiantil con enfoque de educación inclusiva</t>
  </si>
  <si>
    <t>Acompañar o apoyar técnicamente a las IES en la implementación de planes para el acceso y permanencia con enfoque de educación inclusiva.</t>
  </si>
  <si>
    <t>Fometar en las IES programas de bienestar y permanencia estudiantil con enfoque de educación inclusiva</t>
  </si>
  <si>
    <t>Porcentaje de cumplimiento en el diseño e implementación de acciones para el mejoramiento de las condiciones de calidad y planes para el acceso y permanencia con enfoque de educación inclusiva</t>
  </si>
  <si>
    <t>Diseñar e implementar acciones para el mejoramiento de las condiciones de calidad y planes para el acceso y permanencia con enfoque de educación inclusiva</t>
  </si>
  <si>
    <t xml:space="preserve">Fortalecimiento de la oferta de formación TyT </t>
  </si>
  <si>
    <t>Porcentaje de cumplimiento del diseño de la estrategia para el  fortalecimiento de la formación técnica y tecnológica</t>
  </si>
  <si>
    <t>Acompañar o apoyar técnicamente a las IES en el fortalecimiento de la formación técnica y tecnológica.</t>
  </si>
  <si>
    <t>Servicio de asistencia técnica para la pertinencia en la Educación Superior o terciara</t>
  </si>
  <si>
    <t>Diseño de la estrategia para el  fortalecimiento de la formación técnica y tecnológica</t>
  </si>
  <si>
    <t>C-2202-0700-45-0-2202015-02</t>
  </si>
  <si>
    <t>Acompañamiento al Ministerio para fortalecer la política de Educación Inclusiva.</t>
  </si>
  <si>
    <t>1124</t>
  </si>
  <si>
    <t>Educación de calidad para un futuro con oportunidades</t>
  </si>
  <si>
    <t>Se han adelantado todas las gestiones para la firma del Convenio Fulbright - MEN</t>
  </si>
  <si>
    <t>Se están identificando los proyectos de educación rural en alianza con IES</t>
  </si>
  <si>
    <t>Porcentaje de ejecución del contrato</t>
  </si>
  <si>
    <t>* Apoyo técnico en la revisión documental de la convocatoria de las becas de excelencia doctorales.
* Se realizan estimaciones de los recursos nación, por concepto de inversión, para estimar los valores pércapita y rankings de las Ittu y Universidades Públicas que será el insumo para la construcción de la propuesta de distribución de recursos acordada en el Acuerdo de Financiamiento de diciembre del 2018.</t>
  </si>
  <si>
    <t>En el mes de abril se iniciarán las mesas de trabajo con EAFIT para definir productos del convenio</t>
  </si>
  <si>
    <t>Subdirección Desarrollo Sectorial</t>
  </si>
  <si>
    <t>Número de Planes de Fomento con IES públicas</t>
  </si>
  <si>
    <t xml:space="preserve"> - </t>
  </si>
  <si>
    <t>Planes de Fomento</t>
  </si>
  <si>
    <t>Se definió y aprobó la metología de distribución de recursos, para fortalecer la base presupuestal, el mecanismo de transferencia, la distribución y giro de recursos estampilla</t>
  </si>
  <si>
    <t>Fortalecer a las Instituciones de Educación Superior públicas con el fin de fomentar la oferta regional.</t>
  </si>
  <si>
    <t>Aunar esfuerzos con las IES para para el fortalecimiento y mejoramiento del desempeño de las IES Públicas.</t>
  </si>
  <si>
    <t>$ 350.000.000.000</t>
  </si>
  <si>
    <t>Se iniciará el acompañamiento a IES en el mes de abril</t>
  </si>
  <si>
    <t>En abril se iniciará la construcción de lineamientos para protocolos y atención de violencias contra la mujer en las IES</t>
  </si>
  <si>
    <t>Se ha analizado la información y exploración de aliados</t>
  </si>
  <si>
    <t>Porcentaje de metodologías diseñadas de nuevos recursos para el fortalecimiento de las IES Públicas</t>
  </si>
  <si>
    <t>Acuerdos con estudiantes</t>
  </si>
  <si>
    <t>Documentos metodológicos de distribución de nuevos recursos para IES Públicas</t>
  </si>
  <si>
    <t>775</t>
  </si>
  <si>
    <t>Prestar servicios profesionales para apoyar el análisis, la modelación, consolidación de datos y seguimiento a la distribución de recursos al desempeño de las instituciones de educación superior públicas</t>
  </si>
  <si>
    <t>A</t>
  </si>
  <si>
    <t>----775-_ADQUISICIONES_DIFERENTES_DE_ACTIVOS</t>
  </si>
  <si>
    <t>_Adquisición_de_bienes__y_servicios-_ADQUISICIONES_DIFERENTES_DE_ACTIVOS-_ADQUISICIÓN_DE_SERVICIOS-_SERVICIOS_PRESTADOS_A_LAS_EMPRESAS_Y_SERVICIOS_DE_PRODUCCIÓN-_OTROS_SERVICIOS_PROFESIONALES_CIENTÍFICOS_Y_TÉCNICOS-OTROS SERVICIOS PROFESIONALES Y TÉCNICOS N.C.P.--</t>
  </si>
  <si>
    <t>776</t>
  </si>
  <si>
    <t>Pres serv prof en la identif de necesidades y mecanismos de financiación necesarias para fortalecer la educación superior pública, así como apoyar la gestión y seguimiento de acciones para fortalecimiento de las nuevas ies publicas</t>
  </si>
  <si>
    <t>----776-_ADQUISICIONES_DIFERENTES_DE_ACTIVOS</t>
  </si>
  <si>
    <t>Integración de los sistemas de información de Educación Superior</t>
  </si>
  <si>
    <t>Porcentaje de avance  en la  validación y análisis de estadísticas  y  modelos sectoriales</t>
  </si>
  <si>
    <t xml:space="preserve">Plan de Acción </t>
  </si>
  <si>
    <t>Estadísticas y modelos sectoriales publicados y analizados</t>
  </si>
  <si>
    <t>Prestar apoyo técnico para la actualización y capacitación en los sistemas de información de Educación Superior.</t>
  </si>
  <si>
    <t>Servicio de información para la Educación Superior o terciaria implementado</t>
  </si>
  <si>
    <t>Prestar servicios profesionales para el análisis de los modelos de calidad y desempeño de la educación superior así cómo apoyar el monitoreo de la información sectorial</t>
  </si>
  <si>
    <t>----285-_ADQUISICIONES_DIFERENTES_DE_ACTIVOS</t>
  </si>
  <si>
    <t>Prestar servicios profesionales para la recolección, tratamiento y análisis de información para la formulación de planes, estrategias y actividades para el sector de educación superior</t>
  </si>
  <si>
    <t>----770-_ADQUISICIONES_DIFERENTES_DE_ACTIVOS</t>
  </si>
  <si>
    <t>774</t>
  </si>
  <si>
    <t>Prestar servicios profesionales de apoyo para la realización de actividades de cruces análisis y documentación de las metodologías herramientas fuentes de información del observatorio laboral para la educación</t>
  </si>
  <si>
    <t>----774-_ADQUISICIONES_DIFERENTES_DE_ACTIVOS</t>
  </si>
  <si>
    <t>856</t>
  </si>
  <si>
    <t>Prestar servicios profesionales para asesorar el calculo de los modelos de desempeño de la educacion superior y el analisis y monitoreo de informacion sectorial y costos de las ies publicas</t>
  </si>
  <si>
    <t>----856-_ADQUISICIONES_DIFERENTES_DE_ACTIVOS</t>
  </si>
  <si>
    <t>857</t>
  </si>
  <si>
    <t>Prestar serv prof. Para apoyar el análisis de información sectorial cargada en el snies y el spadies, así como apoyar el diseño analítico del modelo integrado para el seguimo individual en los sistemas de información de ed superior</t>
  </si>
  <si>
    <t>----857-_ADQUISICIONES_DIFERENTES_DE_ACTIVOS</t>
  </si>
  <si>
    <t xml:space="preserve">Porcentaje de avance en certificación del proceso estadístico </t>
  </si>
  <si>
    <t>Documentos metodológicos del proceso estadístico, certificado del proceso estadístico</t>
  </si>
  <si>
    <t>Preservar los Sistemas de Información que permiten el seguimiento y monitoreo al acceso, cobertura, calidad, pertinencia, permanencia, deserción y análisis financiero en IES.</t>
  </si>
  <si>
    <t>Recertificación de calidad de la operación estadística de Educación Superior y Certificar el tratamiento de datos y construcción de estudios censales y  formularios</t>
  </si>
  <si>
    <t>----1098-_ADQUISICIONES_DIFERENTES_DE_ACTIVOS</t>
  </si>
  <si>
    <t>Porcentaje de avance en el proceso de auditoría de los sistemas de información</t>
  </si>
  <si>
    <t>Documentos metodológicos y anexos técnicos como insumo para el proceso contractual.</t>
  </si>
  <si>
    <t>Realizar la auditoría Sistemas de Información para verificación de calidad de la información registrada.</t>
  </si>
  <si>
    <t>Realización de auditoría a la información reportada a la base integrada de SNIES 2019</t>
  </si>
  <si>
    <t>----1165-_ADQUISICIONES_DIFERENTES_DE_ACTIVOS</t>
  </si>
  <si>
    <t>Porcentaje de avance en el soporte funcional y técnico a la herramienta  HECAA</t>
  </si>
  <si>
    <t>Insumo de contratación y anexos técnicos en el contrato, contrato de actualización, licencia de actualización del software</t>
  </si>
  <si>
    <t>Realizar la actualización de los Sistemas de Información para el seguimiento y evaluación datos el acceso con calidad, permanencia y pertinencia en Educación</t>
  </si>
  <si>
    <t>Prestación de servicios de actualización de licencia, soporte básico, mejoras y soporte especializado de los módulos de la herramienta de cargue HECAA del Sistema Nacional De Información De Educación Superior ¿ SNIES implementados en el MEN</t>
  </si>
  <si>
    <t>----1114-_ADQUISICIONES_DIFERENTES_DE_ACTIVOS</t>
  </si>
  <si>
    <t xml:space="preserve">_Adquisición_de_bienes__y_servicios-_ADQUISICIONES_DIFERENTES_DE_ACTIVOS-_ADQUISICIÓN_DE_SERVICIOS-_SERVICIOS_PRESTADOS_A_LAS_EMPRESAS_Y_SERVICIOS_DE_PRODUCCIÓN-_OTROS_SERVICIOS_PROFESIONALES_CIENTÍFICOS_Y_TÉCNICOS-OTROS SERVICIOS PROFESIONALES Y TÉCNICOS N.C.P.-SERVICIOS DE CONSULTORÍA EN ADMINISTRACIÓN Y SERVICIOS DE GESTIÓN; SERVICIOS DE TECNOLOGÍA DE LA INFORMACIÓN-SERVICIOS DE DISEÑO Y DESARROLLO DE LA TECNOLOGÍA DE LA INFORMACIÓN (TI) </t>
  </si>
  <si>
    <t>Número de asistencias  funcionales y técnicas realizadas a instituciones con baja calidad en el reporte de información en SNIES</t>
  </si>
  <si>
    <t>Listados de asistencia a capacitaciones y asistencias técnicas, mesas de ayuda contestadas</t>
  </si>
  <si>
    <t>Servicios profesionales para apoyar la aplicacion de los procesos y procedimientos del protocolo de seguimiento al reporte de informacion y brindar soporte tecnico a las ies en manejo de sistemas de informacion</t>
  </si>
  <si>
    <t>----283-_ADQUISICIONES_DIFERENTES_DE_ACTIVOS</t>
  </si>
  <si>
    <t>Prestar los serv prof. Para apoyar el acompañam. Y asistencia a las instit. De ed. Superior en los procesos de análisis y actualiz. Contable, así como el cargue de la inform. Fciera y pptal en el snies y en el módulo de derechos pecuniarios</t>
  </si>
  <si>
    <t>----773-_ADQUISICIONES_DIFERENTES_DE_ACTIVOS</t>
  </si>
  <si>
    <t xml:space="preserve">Apoyo en gestión de la información estadística  de la dirección </t>
  </si>
  <si>
    <t>----NO-_ADQUISICIONES_DIFERENTES_DE_ACTIVOS</t>
  </si>
  <si>
    <t>1093</t>
  </si>
  <si>
    <t>Prestar serv prof. Para apoyar la gestión de la evolución de los sistemas de información de educación superior para avanzar hacia su integración, la operación funcional del observatorio laboral</t>
  </si>
  <si>
    <t>----1093-_ADQUISICIONES_DIFERENTES_DE_ACTIVOS</t>
  </si>
  <si>
    <t>1095</t>
  </si>
  <si>
    <t>Prestar servicios profesionales para apoyar la aplicación de los procesos y procedimientos del protocolo de seguimiento al reporte de información y brindar soporte técnico a las instituciones de educación superior en el manejo del snies.</t>
  </si>
  <si>
    <t>----1095-_ADQUISICIONES_DIFERENTES_DE_ACTIVOS</t>
  </si>
  <si>
    <t>1096</t>
  </si>
  <si>
    <t>Prestar servicios profesionales para apoyar el proceso de integracion de los sistemas de informacion de educacion superior tomando como unica entrada el sistema nacional de informacion de educacion superior snies</t>
  </si>
  <si>
    <t>----1096-_ADQUISICIONES_DIFERENTES_DE_ACTIVOS</t>
  </si>
  <si>
    <t xml:space="preserve">La estrategia de acceso con calidad a la Educación superior Generación E, se han  adjudicado 2758 jóvenes en el componente de excelencia  y se han aprobado 1733 jóvenes  en el de equidad. </t>
  </si>
  <si>
    <t>Se diseñó la metodología de  la Distribución de Recursos Adicionales para fortalecer la base presupuestal de las 32 Universidades Públicas  (3.5 puntos porcentuales adicionalesal IPC con respecto  a las transferencias realizadas por concepto de funcionamiento en 2018.)</t>
  </si>
  <si>
    <t>Se recibió el informe final de auditorías de cargue de datos del segundo semestre de 2018. a la fecha se tienen 2´363.544 estudiantes reportados en la matrícula oficial de 2018, lo que corresponde al 96.6% de lo reportado en 2017.</t>
  </si>
  <si>
    <t xml:space="preserve">Se realizó un acercamiento con el DANE a través de la OAPF para conocer los lineamientos generales del proceso de certificación. </t>
  </si>
  <si>
    <t>Se definió plan deTrabajo con la OAPF y se diseñó ruta metodológica de trabajo.</t>
  </si>
  <si>
    <t xml:space="preserve">Se aprobó el proceso contractual en comité de contratación y se realizaron avances en la Minuta. </t>
  </si>
  <si>
    <t xml:space="preserve">Se está llevando a cabo el análisis y priorización de las IES con bajo reporte y programando la primera jornada de asistencia técnica que se llevará acabo entre mayo y junio </t>
  </si>
  <si>
    <t>Dirección de Fomento de la Educación Superior</t>
  </si>
  <si>
    <t>512</t>
  </si>
  <si>
    <t>Prestar serv prof para acompañar y orientar a los deleg de la ministra y designados del presidente en los consejos superiores y directivos de las ies públicas del país, así como realizar seguimiento a los resultados generados de las comisiones rad1808</t>
  </si>
  <si>
    <t>HERNANDEZ RONCANCIO DIEGO ALEJANDRO</t>
  </si>
  <si>
    <t>contratistas</t>
  </si>
  <si>
    <t>CSU</t>
  </si>
  <si>
    <t>515</t>
  </si>
  <si>
    <t>Prestar serv prof. Para realizar la orientación y acompañamiento en temas de calidad y gestión en las ies públicas del país a los delegados de la ministra y designados del presidente en los consejos superiores y direct y apoyar la sec técnica</t>
  </si>
  <si>
    <t>GUZMAN ROJAS BETTY MARCELA</t>
  </si>
  <si>
    <t>510</t>
  </si>
  <si>
    <t>Servicios profesionales para presentar y apoyar la elaboracion de los informes financieros que requieren los delegados de la ministra y designados del presidente en consejos superiores y directivos de ies publicas asignadas</t>
  </si>
  <si>
    <t>CHITIVA PADILLA INGRID XIOMARA</t>
  </si>
  <si>
    <t>513</t>
  </si>
  <si>
    <t>Prestar de servicios profesionales para apoyar en los temas pptales y financieros a los consejos superiores y directivos de las ies públicas del pais, a los cuales asisten los delegados de la ministra y designados del presidente asignadas</t>
  </si>
  <si>
    <t>MORENO MARTINEZ RUBEN DARIO</t>
  </si>
  <si>
    <t>394</t>
  </si>
  <si>
    <t>Apoyo a la gestion administrativa del equipo juridico financiero y de los delegados de la ministra ante los consejos superiores y directivos de las instituciones de educacion superior del pais</t>
  </si>
  <si>
    <t>TORRES RAMIREZ DIANA MILENA</t>
  </si>
  <si>
    <t>514</t>
  </si>
  <si>
    <t>Prestar servicios profesionales para realizar orientación juridica a los delegados de la ministra y designados del presidente en los consejos superiores y directivos de las ies públicas del pais asignadas</t>
  </si>
  <si>
    <t>BOTIA HERNANDEZ NANCY JUDITH</t>
  </si>
  <si>
    <t>511</t>
  </si>
  <si>
    <t>Prest serv prof realizar acompa juríd a los delegados de la ministra y designa del presidente en los consejos sup y directi de las ies públicas del país, asi como realizar el seguimiento a los resultados de las comisiones</t>
  </si>
  <si>
    <t>LARA ZARATE JAIRO HUMBERTO</t>
  </si>
  <si>
    <t>728</t>
  </si>
  <si>
    <t>Prestar serv profesionales para apoyar al grupo de trabajo de delegados de la ministra en la gestión de la información y seguimiento a los consejos superiores que se llevan a cabo en las instituciones de educ. Superior públicas del país</t>
  </si>
  <si>
    <t>GIL MARTHA LILIANA</t>
  </si>
  <si>
    <t>829</t>
  </si>
  <si>
    <t>Prestación de servicios profesionales para presentar y apoyar la elaboracion de los informes financieros que requieren los  delegados de la ministra y designados del presidente en los consejos superiores y directivos de las ies públicas del pais asignadas</t>
  </si>
  <si>
    <t>AMADOR VIDAL GLORIA</t>
  </si>
  <si>
    <t>659</t>
  </si>
  <si>
    <t>Prestar servicios profesionales a la subdirección de gestión financiera del ministerio de educación nacional, concretamente en el grupo de recaudo, ejecutando actividades de verificación de los aportes derivados de la ley 1697 de 2013</t>
  </si>
  <si>
    <t>PEREZ HERRERA DEYANIRA</t>
  </si>
  <si>
    <t>ESTAMPILLA</t>
  </si>
  <si>
    <t>660</t>
  </si>
  <si>
    <t>CHAPARRO LOPEZ ALBA MERY</t>
  </si>
  <si>
    <t>392</t>
  </si>
  <si>
    <t>Prestar serv profesionales a la subd. De gestión financiera, en el grupo de recaudo, para el registro de las operaciones y la conciliación de información de los ingresos del men, en particular los recaudados mediante la ley 1697/201</t>
  </si>
  <si>
    <t>TOBAR ARIAS CLAUDIA PATRICIA</t>
  </si>
  <si>
    <t>658</t>
  </si>
  <si>
    <t>LOZANO SANCHEZ BIBIANA GERTRUDIS</t>
  </si>
  <si>
    <t>663</t>
  </si>
  <si>
    <t>Prestar servicios profesionales a la subdirección de gestión financiera, en el grupo de recaudo ejecutando actividades del proceso de recaudo de los ingresos del men, enmarcados en la ley 1697 de 2013 y demás normatividad vigente</t>
  </si>
  <si>
    <t>COMBARIZA ARIZA ANGELICA LILIANA</t>
  </si>
  <si>
    <t>662</t>
  </si>
  <si>
    <t>Servicios profesionales a la subdireccion de gestion financiera en el grupo de recaudo ejecutando actividades del proceso de recaudo en ingresos del men enmarcados en la ley 1697 de 2013 y demas normatividad vigente</t>
  </si>
  <si>
    <t>ROMERO BOLIVAR JHON JAIRO</t>
  </si>
  <si>
    <t>661</t>
  </si>
  <si>
    <t>BAZURTO AGUDELO JUAN DANIEL</t>
  </si>
  <si>
    <t>81</t>
  </si>
  <si>
    <t>Prestar serv prof. Jurídicos a la subd.de gestión financiera del men, apoyando el proceso de recaudo y cartera sobre los ingresos propios de la entidad establecidos especialm. En la ley 21 de 1982 la ley 1697 de 2013</t>
  </si>
  <si>
    <t>ROMERO DUARTE ANGELA PATRICIA</t>
  </si>
  <si>
    <t>1197</t>
  </si>
  <si>
    <t>Prestar servicios profesionales a la subdirección de gestión financiera del ministerio de educación nacional, concretamente en el grupo de recaudo, ejecutando actividades de verificación de los aportes derivados de la ley 1697 de 2013.</t>
  </si>
  <si>
    <t>GARCIA BECERRA INGRID CAROLINA</t>
  </si>
  <si>
    <t>234</t>
  </si>
  <si>
    <t xml:space="preserve">Orientar y acompañar a la Dirección de Fomento en la planeacion seguimiento analisis y control pptal y adtivo recursos inversion y funcionamiento apropiados en el presupuesto para desarrollo de proyectos fomento es y fortalezcan a las ies </t>
  </si>
  <si>
    <t>LINDO LOZANO CAROLINA</t>
  </si>
  <si>
    <t>DIRECCIÓN FOMENTO</t>
  </si>
  <si>
    <t>Prestar servicios profesionales para acompañar a la dirección de fomento de la educación superior en la formulación e implementación de planes, programas y proyectos relacionados con la educación superior, así como en las acciones transversales de la dirección, en relación a la revisión y elaboración de informes, solicitudes del congreso, atender y hacer seguimiento a los requerimientos de los entes de control</t>
  </si>
  <si>
    <t>PRESTACIÓN DE SERVICIOS PROF</t>
  </si>
  <si>
    <t>769</t>
  </si>
  <si>
    <t>Prestar serv prof. Para apoyar al vicem de ed. Superior en la definición, estructuración, seguim. Control de sus líneas estratégicas, así como para garantizar la gestión y compromisos en dsllo de funciones y procesos propios del despacho</t>
  </si>
  <si>
    <t>RENDON SALDARRIAGA MARIA ISABEL</t>
  </si>
  <si>
    <t>VICEMINISTERIO</t>
  </si>
  <si>
    <t>783</t>
  </si>
  <si>
    <t>Prestar serv prof. Para apoyar jurídicam. A la dir de fomento para la e.superior en revisión y elaborac de actos admtivos de carácter gral y particular relac. Con temas propios de la direcc. Orientac y apoyo en elaborac y revision de insumo</t>
  </si>
  <si>
    <t>VEGA TORRES FABIAN ALONSO</t>
  </si>
  <si>
    <t>1049</t>
  </si>
  <si>
    <t>Prest Serv Prof para apoyar jurídicamente a la Dirección de Fomento para la Educación Superior en la proyección y revisión de insumos de respuestas que deban darse desde la Dirección de Fomento, requerimientos judiciales.</t>
  </si>
  <si>
    <t>ORTIZ  BLANCO JORGE</t>
  </si>
  <si>
    <t>Prestar servicios profesionales para orientar y acompañar al viceministerio de Educación Superior del Ministerio de Educación Nacional en la formulación de políticas y mecanismos de seguimiento a las IES del orden nacional tendientes a su fortalecimiento institucional y al mejoramiento de la calidad.</t>
  </si>
  <si>
    <t>RUEDA DELGADO GABRIEL</t>
  </si>
  <si>
    <t xml:space="preserve">Apoyo en temas estratégicos </t>
  </si>
  <si>
    <t>Porcentaje de avance de actividades de logística para socialización de estrategias de fortalecimiento y fomento de la Educación Superior</t>
  </si>
  <si>
    <t>Solicitud de eventos radicados</t>
  </si>
  <si>
    <t>Socializar estrategias y mecanismos de fomento de la Educación Superior a nivel región</t>
  </si>
  <si>
    <t>0023</t>
  </si>
  <si>
    <t>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t>
  </si>
  <si>
    <t>1148</t>
  </si>
  <si>
    <t>Contratar la interventoría técnica, administrativa, jurídica y financiera del contrato de prestación de servicios del operador logístico, para la planeación, organización, administración, producción, ejecución y demás acciones logísticas necesarias para la realización de los eventos programados por las dependencias del ministerio de educación nacional</t>
  </si>
  <si>
    <t>Porcentaje de ejecución de recursos destinados a desplazamientos en territorio para socialización e implementación de estrategias de fortalecimiento de la E.S</t>
  </si>
  <si>
    <t>Recursos ejecutados según reporte SIIF</t>
  </si>
  <si>
    <t>Prestación del servicio de transporte aéreo nacional e internacional en rutas propias o de otros operadores para el desplazamiento de los colaboradores del MEN en cumplimiento de sus funciones. DIR. FOMENTO</t>
  </si>
  <si>
    <t>A-02-02-02-006-04</t>
  </si>
  <si>
    <t>Prestación del servicio de transporte aéreo nacional e internacional en rutas propias o de otros operadores para el desplazamiento de los colaboradores del MEN en cumplimiento de sus funciones. DESPACHO MINISTRA</t>
  </si>
  <si>
    <t>Adición. Prestación del servicio de transporte aéreo nacional e internacional en rutas propias o de otros operadores para el desplazamiento de los colaboradores del MEN en cumplimiento de sus funciones</t>
  </si>
  <si>
    <t>0003</t>
  </si>
  <si>
    <t>Prestar el servicio de transporte aéreo – vuelos chárter en rutas nacionales no comerciales, con la finalidad de garantizar  el desplazamiento de la Ministra de Educación Nacional y/o su equipo de trabajo, a lugares de difícil acceso para el desarrollo de las actividades propias de su cargo</t>
  </si>
  <si>
    <t>Porcentaje de ejecución de recursos destinados a asistencias técnicas en region</t>
  </si>
  <si>
    <t>Comisiones legalizadas y pagadas según reporte SIIF</t>
  </si>
  <si>
    <t>GASTOS DE DESPLAZAMIENTO Y VIATICOS DEL VICE DE SUPERIOR - DIRECCION DE FOMENTO Y CONSEJOS SUPERIORES</t>
  </si>
  <si>
    <t>A-02-02-02-006</t>
  </si>
  <si>
    <t>GASTOS DESPLAZAMIENTO</t>
  </si>
  <si>
    <t>Gastos de desplazamiento y viáticos del vice de superior - despacho ministra y secretaria Gral.</t>
  </si>
  <si>
    <t>Porcentaje de ejecución de recursos destinados a apoyo en la gestión</t>
  </si>
  <si>
    <t>Papelería y tóner</t>
  </si>
  <si>
    <t>Fotocopias</t>
  </si>
  <si>
    <t>Financiación de la Educación Superior pública</t>
  </si>
  <si>
    <t>Prestar servicios profesionales para apoyar la coordinación de acciones para el fortalecimiento de la política de educación superior al acceso, permanencia y graduación, en articulación con el programa generación e en los componentes de equidad - avance gradual en la gratuidad en la educación superior pública y el componente de excelencia</t>
  </si>
  <si>
    <t>ORTIZ JUAN PAULO</t>
  </si>
  <si>
    <t>Implementación del Sistema Nacional de Cualificaciones</t>
  </si>
  <si>
    <t>Prestar Servicios Profesionales para brindar asistencia técnica y metodológica al MEN en la implementación del Marco Nacional de Cualificaciones -MNC- para Colombia, específicamente en lo relacionado con la usabilida</t>
  </si>
  <si>
    <t>AGUILAR FAJARDO JAHIR</t>
  </si>
  <si>
    <t>Prestar servicios profesionales para orientar y acompañar a la dirección de fomento de la educación superior en el desarrollo del programa colombia científica, otros proyectos y acciones de cti en articulación con colciencias y en la estructuración y seguimiento de los proyectos de la dirección</t>
  </si>
  <si>
    <t>MELO ROMAN ARTURO</t>
  </si>
  <si>
    <t>Prestar servicios profesionales para apoyar a la dirección de fomento para la educación superior y al viceministerio de educación superior en la definición, estructuración, seguimiento y control de sus líneas estratégicas orientadas a la implementación de las políticas y lineamientos en educación superior inclusiva e intelectual en el marco del plan nacional de desarrollo</t>
  </si>
  <si>
    <t>GOMEZ GAMA JULIANA</t>
  </si>
  <si>
    <t>jlopezg</t>
  </si>
  <si>
    <t>Catálogo de cualificaciones para las ocupaciones de economía naranja</t>
  </si>
  <si>
    <t>Cumplimiento de actividades Plan de trabajo orientado a la entrega del catálogo</t>
  </si>
  <si>
    <t>Acompañar o apoyar técnicamente a las IES en el desarrollo de programas académicos adaptados a las necesidades del sector productivo.</t>
  </si>
  <si>
    <t xml:space="preserve">Aunar esfuerzos con el sector productivo para el diseño de cualificaciones en sectores priorizados </t>
  </si>
  <si>
    <t>ESTRATEGIA</t>
  </si>
  <si>
    <t>Número de IES para el diseño de la oferta pertinente y de calidad basada en cualificaciones</t>
  </si>
  <si>
    <t>Formalización de convenios</t>
  </si>
  <si>
    <t>Socializar estrategias y mecanismos sobre los sistemas de información relacionados con el fomento a la educación superior</t>
  </si>
  <si>
    <t>Aunar esfuerzos con la IES para el diseño de oferta académica basada en cualificaciones</t>
  </si>
  <si>
    <t>Prestar servicios profesionales a la subdirección de gestión administrativa en las actividades de apoyo transversal tributario, administrativo, financiero y operativo en el marco de los contratos de movilización y operación logística de eventos del ministerio de educación naciona</t>
  </si>
  <si>
    <t>C-2202-0700-45-0-2202043-02</t>
  </si>
  <si>
    <t>RICARDO OCHOA</t>
  </si>
  <si>
    <t>SUBDIRECCIÓN ADMINISTRATIA</t>
  </si>
  <si>
    <t>Desarrollo de las actividades y/o estrategias internas - externas de los eventos, encuentros y jornadas que se desarrollen en cumplimiento de las necesidades del ministerio de educacion nacional</t>
  </si>
  <si>
    <t>ortiz castaño ana ilma</t>
  </si>
  <si>
    <t>Porcentaje de avance de actividades de socialización de estrategias de fortalecimiento y fomento de la Educación Superior</t>
  </si>
  <si>
    <t xml:space="preserve">Prestación del servicio de transporte aéreo nacional e internacional en rutas propias o de otros operadores para el desplazamiento de los colaboradores del men en cumplimiento de sus funciones. </t>
  </si>
  <si>
    <t>Gastos de desplazamiento y viaticos del vice de superior - direccion de fomento y consejos superiores</t>
  </si>
  <si>
    <t>Brindar asistencia técnica para el diseño de estrategias de articulación entre la educación superior o terciaria y el  sector productivo.</t>
  </si>
  <si>
    <t xml:space="preserve">Servicio de articulación entre la Educación Superior o terciaria y el sector productivo. </t>
  </si>
  <si>
    <t>Prestar servicios profesionales para acompañar, orientar y brindar asistencia técnica al ministerio de educacion nacional en el diseño y desarrollo de estrategias para la implementación del sistema nacional de cualificaciones (snc)</t>
  </si>
  <si>
    <t>C-2202-0700-45-0-2202013-02</t>
  </si>
  <si>
    <t>VALLEJO CUBILLOS JAVIER DARIO</t>
  </si>
  <si>
    <t>Prestar servicios profesionales para brindar asistencia técnica y metodológica al Ministerio de Educación Nacional en la implementación del Marco Nacional de Cualificaciones (MNC), específicamente en diseño de cualificaciones en sectores priorizados y la armonización con el Sistema Nacional de Cualificaciones</t>
  </si>
  <si>
    <t>ALVARO ANDRÉS JARAMILLO</t>
  </si>
  <si>
    <t>Apoyar la implementación de proyectos de transferencia de conocimiento en innovación y emprendimiento de IES públicas con asociaciones y/o actores productivos en el territorio o contextos rurales.</t>
  </si>
  <si>
    <t>Prestar servicios prof la subdireccion de apoyo a la gestion de las ies para desarrollar la agenda de impulso a la es en temas de ciencia tecnología e innovación soportando acciones a través del acompañamiento en la formulación ejecución seguimiento</t>
  </si>
  <si>
    <t>PENAGOS PAEZ SANDRA VICTORIA</t>
  </si>
  <si>
    <t>Porcentaje de avance en el proceso de adquisición de bases de datos de investigación MEN-Colciencias</t>
  </si>
  <si>
    <t>Convenio tripartito MEN-Colciencias y Fondo Caldas</t>
  </si>
  <si>
    <t>Aunar esfuerzos entre el MEN y Colciencias para fortalecer estrategias y acciones conjuntas para fomentar el desarrollo de las capacidades investigativas en las IES</t>
  </si>
  <si>
    <t>BASE DE DATOS COLCIENCIAS</t>
  </si>
  <si>
    <t>Al cierre del mes de marzo, no se ha adelantado proceso contractual. Este proceso está a cargo de la Subdirección Administrativa</t>
  </si>
  <si>
    <t>Al cierre del mes de marzo, se inició el proceso del  Acuerdo Marco de tiquetes a través de la Subdirección Administrativa</t>
  </si>
  <si>
    <t>Al cierre del mes de marzo, no se ha ejecutado el recurso por cuanto esta provisión contrempla el periodo de mayo a diciembre de 2019</t>
  </si>
  <si>
    <t>Al cierre del mes de marzo, no se ha adelantado proceso contractual</t>
  </si>
  <si>
    <t>Al finalizar el mes de marzo, se ha realizado gestión para trabajar en alianza con Min Cultura y consorcio de industrias creativas de la CCB, se inició construcción del insumo técnico para suscribir el convenio para elaborar el catálogo.</t>
  </si>
  <si>
    <t xml:space="preserve">Al cierre del mes de marzo, se inició proceso de selección de IES para diseñar programas basados en cualificaciones.  </t>
  </si>
  <si>
    <t>Al ciere del mes de marzo, el contrato 776098 suscrito con Satena presentó una ejecución del 43% del recurso destinado $120.000.000</t>
  </si>
  <si>
    <t>Al cierre del mes de marzo, se inició proceso de elaboración de los estudios técnicos del convenio tripartito MEN-COLCIENCIAS-Fondo Caldas. En mayo se espera tener el convenio perfeccionado para  el traslado de recursos al Fondo Caldas</t>
  </si>
  <si>
    <t>Grupo de ETDH</t>
  </si>
  <si>
    <t>Porcentaje de secretarias de educación con seguimiento al plan de mejoramiento del SIET.</t>
  </si>
  <si>
    <t>Gestión interna</t>
  </si>
  <si>
    <t>Informe de seguimiento</t>
  </si>
  <si>
    <t>Funcionamiento</t>
  </si>
  <si>
    <t>Porcentaje de asistencias técnicas realizadas a las SE</t>
  </si>
  <si>
    <t>Matriz de seguimiento</t>
  </si>
  <si>
    <t>La Oficina Asesora de Planeación, remitió 2 fichas preliminares con la información de resultado de la auditoría, para la posterior estructuración del plan de mejoramiento del SIET</t>
  </si>
  <si>
    <t xml:space="preserve">Se realizaron 19 asistencias técnicas en temas relacionados con la creación de programas ETDH, el Sistema  SIET, orientaciones sobre normatividad, pertinencia regional a las SEC de Ibagué, Manizales, Santa Marta, Tumaco, Casanare, Yopal, N. de Santander, Florencia, Caldas , Antioquia, Cauca y Santander </t>
  </si>
  <si>
    <t>DM</t>
  </si>
  <si>
    <t>_Oficina_Asesora_de_Comunicaciones</t>
  </si>
  <si>
    <t xml:space="preserve">Información y Comunicación </t>
  </si>
  <si>
    <t>9. No aplica</t>
  </si>
  <si>
    <t>Número de visitas de la Página Web del MEN</t>
  </si>
  <si>
    <t>Gestion interna</t>
  </si>
  <si>
    <t>No aplica</t>
  </si>
  <si>
    <t>Informe analítica 
www.mineducacion.gov.co</t>
  </si>
  <si>
    <t>_FORTALECIMIENTO_DEL_ACCESO_A_INFORMACIÓN_ESTRATÉGICA_E_INSTITUCIONAL_DEL_SECTOR_EDUCATIVO_NACIONAL</t>
  </si>
  <si>
    <t>8-0</t>
  </si>
  <si>
    <t>Desarrollar_estrategias_de_Comunicación_dirigidas_a_la_comunidad_digital_del_Ministerio_de_Educación_Nacional</t>
  </si>
  <si>
    <t>Servicio de Educación Informal para la Gestión Administrativa</t>
  </si>
  <si>
    <t>2299058</t>
  </si>
  <si>
    <t>2019 – 1181</t>
  </si>
  <si>
    <t>Prestar servicios profesionales para apoyar la gestión de comunicación digital y las redes sociales para el Ministerio de Educación Nacional</t>
  </si>
  <si>
    <t>C-2299-0700-8-0-2299058-02</t>
  </si>
  <si>
    <t>Otros servicios profesionales y técnicos N.C.P.</t>
  </si>
  <si>
    <t>Número de seguidores de las redes sociales del MEN</t>
  </si>
  <si>
    <t>Informe de redes sociales</t>
  </si>
  <si>
    <t>2019 - 1183</t>
  </si>
  <si>
    <t>Prestación de servicios profesionales para apoyar la imagen del Ministerio de Educación Nacional en las redes sociales.</t>
  </si>
  <si>
    <t>2019 - 1186</t>
  </si>
  <si>
    <t>PRESTACIÓN DE SERVICIOS PARA APOYAR A LA OFICINA ASESORA DE COMUNICACIONES EN EL MONITOREO DE LA INFORMACIÓN RELACIONADA CON EL SECTOR EDUCACIÓN Y EL MINISTERIO DE EDUCACIÓN NACIONALY LA MEDICION DE SUS REDES SOCIALES.</t>
  </si>
  <si>
    <t>SERVICIOS DE TELECOMUNICACIONES A TRAVÉS DE INTERNET</t>
  </si>
  <si>
    <t>A-02-02-02-008-04-02-</t>
  </si>
  <si>
    <t>Prestar servicios profesionales para apoyar a la oficina asesora de comunicaciones en la realización, revisión, ajuste, adaptación, modificación, producción y diseños de piezas gráficas.</t>
  </si>
  <si>
    <t>2019-0421</t>
  </si>
  <si>
    <t>PRESTAR SERVICIOS DE APOYO A LA GESTIÓN DE LA OFICINA ASESORA DE COMUNICACIONES EN LA DIAGRAMACIÓN DE PIEZAS GRAFICAS ORIENTADAS A LA DIVULGACIÓN DE LA GESTIÓN Y EL FORTALECIMIENTO DE LA CULTURA INSTITUCIONAL.</t>
  </si>
  <si>
    <t>2019-0413</t>
  </si>
  <si>
    <t>PRESTAR SERVICIOS PROFESIONALES A LA OFICINA DE COMUNICACIONES PARA ASISTIR EN EL DISEÑO, REVISIÓN Y AJUSTES DE PIEZAS GRÁFICAS ORIENTADAS A PROMOVER LOS DIFERENTES PROGRAMAS Y PROYECTOS DEL MINISTERIO DE EDUCACIÓN NACIONAL.</t>
  </si>
  <si>
    <t>2019-1216</t>
  </si>
  <si>
    <t>PRESTAR SERVICIOS PROFESIONALES PARA ASISTIR EN LA PRODUCCIÓN DE CONTENIDOS AUDIOVISUALES DEL MINISTERIO DE EDUACIÓN NACIONAL.</t>
  </si>
  <si>
    <t>2019-1192</t>
  </si>
  <si>
    <t>REALIZAR EL DESARROLLO CREATIVO, LA PREPRODUCCIÓN, REALIZACIÓN, LA PRODUCCIÓN Y LA POSTPRODUCCIÓN DE LOS PRODUCTOS COMUNICATIVOS DE LAS DIFERENTES DEPENDENCIAS Y PROGRAMAS DEL MINISTERIO DE EDUCACIÓN NACIONAL.</t>
  </si>
  <si>
    <t>Número de contenidos comunicacionales internos divulgados</t>
  </si>
  <si>
    <t>Informe contenidos internos divulgados</t>
  </si>
  <si>
    <t>Generar_acciones_de_Comunicación_Interna_orientadas_al_fortalecimiento_del_Proceso_de_Transformación_Organizacional.</t>
  </si>
  <si>
    <t>Prestación de servicios  para  apoyar  a  la  oficina  de  comunicaciones  en  la formulación,  implementación,  seguimiento  y  evaluación  de  las  estrategias  de comunicación  interna,  en  el  marco  del  cumplimiento  de  los  objetivos  del ministerio  de  educación  nacional  y  de  la  estrategia  de  comunicación organizacional definida.</t>
  </si>
  <si>
    <t>2019-0411</t>
  </si>
  <si>
    <t>PRESTACIÓN DE SERVICIOS PROFESIONALES PARA ASISTIR Y ACOMPAÑAR AL DESPACHO DE LA MINISTRA DE EDUCACIÓN NACIONAL EN LA INTRODUCCIÓN, DESARROLLO, CONCLUCIONES Y ELABORACIÓN DE NARRATIVAS Y MEMORIAS PROPIAS DE LA FUNDAMENTACIÓN DEL DISCURSO EN MATERIA DE EDUCACIÓN.</t>
  </si>
  <si>
    <t>2019-0397</t>
  </si>
  <si>
    <t>PRESTACIÓN DE SERVICIOS PROFESIONALES PARA ASISTIR JURÍDICAMENTE A LA OFICINA ASESORA DE COMUNICACIONES EN LOS PROCESOS CONTRACTUALES, JURÍDICOS, ADMINISTRATIVOS Y TÉCNICOS A CARGO DE LA OFICINA.</t>
  </si>
  <si>
    <t>2019-0400</t>
  </si>
  <si>
    <t>PRESTACIÓN DE SERVICIOS PROFESIONALES PARA ASISTIR A LA OFICINA ASESORA DE COMUNICACIONES EN LA EJECUCIÓN Y ADMINISTRACIÓN DEL PRESUPUESTO ASIGNADO PARA EL DESARROLLO DE LAS ESTRATEGIAS DE COMUNICACIÓN.</t>
  </si>
  <si>
    <t>2019-1125</t>
  </si>
  <si>
    <t>PRESTAR SERVICIOS DE TRANSPORTE AÉREO NACIONAL EN LAS RUTAS PROPIAS O DE OTROS OPERADORES PARA EL DESPLAZAMIENTO DE LOS COLABORADORES DEL MEN EN CUMPLIMIENTO DE SUS FUNCIONES.</t>
  </si>
  <si>
    <t>Viáticos requeridos para los desplazamientos de colaboradores y contratistas de la oficina asesora de comunicaciones.</t>
  </si>
  <si>
    <t>Viáticos-Alojamiento</t>
  </si>
  <si>
    <t>Viáticos-Alimentación</t>
  </si>
  <si>
    <t>A-02-02-02-006-03-03-</t>
  </si>
  <si>
    <t>Viáticos-bebidas</t>
  </si>
  <si>
    <t>A-02-02-02-006-03-04-</t>
  </si>
  <si>
    <t>Viáticos-desplazamiento terrestre</t>
  </si>
  <si>
    <t>Elementos de papelería e impresiones requerido por la Oficina Asesora de Comunicaciones</t>
  </si>
  <si>
    <t>Gastos administrativos</t>
  </si>
  <si>
    <t xml:space="preserve">Porcentaje de avance en el cumplimiento del Plan Estratégico de Comunicaciones </t>
  </si>
  <si>
    <t>Informe de los temas divulgados dentro la estrategia de comunicación</t>
  </si>
  <si>
    <t>Implementar_estrategias_de_Comunicación_en_el_marco_de_las_líneas_estratégicas_del_MEN</t>
  </si>
  <si>
    <t>2019-0427</t>
  </si>
  <si>
    <t>PRESTACIÓN DE SERVICIOS PROFESIONALES PARA ORIENTAR Y ASISTIR AL DESPACHO DE LA MINISTRA DE EDUCACIÓN NACIONAL EN TEMAS DE COMUNICACIÓN ESTRATÉGICA PARA LA DIVULGACIÓN DE LA POLÍTICA EDUCATIVA.</t>
  </si>
  <si>
    <t>2019-0404</t>
  </si>
  <si>
    <t>Prestación de servicios profesionales para asistir a la oficina asesora de comunicaciones en la elaboración de contenido estratégico de carácter especial.</t>
  </si>
  <si>
    <t>Prestar  servicios  profesionales  a  la  oficina  asesora  de  comunicaciones  para apoyar la elaboración y construcción de contenido estratégico que visibilice la gestión del ministerio y del sector educación.</t>
  </si>
  <si>
    <t>Realizar la preproducción, producción, postproducción, creación. Realización y emisión de los proyectos audiovisuales y radiales de las diferentes dependencias del ministerio de educación nacional, encaminados a promover la política educativa y el fortalecimiento a la gestión sectorial y de la cultura institucional</t>
  </si>
  <si>
    <t xml:space="preserve">Número de eventos institucionales realizados </t>
  </si>
  <si>
    <t>Informe de eventos realizados</t>
  </si>
  <si>
    <t>Realizar_eventos_de_divulgación_institucional</t>
  </si>
  <si>
    <t>2019-0023</t>
  </si>
  <si>
    <t>Contrato de operador logístico para los eventos del MEN</t>
  </si>
  <si>
    <t>SERVICIOS DE ORGANIZACIÓN Y ASISTENCIA DE CONVENCIONES Y FERIAS</t>
  </si>
  <si>
    <t>Prestación de servicios profesionales para apoyar las actividades y/o estrategias internas – externas de los eventos, encuentros y jornadas que se desarrollen en cumplimiento de las necesidades del Despacho del Ministerio de Educación Nacional, desde la Oficina de Comunicaciones.</t>
  </si>
  <si>
    <t>Prestar  servicios  profesionales  a  la  oficina  asesora  de  comunicaciones  para apoyar  en  el  posicionamiento  de  la  imagen  institucional  del  ministerio  de educación en cada una de las jornadas y eventos que divulguen la política educativa y el fortalecimiento a la gestión sectorial y la cultura institucional.</t>
  </si>
  <si>
    <t xml:space="preserve">Número de contenidos comunicacionales  externos producidos </t>
  </si>
  <si>
    <t>Informes de contenidos externos producidos https://www.mineducacion.gov.co/portal/salaprensa/</t>
  </si>
  <si>
    <t>Realizar_acciones_de_divulgación_externa_de_la_gestión_del_MEN_.</t>
  </si>
  <si>
    <t>2019-0408</t>
  </si>
  <si>
    <t>PRESTACIÓN DE SERVICIOS PROFESIONALES PARA ASISTIR A LA OFICINA ASESORA DE COMUNICACIONES EN LA REALIZACIÓN, REVISIÓN, AJUSTE, ADAPTACIÓN, MODIFICACIÓN, PRODUCCIÓN Y DISEÑOS  DE PIEZAS GRAFICAS.</t>
  </si>
  <si>
    <t>2019-1178</t>
  </si>
  <si>
    <t>PRESTACIÓN DE SERVICIOS PROFESIONALES PARA REALIZAR Y ASISTIR EN LA PRODUCCIÓN DE PIEZAS AUDIOVISUALES PARA EL MINISTERIO DE EDUCACIÓN NACIONAL</t>
  </si>
  <si>
    <t>2019-0418</t>
  </si>
  <si>
    <t>Prestación de servicios profesionales para el apoyo en la implementación y ejecución de las estrategias de comunicación y el fortalecimiento de la oficina asesora de comunicaciones.</t>
  </si>
  <si>
    <t>2019-0407</t>
  </si>
  <si>
    <t>PRESTACIÓN DE SERVICIOS PROFESIONALES PARA REALIZAR EL MONTAJE, PUBLICACIÓN Y ACTUALIZACIÓN DE LA INFORMACIÓN EN LOS MEDIOS ELECTRÓNICOS DEL MINISTERIO EN LA PLATAFORMA NEWTENBERG CON EL FIN DE FORTALECER LA GESTIÓN SECTORIAL Y LA CULTURA INSTITUCIONAL.</t>
  </si>
  <si>
    <t>2019-1189</t>
  </si>
  <si>
    <t>PRESTACIÓN DE SERVICIOS PARA EL SERVICIO DE MAILING DE DISTRIBUCIÓN DE MENSAJES DESDE EL MINISTERIO A TODAS LAS PERSONAS Y ENTIDADES DE INTERÉS.</t>
  </si>
  <si>
    <t>Al terminar el mes de marzo de 2019, 1.769.600 personas accedieron a la información y servicios disponibles en la página web del Ministerio de Educación Nacional:  https://www.mineducacion.gov.co/portal/ 
Con esto alcanzamos un acumulado de  5.844.776 visitas a la página web institucional
Además de realizó más de 450 publicaciones en la página web y se dio respuesta a todas las solicitudes de publicación en el micrositio de la Ley 1712 de 2014, Ley de Transparencia y del Derecho al Acceso a la Información Pública Nacional, ubicada en el enlace: 
https://www.mineducacion.gov.co/portal/atencion-al-ciudadano/Participacion-Ciudadana/349495:Transparencia-y-acceso-a-informacion-publica</t>
  </si>
  <si>
    <t>El avance cuantitativo responde a lineamientos y en el descriptivo se anota el avance del mes. El medio de verificación refleja avance cuentitativo del mes. Revisar si las acciones relacionadas con la publicación en la página web guardan relación con el indicador, de no existir relación, se sugiere limitar el avance descriptivo a lo reportado como cuantitativo.</t>
  </si>
  <si>
    <t>A 31 de marzo, cerramos con 278.463 seguidores de Facebook, 592.921 seguidores de Twitter, 12.304 suscriptores al canal YouTube y 22.551 seguidores de Instagram. Con este comportamiento alcanzamos 6.139 nuevos seguidores, para un total de 906.239 sobre la meta anual de 1.200.000
A través de estas cuentas institucionales, el Ministerio de Educación Nacional, divulgó la información institucional de interés para la ciudadanía de manera oportuna.</t>
  </si>
  <si>
    <t>El avance descriptivo detalla los aportes de cada una de las redes sociales y las principales campañas. El medio de verificación es muy claro, no se limita al número de seguidores sino que detalle los temas divulgados más relevantes durante el mes. El Área acogió las recomendaciones hechas en el reporte del mes de febrero.</t>
  </si>
  <si>
    <t>Durante el mes de marzo, se realizaron 271 productos comunicativos divulgados a través de los canales internos, con el fin de informar, movilizar y sensibilizar a los servidores frente a la visión estratégica del MEN. 
En este mes destacamos la continuidad y relevancia que mantienen nuestros canales internos como El Pregonero, Radio MEN, Pantallas, MENsajes de Interés, como medios activos, directos y participativos del Ministerio. Con esto al terminar el mes de marzo logramos un acumulado de 628 productos divulgados en dichos medios.</t>
  </si>
  <si>
    <t>El medio de verificación es claro, se puede apreciar fácilmente el avance del mes y el acumulado que es el efectivamente reportado en el avance cuantitativo. Se sugiere seguir cargando este medio de verificación en formato PDF.</t>
  </si>
  <si>
    <t xml:space="preserve">De acuerdo con la divulgación realizada en el marco de la estrategia de comunicaciones, se presenta un avance del 24.99%, lo que nos ha permitido seguir trabajando para fortalecer y promover el índice de apropiación de la política educativa del Gobierno Nacional al sector educativo y la comunidad en general. </t>
  </si>
  <si>
    <t>El avance descriptivo refleja avance para contribuir a alcanzar la meta. El medio de verificación es claro y detalla los temas divulgados dentro de la estrategia de Comunicaciones.</t>
  </si>
  <si>
    <t>Durante este mes se brindó asesoramiento logístico y avanzada de reconocimiento, organización logística y acompañamiento a 16 eventos. 
Estos eventos se realizaron, tanto en Bogotá, como en otras regiones del país, los cuales fueron planeados estratégicamente con las áreas técnicas, con el objetivo de generar un impacto positivo en las comunidades educativas. Con esto logramos un acumulado de 43 eventos.</t>
  </si>
  <si>
    <t>El avance cuantitativo responde a lineamientos. El medio de verificación es claro y detalla el avance cuantitativo de todos los periodos anteriores, del actual y el acumulado. Igual que en el indicador anterior, se sugiere revisar número del indicador en el nombre del medio de verificación y realizar el ajuste.</t>
  </si>
  <si>
    <t xml:space="preserve">Entre el 1 y 31 de marzo de 2019 se registraron 122 acciones comunicativas gestionadas por el equipo de Comunicación Externa de la OAC, en las cuales se incluyen las notas publicadas en la sección prensa de la web de Mineducación, las notas del boletín Mineducación en Medios, la atención a solicitudes de medios de comunicación y la atención a medios en ruedas de prensa adelantadas por algún vocero de la Entidad, logrando un acumulado de 357 acciones comunicativas. </t>
  </si>
  <si>
    <t>El avance cuantitativo responde a lineamientos. El medio de verificación es claro y detalla el avance cuantitativo del periodo y el acumulado. Se sugiere revisar número del indicador en el nombre del medio de verificación y realizar el ajuste.</t>
  </si>
  <si>
    <t>MARZO</t>
  </si>
  <si>
    <t>_Oficina_de_Cooperación_y_Asuntos_Internacionales</t>
  </si>
  <si>
    <t>Gestionar alianzas y recursos financieros, técnicos e institucionales para apoyar las líneas estratégicas del sector.</t>
  </si>
  <si>
    <t xml:space="preserve">Recursos gestionados </t>
  </si>
  <si>
    <t>Instrumento de cooperación firmado y/o matriz de relación de cooperación técnica</t>
  </si>
  <si>
    <t>2019-0097</t>
  </si>
  <si>
    <t>Prestación de servicios profesionales para apoyar la gestión de alianzas que permita consolidar los planes y proyectos del ministerio de educación nacional y el desarrollo de una agenda de eventos asociados a esta labor</t>
  </si>
  <si>
    <t>Inversión</t>
  </si>
  <si>
    <t xml:space="preserve">Posicionar al Ministerio de Educación Nacional como un referente a nivel internacional. 
</t>
  </si>
  <si>
    <t>Número de espacios de carácter multilateral y bilateral a nivel internacional con participación activa del Ministerio de Educación.</t>
  </si>
  <si>
    <t>Informe del Espacio</t>
  </si>
  <si>
    <t>2019 - 0101</t>
  </si>
  <si>
    <t>Prestar servicios profesionales a la Oficina de Cooperación y Asuntos Internacionales para realizar la gestión de alianzas con agencias de cooperación internacional y gobiernos extranjeros que permitan consolidar los planes y proyectos del Ministerio de Educación Nacional y el desarrollo de una agenda de eventos asociados a esta labor.</t>
  </si>
  <si>
    <t>Promover la internacionalización de la educación superior de Colombia y posicionar al país como un destino de educación de calidad</t>
  </si>
  <si>
    <t>Número de escenarios internacionales en los que se promociona a Colombia como destino académico de calidad.</t>
  </si>
  <si>
    <t xml:space="preserve">Memorias </t>
  </si>
  <si>
    <t>2019 - 0103</t>
  </si>
  <si>
    <t>Prestar servicios profesionales y de asesoramiento a la oficina de cooperación y asuntos internacionales para apoyar la gestión de alianzas con el sector privado que permitan consolidar los planes y proyectos del ministerio de educación nacional y el desarrollo de una agenda de eventos asociados a esta labor.</t>
  </si>
  <si>
    <t>Viáticos</t>
  </si>
  <si>
    <t>El avance cuantitativo cumple con lineamiento, se presenta acumulado y respaldado en avance descriptivo y en el medio de verificación matriz de relación de cooperación técnica (Se sugiere para próximos avances darle este nombre al MV). Para uno de los convenios se agrega convenio firmado y para otro un correo electrónico.</t>
  </si>
  <si>
    <t>Durante el mes de marzo  el MEN participó en el Comité Global de dirección del ODS 4 – R2030 Paris, marzo 11 y 12 de 2019.
Dentro de los compromisos se acordó 	explorar la posibilidad de que, en el marco del Foro Internacional de Inclusión y Educación de septiembre, se lleve a cabo la segunda reunión del Comité de Dirección Global en Colombia.
De enero a 31 de marzo se han realizado dos espacios de carácter multilateral con participación activa del MEN.</t>
  </si>
  <si>
    <t>El avance descriptivo y su correspondiente medio de verificación son claros y resaltan el espacio de participación realizado en marzo con sus principales compromisos.</t>
  </si>
  <si>
    <t>El día 14 de marzo se llevó a cabo la tercera Mesa Intersectorial para la internacionalización de la Educación Superior. En el marco de esta mesa se presentó la estrategia para participar como país en NAFSA en mayo, y se revisó la propuesta para las demás ferias. Adicionalmente, el 20 de marzo se llevó a cabo reunión en ProColombia con la Gerencia de Exportación de Servicios y la Vicepresidencia de Turismo para establecer una hoja de ruta que permita ofrecer a Colombia como un destino de educación superior de calidad.</t>
  </si>
  <si>
    <t>Aunque no se tiene avance cuantitativo, se describen dos acciones orientadas a alcanzar la meta. No requiere medio de verificación para este mes.</t>
  </si>
  <si>
    <t>_Oficina_Asesora_de_Planeación</t>
  </si>
  <si>
    <t xml:space="preserve">Evaluación de Resultados </t>
  </si>
  <si>
    <t>8. Facilitar el cumplimiento del Modelo Integrado de Planeación y Gestión y la mejora en los resultados de los índices de Buen Gobierno</t>
  </si>
  <si>
    <t>Número de documentos de metodología de Seguimiento y evaluación a las metas establecidas en el PND y en los Planes de acción</t>
  </si>
  <si>
    <t>MIPG</t>
  </si>
  <si>
    <t>Documento Metodología</t>
  </si>
  <si>
    <t>_FORTALECIMIENTO_DE_LA_PLANEACIÓN_ESTRATÉGICA_DEL_SECTOR_EDUCATIVO_NACIONAL</t>
  </si>
  <si>
    <t>9-0</t>
  </si>
  <si>
    <t>Asesorar_y_acompañar _la_formulación _y_seguimiento_de_planes,_programas_y_proyectos_estratégicos</t>
  </si>
  <si>
    <t>2019-0120</t>
  </si>
  <si>
    <t>Prestación de servicios profesionales para acompañar la coordinación, formulación y apoyo en la implementación del modelo de planeación estratégica de la entidad y sus instrumentos de planeación, así como apoyar la formulación, seguimiento y evaluación de los lineamientos dirigidos al cumplimiento de los objetivos institucionales.</t>
  </si>
  <si>
    <t>C-2299-0700-9-0-2299054-02</t>
  </si>
  <si>
    <t>2019-0121</t>
  </si>
  <si>
    <t>Prestación de servicios profesionales para acompañar la gestión del proyecto definitivo del Plan Nacional de Desarrollo, la construcción del plan sectorial y la formulación e implementación de propuestas que conduzcan al logro de los objetivos estratégicos del plan de acción.</t>
  </si>
  <si>
    <t>Plan sectorial Formulado</t>
  </si>
  <si>
    <t>2019-0102</t>
  </si>
  <si>
    <t>Asesorar y apoyar al MEN en el diseño, ajuste y puesta en marcha de estrategias para la implementación del lo establecido en el acuerdo final para la terminación del conflicto y la cosntrucción de una paz estable y duradera en materia de educación</t>
  </si>
  <si>
    <t>Número de documentos de planeación</t>
  </si>
  <si>
    <t>Proyecto de Inversión</t>
  </si>
  <si>
    <t>Plan Sectorial de Educación Formulado/Plan de acción 2020  formulado</t>
  </si>
  <si>
    <t>2019-0114</t>
  </si>
  <si>
    <t>Acompañamiento y asesoría al MEN en consolidar proyecto definitivo plan nacional de desarrollo construcción y consolidación de insumos para fundamentar conceptual y estructurar programática del plan sectorial de educación 2018-2022 Rad-IE-010702</t>
  </si>
  <si>
    <t xml:space="preserve">Recursos  del SGR aprobados para el sector educativo </t>
  </si>
  <si>
    <t>Fichas de proyectos aprobados y/o Informes de seguimiento</t>
  </si>
  <si>
    <t>Realizar_visitas_al_territorio_para_el_desarrollo_de_espacios_de_planeación_con_grupos_de_interés</t>
  </si>
  <si>
    <t>Víaticos</t>
  </si>
  <si>
    <t>_SERVICIOS_DE_ALOJAMIENTO_SERVICIOS_DE_SUMINISTRO_DE_COMIDAS_Y_BEBIDAS_SERVICIOS_DE_TRANSPORTE_Y_SERVICIOS_DE_DISTRIBUCIÓN_DE_ELECTRICIDAD_GAS_Y_AGUA</t>
  </si>
  <si>
    <t>A-02-02-02-006-03--</t>
  </si>
  <si>
    <t xml:space="preserve">Número de documentos de metodología de Seguimiento a la gestión de las entidades territoriales y a las entidades adscritas y vinculadas, implementada
</t>
  </si>
  <si>
    <t>Informe de Seguimiento</t>
  </si>
  <si>
    <t>Adelantar_espacios_de_planeación_institucional_o_sectorial_con_grupos_de_interés</t>
  </si>
  <si>
    <t>2019-0118</t>
  </si>
  <si>
    <t xml:space="preserve">Prestación de servicios profesionales para apoyar a la Oficina asesora de Planeación y Finanzas en la formulación e implementación de instrumentos de planeación estratégica para facilitar las actividades de monitoreo y seguimiento al cumplimiento de metas  así como en la consolidación y generación </t>
  </si>
  <si>
    <t>2019-0096</t>
  </si>
  <si>
    <t>Prestar servicios profesionales a la oficina asesora de planeación y finanzas, para acompañar la definición y monitoreo de políticas, planes, programas y proyectos de inversión donde participa el ministerio de educación; así como colaborar en el seguimiento a las iniciativas de la entidad, dirigidas al postconflicto y poblaciones priorizadas.</t>
  </si>
  <si>
    <t>Número de metodologías para distribución de los recursos  del SGP Educación.</t>
  </si>
  <si>
    <t xml:space="preserve">Documentos publicados por el DNP </t>
  </si>
  <si>
    <t>Asesorar_y_acompañar _la_definición_de_criterios,_metodologías,_normatividad,_procesos_y_procedimientos_para_la_distribución,_ejecución_y_seguimiento_de_los_recursos_del_sector_educativo</t>
  </si>
  <si>
    <t>2019-0068</t>
  </si>
  <si>
    <t>Prestación de servicios profesionales para apoyar la coordinación de la distribución de los recursos de transferencias para educación definidas en los artículos 356 y 357 de la constitución política entre la Oficina Asesora de Planeación y Finanzas con la Dirección de Fortalecimiento a la Gestión Territorial</t>
  </si>
  <si>
    <t>Número de procedimientos asociados a la distribución y giro de recursos del Sistema General de Participaciones adopotados</t>
  </si>
  <si>
    <t>Documento procedimiento adoptado en el SIG</t>
  </si>
  <si>
    <t>2019-0072</t>
  </si>
  <si>
    <t>Prestación de servicios profesionales en el desarrollo de las actividades previstas por la Oficina Asesora de Planeación y Finanzas y el Despacho de la Ministra en el marco del proceso de asignación y giro directo de los recursos de gratuidad a los fondos de servicios educativos, y análisis de información del fondo de prestaciones sociales del magisterio – FOMAG.</t>
  </si>
  <si>
    <t>Número de Informes de seguimiento al comportamento de los gastos (nomina, contratación, gastos administrativos y otros) financiados con recursos del SGP-Prestación</t>
  </si>
  <si>
    <t>2019-1231</t>
  </si>
  <si>
    <t>Prestar los servicios profesionales para asistir y apoyar a la subdirección de contratación y a la oficina asesora de planeación y finanzas en el análisis, seguimiento y consolidación de informes requeridos por el despacho de la ministra de educación nacional, propios del proceso contractual.</t>
  </si>
  <si>
    <t xml:space="preserve">Documentos de Distribución del SGP publicados por el DNP </t>
  </si>
  <si>
    <t>2019-0084</t>
  </si>
  <si>
    <t>Prestación de servicios profesionales de acompañamiento al grupo de finanzas sectoriales de la Oficina Asesora de Planeación y Finanzas del MEN, en la programación y ejecución del presupuesto de inversión y funcionamiento de la entidad.</t>
  </si>
  <si>
    <t>Documento de diagnóstico de la financiación de la educación preescolar, basica y media</t>
  </si>
  <si>
    <t xml:space="preserve">Documento </t>
  </si>
  <si>
    <t>2019-0342</t>
  </si>
  <si>
    <t>Prestación de servicios profesionales para apoyar al MEN en la implementación, monitoreo y seguimiento de los avances sectoriales e institucionales de los requisitos establecidos en el modelo integrado de planeación y gestión II.</t>
  </si>
  <si>
    <t>C-2299-0700-9-0-2299054-NA</t>
  </si>
  <si>
    <t>A-NA-NA-NA-NA-NA-NA-</t>
  </si>
  <si>
    <t>Asesorar_y_acompañar_la_formulación_y_monitoreo_de_instrumentos_y_conceptos_normartivos</t>
  </si>
  <si>
    <t>2019-0088</t>
  </si>
  <si>
    <t>PRESTACIÓN DE SERVICIOS PROFESIONALES PARA ASESORAR JURÍDICAMENTE A LA OFICINA ASESORA DE PLANEACIÓN Y FINANZAS PARA LA CORRECTA TOMA DE DECISIONES</t>
  </si>
  <si>
    <t xml:space="preserve">Porcentaje del sistema de información REPORTARTE actualizado.
</t>
  </si>
  <si>
    <t>Link de reportate</t>
  </si>
  <si>
    <t>Realizar_estudios_e_investigaciones_en_educación,_así_como_el_análisis_de_los_resultados_o_los_impactos_de_programas_y_políticas_del_sector_educativo</t>
  </si>
  <si>
    <t>2019-0122</t>
  </si>
  <si>
    <t>Prestar servicios profesionales a la Oficina Asesora de Planeación y Finanzas para acompañar la gestión de las tareas asignadas a la Oficina, así como la elaboración de productos de análisis sectorial y el acompañamiento a evaluaciones de programas implementados por el Ministerio de Educación Nacional.</t>
  </si>
  <si>
    <t>Número de servicios de  Información actualizados</t>
  </si>
  <si>
    <t xml:space="preserve">Proyecto de Inversión </t>
  </si>
  <si>
    <t>Orientar_las_estrategias_para_la_articulación_de_los_sistemas_de_información_del_sector_educativo_y_fuentes_estadísticas_para_la_producción_de_información_estratégica</t>
  </si>
  <si>
    <t>Servicios de información actualizados</t>
  </si>
  <si>
    <t xml:space="preserve">1. Articular las áreas internas del Ministerio de Educación Nacional, la Oficina Asesora de Planeación y Finanzas y las diferentes entidades externas involucradas en el mecanismo de obras por impuestos, con el fin de emitir concepto y realizar seguimiento a los ajustes de los proyectos en etapa de estructuración y evaluación.
2. Articular las áreas internas del Ministerio de Educación Nacional, la Oficina Asesora de Planeación y Finanzas y las diferentes entidades externas involucradas en el mecanismo de obras por impuestos, para el cumplimiento de las funciones correspondientes a la contratación de la interventoría de los proyectos viabilizados, en etapa de preparación, ejecución y entrega.
3. Apoyar a las entidades territoriales y demás actores involucrados en la formulación de nuevos proyectos del sector educativo susceptibles de ser financiados bajo el mecanismo de obras por impuestos.
4. Gestionar la vinculación de nuevos contribuyentes a los diferentes proyectos del sector educativo registrados en el banco de Proyectos de inversión en las Zonas Más Afectadas por el Conflicto Armado -ZOMAC.
5. Apoyar la creación de los procedimientos y formatos de Obras por Impuestos en el Sistema Integrado de Gestión del Ministerio de Educación Nacional.
6. Apoyar la preparación de las respuestas técnicas, así como en la entrega de la información soporte, dentro del término legal, para la atención de derechos de petición, acciones constitucionales y administrativas que estén relacionadas con el objeto del contrato.
</t>
  </si>
  <si>
    <t>C-2299-0700-9-0-2299062-02</t>
  </si>
  <si>
    <t>2019-0116</t>
  </si>
  <si>
    <t>Servicios profesionales en la validación de información consolidada de matrícula de Educación Preescolar Básica y Media PAE y apoyar la producción y divulgación de información estadística sectorial RAD- IE-005399</t>
  </si>
  <si>
    <t>Llevar_a_cabo_el_procesamiento_de_datos,_análisis_y_generación_de_información_y_estadísticas_del_sector_educativo_para_la_toma_de_decisiones.</t>
  </si>
  <si>
    <t>Apoyar a la oficina asesora de planeación y finanzas en las actividades requeridas para realizar mejoras a la base de datos única de personas, la información contenida y los procedimientos de almacenamiento, cruce y mantenimiento; de igual manera soportar los procesos de intercambio de información con entidades externas y realizar análisis, validación y generación de reportes relacionados con la producción estadística del sector.</t>
  </si>
  <si>
    <t>Apoyar a la oficina asesora de planeación y finanzas en la generación y verificación de las cifras consolidadas de matrícula de educación preescolar, básica y media, en el cálculo de indicadores y reportes derivados y en el seguimiento y fortalecimiento de la estrategia de acceso de investigadores a microdatos anonimizados del sector educativo.</t>
  </si>
  <si>
    <t>Porcentaje de Instituciones Educativas Auditadas</t>
  </si>
  <si>
    <t>Informe de auditoria</t>
  </si>
  <si>
    <t>Realizar_la_interventoría_técnica,_administrativa,_contable,_financiera_y_jurídica_al_proceso_auditor.</t>
  </si>
  <si>
    <t>2019-0059</t>
  </si>
  <si>
    <t>PRESTACION DE SERVICIOS PROFESIONALES A LA OFICINA ASESORA DE PLANEACION Y FINANZAS PARA ASESORAR EN LA COORDINACION DE LAS ACTIVIDADES RELACIONADAS CON LA PLANEACION, EJECUCION Y CIERRE DEL PROCESO DE AUDITORIA E INTERVENTORiA A LA INFORMACION REPORTADA EN LOS SISTEMAS DE INFORMACION DEL SECTOR</t>
  </si>
  <si>
    <t>2019-0063</t>
  </si>
  <si>
    <t>PRESTACIÓN DE SERVICIOS PROFESIONALES A LA OFICINA ASESORA DE PLANEACIÓN Y FINANZAS PARA APOYAR LA GESTIÓN ANÁLITICA, DISEÑO DE MODELOS DE FOCALIZACIÓN, ESTRUCTURACIÓN DE METODOLOGÍAS, SUPERVISIÓN Y SEGUIMIENTO DEL PROCESO DE AUDITORIA A LA INFORMACIÓN REPORTADA EN LOS SISTEMAS DE INFORMACIÓN DEL SECTOR EDUCATIVO, ASI COMO EL ANALISIS DE CALIDAD Y CONSISTENCIA TANTO DE LAS BASES DE DATOS OBJETO DE AUDITORIA COMO DE LAS BASES DE DATOS RESULTADO DEL PROCESO</t>
  </si>
  <si>
    <t>2019-0119</t>
  </si>
  <si>
    <t>Proceso interventoria</t>
  </si>
  <si>
    <t>2019-0055</t>
  </si>
  <si>
    <t>PRESTACION DE SERVICIOS PROFESIONALES A LA OFICINA ASESORA DE PLANEACION Y FINANZAS EN EL ACOMPAÑAMIENTO DE LAS ACTIVIDADES RELACIONADAS CON LA ESTRUCTURACION  PLANEACION  SEGUIMIENTO Y CIERRE DEL PROCESO DE AUDITORIA A LA INFORMACION REPORTADA EN LOS SISTEMAS DE INFORMACION DEL SECTOR EDUCATIVO.</t>
  </si>
  <si>
    <t>2019-01167</t>
  </si>
  <si>
    <t xml:space="preserve">PRESTACIÓN DE SERVICIOS PROFESIONALES A LA OFICINA ASESORA DE PLANEACIÓN Y FINANZAS PARA APOYAR EN LA COORDINACIÓN DE LAS ACTIVIDAD ES RELACIONADAS ION LA PLANEACIÓN, EJECUCIÓN Y CIERRE DEL PROCESO DE AUDITORÍA E INTERVENTORÍA A LA INFORMACIÓN REPORTADA EN LOS SISTEMAS DE INFORMACIÓN DEL SECTOR. </t>
  </si>
  <si>
    <t>Porcentaje de avance en la ejecución del proyecto de la auditoria de la matricula</t>
  </si>
  <si>
    <t>Indifcadro de gestión del proyecto de inversión</t>
  </si>
  <si>
    <t>Informe de avance</t>
  </si>
  <si>
    <t>Realizar_el_proceso_de_auditoría_a_la_información_reportada_por_las_secretarías,_establecimientos_e_instituciones_en_los_sistemas_de_información_del_sector_educativo</t>
  </si>
  <si>
    <t>2019-0190</t>
  </si>
  <si>
    <t>Proceso auditoria</t>
  </si>
  <si>
    <t>Durante este periordp se avanzo en la construcción del procedimiento de seguimiento y formulación al PAI. Ya se tiene la propesta finalizada, se debe socializar con el grupo y el jefe de la oficina para subirlo al SIG.</t>
  </si>
  <si>
    <t>En alistamiento se están revisando múltiples antecedentes y se construirá un documento que contiene la estructura propuesta para el Plan Sectorial, con una propuesta clara de armonización con los desafíos del Plan Decenal, batería de indicadores del diagnóstico y mapeo de actores claves del proceso..</t>
  </si>
  <si>
    <t>Durante este periodo se avanzó en la construcción del procedimiento de seguimiento y formulación al PAI. Ya se tiene la propuesta finalizada, se debe socializar con el grupo y el jefe de la oficina para subirlo al SIG.</t>
  </si>
  <si>
    <t>Se avanzó con el diseño del instrumento de medición y seguimiento para proyectos de inversión, el cual fue socializado con el Grupo de Proyectos y se recibió retroalimentación para ajustes; se espera contar con una versión para pruebas para el reporte del mes de marzo de 2019, a realizarse a mediados del mes de abril</t>
  </si>
  <si>
    <t>Se trabajó en la versión preliminar de un cronograma a través del cual se definen los hitos y las metas que debe alcanzar el Grupo de Auditorías y Finanzas Sectoriales de la OAP durante 2019 para cumplir con lo planteado en el plan de acción institucional PAI. Dicho cronograma se formalizará durante el mes de abril de 2019, una vez sea validado por el Jefe de la Oficina Asesora y que el mismo sea presentado y avalado  formalmente por la Señora Ministra.</t>
  </si>
  <si>
    <t>La Oficina Asesora de Planeación convocó y lideró una reunión para organizar temas relacionados con la reforma de recursos del sector, en la cual se realizaron algunos acuerdos relacionados con la justificación del acto legislativo que va a tramitar la Nación para ajustar el SGP. Durante el mes de abril de 2019 se avanzará como primer producto en un documento  de la justificación de la reforma constitucional que asjuste el SGP, el cual se constituya como una primera versión para discutir el tema en los espacios que se requiera.</t>
  </si>
  <si>
    <t>Se realizó solictud a lo Directores de área la designación de  los fincionarios que cumplirán los roles de cálculo de indicaodoree y aprobación del cálculo, a fin de iniciar el proceso de capacitación para manejo y actualización d ela herramienta Repórtate.
Se inician las pruebas del profesional requerido para el manejo de la interoperabilidad y la herramient de publicación.</t>
  </si>
  <si>
    <t>Se está en el proceo de consolidación de la matrícula deinitiva preliminar, la cual incluye la información de eficiencia.
Se realizó el cargue en la Intranet de los cortes de matrícula de enero y fbrero de 2019.
Con base en lo realizado por NODUM a la plataforma O3, se vienen realizando pruebas de consulta y visualización de la información.</t>
  </si>
  <si>
    <t xml:space="preserve">Respecto al proceso de auditoria 2018, teniendo en cuenta que los resultados finales fueron radicados por parte del contratista el 15 de marzo, fecha en la que finalizo el contrato, el grupo de auditorías inicio la validación de la estructura del árbol de evidencias de la información objeto de auditoria por cada componente, de igual manera inicio una revisión aleatoria con el fin de validar la calidad y completitud de la información. Entrega de producto final, radicado por la firma auditora contrato 997 de 2018 2019-ER-066984.
Para el proceso vigencia 2019, se iniciaron las mesas de trabajo con el viceministerio de superior, para definir la metodología que requieren implementar para esta vigencia. </t>
  </si>
  <si>
    <t>Durante este periodo se iniciaron las mesas de trabajo con las diferentes áreas con el objetivo de definir las metodologías que se ejecutaran en campo para el proceso 2019, de igual manera el grupo de auditorias continua en la revisión de la información final entregada por la firma auditora como resultado del proceso 2018.</t>
  </si>
  <si>
    <t>Cuenta indicador dependencia</t>
  </si>
  <si>
    <t>Cuenta indicador Subdirección</t>
  </si>
  <si>
    <t>Marzo</t>
  </si>
  <si>
    <t>Diferencia mes anterior</t>
  </si>
  <si>
    <t>_Dirección_de_Calidad_para_la_Educación_PBM</t>
  </si>
  <si>
    <t xml:space="preserve">Dirección de Calidad EPBM </t>
  </si>
  <si>
    <t>4.1. De aquí a 2030, asegurar que todas las niñas y todos los niños terminen la enseñanza primaria y secundaria, que ha de ser gratuita, equitativa y de calidad y producir resultados de aprendizaje pertinentes y efectivos.</t>
  </si>
  <si>
    <t>Todos por una educación de calidad</t>
  </si>
  <si>
    <t>Docentes que hagan parte de los programas de formación que impactan las prácticas pedagógicas</t>
  </si>
  <si>
    <t>Programa Todos a Aprender</t>
  </si>
  <si>
    <t>Porcentaje de implementación de la ruta de formación y acompañamiento a docentes para la transformación de sus prácticas de aula con énfasis en los grados transición a 6</t>
  </si>
  <si>
    <t>Metas PND</t>
  </si>
  <si>
    <t xml:space="preserve">El principal criterio de focalización, la selección de los establecimientos educativos con los resultados niveles más altos de insuficiente en las pruebas SABER.
De igual manera, se incluye la totalidad de Escuelas Normales Superiores oficiales del país (129), con el objetivo de intervenir estos espacios en sus Programas de Formación Complementaria (PFC), en línea con el propósito del PTA de fortalecer y transformar las prácticas pedagógicas y didácticas de los docentes, y en este caso de los nuevos.
El proceso de focalización también contempla las variables de cobertura con el fin por un lado de propender por su mejora como efecto indirecto del programa; repitencia y deserción, también como variables a trabajar en el marco del PTA.
Se acompañan un total de 83 secretarias, incluyendo las priorizadas por los Conpes Cauca (Cauca y Popayan) y Catatumbo (Norte de Santander). </t>
  </si>
  <si>
    <t>Guía de acompañamiento
Reporte de implementación de actividades de acompañamiento</t>
  </si>
  <si>
    <t>_MEJORAMIENTO_DE_LA_CALIDAD_EDUCATIVA_PREESCOLAR_BÁSICA_Y_MEDIA_NACIONAL</t>
  </si>
  <si>
    <t>13-0</t>
  </si>
  <si>
    <t>_Realizar_asistencia_técnica_para_el_acompañamiento_y_revisión_a_las_Secretarias_de_Educación_en_la_definición_e_implementación_de_los_planes_territoriales_de_formación_docente</t>
  </si>
  <si>
    <t>2019-0916</t>
  </si>
  <si>
    <t>ENCARGO FIDUCIARIO PARA ADMINISTRACION DE LOS RECURSOS PARA EL PAGO DE LOS REEMBOLSOS A LOS TUTORES DEL PTA DEL MEN.</t>
  </si>
  <si>
    <t>C-2201-0700-13-0-2201006-02</t>
  </si>
  <si>
    <t>ADQUISICIÓN DE BIENES Y SERVICIOS</t>
  </si>
  <si>
    <t>A-02-02-02-008-003-09----</t>
  </si>
  <si>
    <t>2019-0917</t>
  </si>
  <si>
    <t>APOYO A LA GESTIÓN DEL MACRO PROCESO DE APOYO DEL PROGRAMA PARA LA EXCELENCIA DOCENTE Y ACADÉMICA TODOS A APRENDER DEL MEN, CON SUS COMPONENTES ADMINISTRATIVOS, FINANCIEROS, JURÍDICOS, CONTRACTUALES Y TÉCNICO OPERATIVO.</t>
  </si>
  <si>
    <t>El principal criterio de focalización, la selección de los establecimientos educativos con los resultados niveles más altos de insuficiente en las pruebas SABER.
De igual manera, se incluye la totalidad de Escuelas Normales Superiores oficiales del país (129), con el objetivo de intervenir estos espacios en sus Programas de Formación Complementaria (PFC), en línea con el propósito del PTA de fortalecer y transformar las prácticas pedagógicas y didácticas de los docentes, y en este caso de los nuevos.
El proceso de focalización también contempla las variables de cobertura con el fin por un lado de propender por su mejora como efecto indirecto del programa; repitencia y deserción, también como variables a trabajar en el marco del PTA.
Se acompañan un total de 83 secretarias, incluyendo las priorizadas por los Conpes Cauca (Cauca y Popayan) y Catatumbo (Norte de Santander). Las secretarias que cubre el PTA son:
ANTIOQUIA, APARTADO, MEDELLIN, TURBO, ATLANTICO, BARRANQUILLA, MALAMBO, SOLEDAD, BOLIVAR, CARTAGENA, MAGANGUE, BOYACA, DUITAMA, SOGAMOSO, TUNJA, CALDAS, MANIZALES, FLORENCIA, CAQUETÁ, CAUCA, POPAYAN, CESAR, VALLEDUPAR, CORDOBA, LORICA, MONTERIA, SAHAGUN, CUNDINAMARCA, FACATATIVÁ, GIRARDOT, MOSQUERA, SOACHA, CHOCO, QUIBDÓ, HUILA, NEIVA, PITALITO, LA GUAJIRA, MAICAO, RIOHACHA, URIBIA, CIENAGA, MAGDALENA, SANTA MARTA, META, VILLAVICENCIO, IPIALES, NARIÑO, PASTO, TUMACO, CUCUTA, NORTE SANTANDER, ARMENIA, QUINDIO, PEREIRA, RISARALDA, BARRANCABERMEJA, GIRON, PIEDECUESTA, SANTANDER, SINCELEJO, SUCRE, IBAGUE, TOLIMA, BUENAVENTURA, BUGA, CALI, CARTAGO, JAMUNDÍ, PALMIRA, TULUA, VALLE, YUMBO, ARAUCA, CASANARE, YOPAL, PUTUMAYO, SAN ANDRES, AMAZONAS, GUAINIA, GUAVIARE, VAUPES y VICHADA</t>
  </si>
  <si>
    <t>Listado de maestras de preescolar que reciben formación y acompañamiento situado</t>
  </si>
  <si>
    <t>Aplican los mismos rubros presupuestales de la actividad: Porcentaje de implementación de la ruta de formación y acompañamiento a docentes para la transformación de sus prácticas de aula con énfasis en los grados 1 a 6</t>
  </si>
  <si>
    <t>Porcentaje de implementación de la ruta de Formación y acompañamiento a docentes para la transformación de sus prácticas de aula con énfasis en el ciclo complementario de ENS</t>
  </si>
  <si>
    <t>Guía de acompañamiento
Reporte de implementación de actividades de acompañamiento con énfasis en el ciclo complementario de ENS</t>
  </si>
  <si>
    <t>Aplican los mismos rubros presupuestales de la actividad: Porcentaje de implementación de la ruta de formación y acompañamiento a docentes para la transformación de sus prácticas de aula con énfasis en los grados 1 a 7</t>
  </si>
  <si>
    <t>Número de Educadores en procesos de formación</t>
  </si>
  <si>
    <t>Listado de educadores de preescolar que reciben formación y acompañamiento situado</t>
  </si>
  <si>
    <t>_Formar_a_docentes_y_directivos_docentes_en_el_mejoramiento_de_prácticas_de_aulas</t>
  </si>
  <si>
    <t>Servicio de fortalecimiento a las capacidades de los docentes de educación preescolar, básica y media</t>
  </si>
  <si>
    <t>PRESTACIÓN DE SERVICIOS PARA LA ORGANIZACIÓN, ADMINISTRACIÓN Y EJECUCIÓN DE ACCIONES LOGÍSTICAS PARA LA REALIZACIÓN DE EVENTOS DEL PROGRAMA PARA LA EXCELENCIA DOCENTE Y ACADÉMICA “TODOS A APRENDER "</t>
  </si>
  <si>
    <t>C-2201-0700-13-0-2201009-02</t>
  </si>
  <si>
    <t>2019-0918</t>
  </si>
  <si>
    <t>NOMINA</t>
  </si>
  <si>
    <t>Nomina</t>
  </si>
  <si>
    <t>C-2201-0700-13-0-2201009-01</t>
  </si>
  <si>
    <t>A-01-01--------</t>
  </si>
  <si>
    <t>PRESTAR SERV PROFESIONALES PARA APOYAR AL PROGRAMA TODOS A APRENDER EN LA APLICACIÓN DE MODELOS ECONOMÉTRICOS PARA EL DISEÑO Y SEGUIMIENTO DE LOS INDICADORES DEL PROGRAMA, EN COORDINACIÓN CON LA DIRECCIÓN DE CALIDAD DE ED PREESC BASICA Y MEDIA. RAD</t>
  </si>
  <si>
    <t>RESTACIÓN DE SERVICIOS PROFESIONALES PARA COORDINAR LAS ACTIVIDADES FINANCIERAS, ADMINISTRATIVAS Y CONTRACTUALES DEL COMPONENTE OPERATIVO DEL PROGRAMA TODOS A APRENDER. RAD</t>
  </si>
  <si>
    <t>PRESTACIÓN DE SERVICIOS PROFESIONALES PARA REALIZAR ACTIVIDADES DE ARTICULACIÓN ENTRE LA GERENCIA DEL PROGRAMA TODOS A APRENDER, DESDE SUS COMPONENTES MISIONAL Y TERRITORIAL, CON LAS DIFERENTES ÁREAS DEL MINISTERIO DE EDUCACIÓN.</t>
  </si>
  <si>
    <t>PRESTAR SERVICIOS PROFESIONALES PARA APOYAR LA GESTIÓN DEL PTA EN EL DESARROLLO DE LAS ACCIONES ADMINISTRATIVAS QUE SOPORTAN LA OPERACIÓN DEL PROGRAMA EN RELACIÓN CON LAS ENTIDADES TERRITORIALES FOCALIZADAS DE LAS ZONAS 3, 4 Y 5</t>
  </si>
  <si>
    <t>PRESTAR SERVICIOS PROFESIONALES PARA LA APLICACIÓN PARA APOYAR AL PROGRAMA TODOS A APRENDER EN LA IMPLEMENTACIÓN, ANÁLISIS Y MEJORA DE LOS INSTRUMENTOS PEDAGÓGICOS APLICADOS. RAD 4596</t>
  </si>
  <si>
    <t>PRESTAR SERVICIOS PROFESIONALES PARA APOYAR LA GESTIÓN DEL PTA EN EL DESARROLLO DE LAS ACCIONES ADMINISTRATIVAS QUE SOPORTAN LA OPERACIÓN DEL PROGRAMA EN RELACIÓN CON LAS ENTIDADES TERRITORIALES FOCALIZADAS DE LAS ZONAS QUE SE ASIGNE.</t>
  </si>
  <si>
    <t>PRESTAR LOS SERVICIOS PROFESIONALES PARA APOYAR AL PROGRAMA TODOS A APRENDER EN LA IMPLEMENTACIÓN DE ESTRATEGIAS DE FORMACIÓN DOCENTE EN LAS COMPETENCIAS Y ENFOQUES QUE SE LE ASIGNEN. SOLICITUD 2019IE04970.</t>
  </si>
  <si>
    <t>PC 0297 SERVICIOS PROFESIONALES PARA APOYAR AL PROGRAMA TODOS A APRENDER EN LA IMPLEMENTACION DE ESTRATEGIAS DE FORMACION DOCENTE EN LAS COMPETENCIAS Y ENFOQUES QUE SE LE ASIGNEN - RAD IE 004963</t>
  </si>
  <si>
    <t>PRESTAR SERVICIOS PROFESIONALES PARA LIDERAR Y COORDINAR LOS PROCESOS DE GESTIÓN DE LA INFORMACIÓN DEL PROGRAMA TODOS A APRENDER RAD 5113</t>
  </si>
  <si>
    <t>PRESTAR SERVICIOS PROFESIONALES AL PROGRAMA TODOS A APRENDER APOYANDO EL DESARROLLO DE LAS ACTIVIDADES MISIONALES DEL COMPONENTE PEDAGÓGICO.-5118</t>
  </si>
  <si>
    <t>PRESTAR LOS SERVICIOS PROFESIONALES PARA APOYAR AL PROGRAMA TODOS A APRENDER EN LA IMPLEMENTACIÓN DE ESTRATEGIAS DE FORMACIÓN DOCENTE EN LAS COMPETENCIAS Y ENFOQUES QUE SE LE ASIGNEN. RAD 5152</t>
  </si>
  <si>
    <t>PC 792 SERVICIOS PROFESIONALES PARA APOYAR AL PROGRAMA TODOS A APRENDER EN LA IMPLEMENTACION DE ESTRATEGIAS DE FORMACION DOCENTE EN LAS COMPETENCIAS Y ENFOQUES QUE SE LE ASIGNEN RAD IE 005185</t>
  </si>
  <si>
    <t>PRESTAR SERVICIOS PROFESIONALES PARA EL SEGUIMIENTO, REGISTRO Y RETROALIMENTACIÓN DE LAS ESTRATEGIAS DE INTERVENCIÓN DEL PROGRAMA TODOS A APRENDER. RAD 5220</t>
  </si>
  <si>
    <t>PC 284 SERVICIOS PROFESIONALES PARA APOYAR A LA GERENCIA DEL PROGRAMA TODOS A APRENDER EN LA COORDINACION DEL COMPONENTE PEDAGOGICO DEL PROGRAMA RAD IE 005219</t>
  </si>
  <si>
    <t>PRESTAR SERVICIOS PROFESIONALES PARA APOYAR AL PROGRAMA TODOS A APRENDER EN LA GENERACIÓN Y APLICACIÓN DE PROCESOS QUE PERMITAN MAYOR EFICACIA EN EL ANÁLISIS DE INFORMACIÓN DEL PROGRAMA. RAD 8787</t>
  </si>
  <si>
    <t>PRESTAR SERVICIOS PROFESIONALES PARA APOYAR LA GESTIÓN DEL PTA EN EL DESARROLLO DE LAS ACCIONES ADMINISTRATIVAS QUE SOPORTAN LA OPERACIÓN DEL PROGRAMA EN RELACIÓN CON LAS ENTIDADES TERRITORIALES FOCALIZADAS DE LAS ZONAS QUE SE ASIGNE. RAD 8788</t>
  </si>
  <si>
    <t>PRESTAR SERVICIOS PROFESIONALES PARA APOYAR LA GESTIÓN DEL PTA EN EL DESARROLLO DE LAS ACCIONES ADMINISTRATIVAS QUE SOPORTAN LA OPERACIÓN DEL PROGRAMA EN RELACIÓN CON LAS ENTIDADES TERRITORIALES FOCALIZADAS DE LAS ZONAS QUE SE ASIGNE. RAD 2019IE12228</t>
  </si>
  <si>
    <t>2019-1059</t>
  </si>
  <si>
    <t xml:space="preserve">Aunar esfuerzos para promover la innovación educativa mediamnte el uso de tecnologia de la información y metodologias innovadoras en busca de mejorar la calidad de la educación en Colombia </t>
  </si>
  <si>
    <t>Número de EE de bajo desempeño en  todo el país que estan siendo acompañados por el Programa Todos a Aprender</t>
  </si>
  <si>
    <t>Metas PND
 Conpes 3739 y 3799</t>
  </si>
  <si>
    <t>Listado de Establecimientos que reciben acompañamiento</t>
  </si>
  <si>
    <t>_Acompañar_a_educadores_para_el_fortalecimiento_de_su_práctica_de_aula_en_proyectos_pedagógicos,_competencias_básicas,_socioemocionales_y_comunicativas.</t>
  </si>
  <si>
    <t xml:space="preserve">GARANTIZAR LOS RECURSOS PARA EL PAGO DE VIÁTICOS POR DESPLAZAMIENTO DE LOS EQUIPOS DE LA DIRECCIÓN DE CALIDAD EPBM </t>
  </si>
  <si>
    <t>A-02-02-02-006-004-----</t>
  </si>
  <si>
    <t>A-02-02-02-006-003-01----</t>
  </si>
  <si>
    <t>GARANTIZAR LOS RECURSOS PARA EL PAGO DE TIQUETES  POR DESPLAZAMIENTO DE LOS EQUIPOS DE LA DIRECCIÓN DE CALIDAD EPBM</t>
  </si>
  <si>
    <t>SUMINISTRO DE PRODUCTOS DE PAPELERIA Y UTILES DE OFICINA A PRECIOS UNITAROS FIJOS PARA EL MEN.</t>
  </si>
  <si>
    <t>Número de textos entregados en PTA</t>
  </si>
  <si>
    <t>Proyecto de Inversión
Plan Nacional de Desarrollo
Programas de la Direección
PTA</t>
  </si>
  <si>
    <t>Sedes educativas focalizadas en el marco del programaTodo a Aprender</t>
  </si>
  <si>
    <t>Actas de entrega de material (libros de texto).
Listado de colegios con textos entregados</t>
  </si>
  <si>
    <t>_Adquisición,_entrega_y_uso_de_recursos_educativos_escolares_(Libros,_textos,_guías,_cuadernillos_de_trabajo,_videos,_entre_otros)_de_conformidad_con_los_lineamientos_técnicos_del_sector</t>
  </si>
  <si>
    <t>PREST SERV PARA APOYAR LA SUPERV TECN, ADTIVA, FINANCIERA Y JURIDICA A LOS CONTRATOS Y/O ORDENES DE COMPRA QUE SUSCRIBA Y/O EJECUTE EL MEN</t>
  </si>
  <si>
    <t>C-2201-0700-13-0-2201027-02</t>
  </si>
  <si>
    <t>2019-738</t>
  </si>
  <si>
    <t>CONTRATAR EL SERVICIO DE IMPRESIÓN ALISTAMIENTO Y DISTRIBUCIÓN DE MATERIAL PEDAGÓGICO SEGMENTO 1 AL AMPARO DEL ACUERDO MARCO DE PRECIOS VIGENTE PARA EL PROGRAMA TODOS APRENDER 2.0 (1) - VF</t>
  </si>
  <si>
    <t>2019-737</t>
  </si>
  <si>
    <t>Subdirección de Fomento de Competencias</t>
  </si>
  <si>
    <t>Porcentaje de estudiantes oficiales con jornada única</t>
  </si>
  <si>
    <t>Jornada Única</t>
  </si>
  <si>
    <t xml:space="preserve">Orientaciones para la implementación integral de la jornada única en secretarías de educación y establecimientos educativos. </t>
  </si>
  <si>
    <t>Plan Nacional de Desarrollo
Proyecto de Inversión</t>
  </si>
  <si>
    <t>Secretarías de Educación certificadas del país</t>
  </si>
  <si>
    <t xml:space="preserve">Un Documento orientador </t>
  </si>
  <si>
    <t>_Prestar_asistencia_técnica_para_el_acompañamiento_a_la_Secretaria_de_Educación_en_la_implementación_de_la_gestión_institucional,_el_fortalecimiento_de_las_competencias_básicas_y_la_formación_para_la_ciudadanía</t>
  </si>
  <si>
    <t xml:space="preserve">Tiquetes para el acompañamiento pedagógico y la asistencia técnica a SE con énfasis en la ruralidad </t>
  </si>
  <si>
    <t xml:space="preserve">Viáticos para el acompañamiento pedagógico y la asistencia técnica a SE con énfasis en la ruralidad </t>
  </si>
  <si>
    <t>Estrategia de acompañamiento pedagógico para EE en Jornada Única, diseñada y en implementación, con metodologías y herramientas pedagógicas desde una perspectiva integral.</t>
  </si>
  <si>
    <t xml:space="preserve">Alcance nacional </t>
  </si>
  <si>
    <t>Documento técnico con el diseño de la estrategia de acompañamiento pedagógico a EE desde una perspectiva integral y orientaciones para la implementación.</t>
  </si>
  <si>
    <t>2019-0927</t>
  </si>
  <si>
    <t>PRESTACIÓN DE SERVICIOS PROFESIONALES PARA APOYAR LA GESTIÓN TÉCNICA EN LA IMPLEMENTACIÓN DEL PROGRAMA JORNADA ÚNICA EN LAS ENTIDADES TERRITORIALES CERTIFICADAS Y ESTABLECIMIENTOS EDUCATIVOS FOCALIZADOS.</t>
  </si>
  <si>
    <t xml:space="preserve">	2019-0929</t>
  </si>
  <si>
    <t>PRESTACIÓN DE SERVICIOS PROFESIONALES PARA ORIENTAR LA ESTRUCTURACIÓN  E IMPLEMENTACIÓN DEL PROGRAMA JORNADA ÚNICA EN LAS ENTIDADES TERRITORIALES CERTIFICADAS Y ESTABLECIMIENTOS EDUCATIVOS FOCALIZADOS.</t>
  </si>
  <si>
    <t xml:space="preserve">	2019-0930</t>
  </si>
  <si>
    <t>PRESTACIÓN DE SERVICIOS PROFESIONALES PARA APOYAR LA GESTIÓN DE LOS PROCESOS INTERNOS Y EXTERNOS  ASOCIADOS A LA IMPLEMENTACIÓN DEL PROGRAMA JORNADA ÚNICA EN LAS ENTIDADES TERRITORIALES CERTIFICADAS Y ESTABLECIMIENTOS EDUCATIVOS FOCALIZADOS.</t>
  </si>
  <si>
    <t xml:space="preserve">Número de colegios acompañados con la estrategia de acompañamiento integral de Jornada Única </t>
  </si>
  <si>
    <t>Actas e informes de acompañamiento</t>
  </si>
  <si>
    <t>2019-0863</t>
  </si>
  <si>
    <t xml:space="preserve">Acompañar técnicamente a las instituciones educativas en la implementación del programa jornada única </t>
  </si>
  <si>
    <t>2019-0878</t>
  </si>
  <si>
    <t>Aunar esfuerzos técnicos, operativos y administrativos para diseñar, producir y socializar materiales, metodologías y herramientas que orienten a los establecimientos educativos, entidades territoriales y aliados del MEN hacia la implementación de una visión integral de la Jornada Única que favorezca en los estudiantes tiempos significativos y de calidad para aprender, compartir y disfrutar en el marco de trayectorias completas y transiciones efectivas.</t>
  </si>
  <si>
    <t xml:space="preserve">	2019-0931</t>
  </si>
  <si>
    <t>PRESTACIÓN DE SERVICIOS PROFESIONALES PARA APOYAR EL DESARROLLO DE ACCIONES DE FORTALECIMIENTO Y ACOMPAÑAMIENTO PEDAGÓGICO  ASOCIADAS A LA IMPLEMENTACIÓN DEL PROGRAMA JORNADA ÚNICA EN LAS ENTIDADES TERRITORIALES CERTIFICADAS Y ESTABLECIMIENTOS EDUCATIVOS FOCALIZADOS.</t>
  </si>
  <si>
    <t xml:space="preserve">	2019-0932</t>
  </si>
  <si>
    <t>PRESTACIÓN DE SERVICIOS PROFESIONALES PARA COORDINAR LA DEFINICIÓN E IMPLEMENTACIÓN DE ESTRATEGIAS DE FORMACIÓN Y ACOMPAÑAMIENTO PEDAGÓGICO PARA EL FORTALECIMIENTO DE LOS PROCESOS DE ENSEÑANZA Y APRENDIZAJE Y LA GESTIÓN TERRITORIAL ASOCIADAS A LA IMPLEMENTACIÓN DEL PROGRAMA JORNADA ÚNICA EN LAS ENTIDADES TERRITORIALES CERTIFICADAS Y ESTABLECIMIENTOS EDUCATIVOS FOCALIZADOS.</t>
  </si>
  <si>
    <t xml:space="preserve">	2019-0933</t>
  </si>
  <si>
    <t xml:space="preserve">	2019-0934</t>
  </si>
  <si>
    <t>PRESTACIÓN DE SERVICIOS PROFESIONALES PARA APOYAR LA DEFINICIÓN, GESTIÓN Y SEGUIMIENTO DE LAS LÍNEAS ESTRATÉGICAS Y PLANES DE ACCIÓN RELACIONADOS CON LA IMPLEMENTACIÓN DEL PROGRAMA JORNADA ÚNICA, ESPECIALMENTE EN LO CONCERNIENTE A LA OPERACIÓN DE LA GERENCIA ESTRATÉGICA DEL PROGRAMA.</t>
  </si>
  <si>
    <t xml:space="preserve">	2019-0935</t>
  </si>
  <si>
    <t xml:space="preserve">	2019-0947</t>
  </si>
  <si>
    <t>PRESTACIÓN DE SERVICIOS PROFESIONALES PARA BRINDAR ASISTENCIA TÉCNICA, REALIZAR SEGUIMIENTO Y APOYAR LA GESTION DE LAS ENTIDADES TERRITORIALES,  EN LA IMPLEMENTACIÓN DEL PROGRAMA JORNADA ÚNICA EN LAS ENTIDADES TERRITORIALES CERTIFICADAS Y ESTABLECIMIENTOS EDUCATIVOS FOCALIZADOS.</t>
  </si>
  <si>
    <t>Número de textos entregados en Jornada Unica</t>
  </si>
  <si>
    <t>Proyecto de Inversión
Plan Nacional de Desarrollo
Programas de la Direección
EE con Jornada única</t>
  </si>
  <si>
    <t>Sedes educativas focalizadas en el marco del programa Jornada Única</t>
  </si>
  <si>
    <t>Comités semanales de seguimiento, Informes de gestión, recepción, verificación, validación y aprobación de actas de entrega de material (libros de texto).</t>
  </si>
  <si>
    <t xml:space="preserve">CONTRATAR EL SERVICIO DE IMPRESIÓN ALISTAMIENTO Y DISTRIBUCIÓN DE MATERIAL PEDAGÓGICO SEGMENTO 1 AL AMPARO DEL ACUERDO MARCO DE PRECIOS VIGENTE PARA JORNADA UNICA </t>
  </si>
  <si>
    <t xml:space="preserve">4.c. De aquí a 2030, aumentar considerablemente la oferta de docentes calificados, incluso mediante la cooperación internacional para la formación de docentes en los países en desarrollo, especialmente los países menos adelantados y los pequeños Estados insulares en desarrollo. </t>
  </si>
  <si>
    <t xml:space="preserve">Bilingüismo
</t>
  </si>
  <si>
    <t>Número de docentes formados en actualización pedagógica o metodológica o uso nuevas tecnologías en inglés</t>
  </si>
  <si>
    <t>2019-0864</t>
  </si>
  <si>
    <t>Aunar esfuerzos académicos, técnicos, operativos, económicos y administrativos para  fortalecer los procesos de la enseñanza-aprendizaje del inglés como lengua extranjera a docentes a estudiantes del sector oficial.</t>
  </si>
  <si>
    <t>2019-1001</t>
  </si>
  <si>
    <t>PRESTACIÓN DE SERVICIOS PROFESIONALES PARA APOYAR A LA DIRECCIÓN DE CALIDAD DE EDUCACIÓN PARA LA EDUCACIÒN PREESCOLAR, BÀSICA Y MEDIA EN LA PLANEACIÓN E IMPLEMENTACIÓN DE ESTRATEGIAS, PROYECTOS Y PROGRAMAS PARA EL FORTALECIMIENTO DE LOS PROCESOS DE ENSEÑANZA Y APRENDIZAJE DEL IDIOMA INGLÉS.</t>
  </si>
  <si>
    <t xml:space="preserve">	2019-1003</t>
  </si>
  <si>
    <t>Prestación de Servicios profesionales para orientar a la Dirección de Calidad para la educación Preescolar, Básica y Media en la estructuración, implementación y seguimiento a  las estrategias, proyectos y programas para el fortalecimiento de los procesos de enseñanza y aprendizaje del idioma ingles.</t>
  </si>
  <si>
    <t xml:space="preserve">	2019-1004</t>
  </si>
  <si>
    <t>PRESTACIÓN DE SERVICIOS PROFESIONALES PARA APOYAR A LA DIRECCIÓN DE CALIDAD DE EDUCACIÓN PARA LA EDUCACIÒN PREESCOLAR, BÀSICA Y MEDIA EN LA IMPLEMENTACIÓN DE ESTRATEGIAS, PROYECTOS Y PROGRAMAS PARA EL FORTALECIMIENTO DE LOS PROCESOS DE ENSEÑANZA Y APRENDIZAJE DEL IDIOMA INGLÉS.</t>
  </si>
  <si>
    <t>Número de textos entregados en Bilinguismo</t>
  </si>
  <si>
    <t>Sedes educativas focalizadas en el marco del programa Bilingüismo</t>
  </si>
  <si>
    <t xml:space="preserve">CONTRATAR EL SERVICIO DE IMPRESIÓN ALISTAMIENTO Y DISTRIBUCIÓN DE MATERIAL PEDAGÓGICO SEGMENTO BILINGUSIMO </t>
  </si>
  <si>
    <t>PNLE</t>
  </si>
  <si>
    <t xml:space="preserve">Plan Nacional de Desarrollo
</t>
  </si>
  <si>
    <t>Establecimientos educativos Rurales</t>
  </si>
  <si>
    <t>Lista de asistencia a talleres y encuentros de formación</t>
  </si>
  <si>
    <t xml:space="preserve">	2019-0997</t>
  </si>
  <si>
    <t xml:space="preserve">Prestación de servicios profesionales para apoyar a la Subdirección de Fomento de Competencias, en el desarrollo, implementación, seguimiento y evaluación de las líneas estratégicas  de los programas y proyectos del  Plan Nacional de Lectura y Escritura. PNLE </t>
  </si>
  <si>
    <t xml:space="preserve">	2019-0998</t>
  </si>
  <si>
    <t>PRESTACIÓN DE SERVICIOS PROFESIONALES PARA APOYAR LOS PROCESOS DE ESTRUCTURACIÓN, IMPLEMENTACIÓN Y SEGUIMIENTO A PLANES, ESTRATEGIAS Y ACCIONES PEDAGÓGICAS REQUERIDAS PARA FORTALECER LA APROPIACIÓN DE LAS LÍNEAS ESTRATÉGICAS DEL PLAN NACIONAL DE LECTURA PNLE.</t>
  </si>
  <si>
    <t xml:space="preserve">	2019-1000</t>
  </si>
  <si>
    <t>PRESTACIÓN DE SERVICIOS PROFESIONALES PARA ORIENTAR LA IMPLEMENTACIÓN DE LAS LÍNEAS Y PROGRAMAS ESTRATÉGICAS DEL PLAAN NACIONAL DE LECTURA Y ESCRITURA - PNLE.</t>
  </si>
  <si>
    <t>Establecimientos educativos oficiales del país en la zonas rurales y enfocado en primera infancia</t>
  </si>
  <si>
    <t>Actas de entrega</t>
  </si>
  <si>
    <t>2019-0865</t>
  </si>
  <si>
    <t>Aunar esfuerzos técnicos y financieros para implementar los proyectos del Plan Nacional de Lectura y Escritura del Ministerio de Educación Nacional para fortalecer las competencias comunicativas de las comunidades educativas del país.</t>
  </si>
  <si>
    <t>2019-1207</t>
  </si>
  <si>
    <t>REALIZACIÓN DE LA FERIA INTERNACIONAL DEL LIBRO DE BOGOTÁ 2019, DE CONFORMIDAD CON LO ESTIPULADO EN EL ARTÍCULO 14 DE LA LEY 98 DE 1993</t>
  </si>
  <si>
    <t>A-02-02-02-008-005-09-6---</t>
  </si>
  <si>
    <t xml:space="preserve">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t>
  </si>
  <si>
    <t>Instituciones educativas fortalecidas como entornos escolares para la Convivencia y la ciudadanía</t>
  </si>
  <si>
    <t xml:space="preserve">Programas Transversales </t>
  </si>
  <si>
    <t>Sistema Nacional de Convivenica escolar Fortalecido</t>
  </si>
  <si>
    <t>Ley  1620 de 2013</t>
  </si>
  <si>
    <t>Secretarías de educación certificadas.</t>
  </si>
  <si>
    <t xml:space="preserve">Plan territorial de convivencia  escolar. 
Actas de comités territoriales por ETC </t>
  </si>
  <si>
    <t xml:space="preserve">	2019-0994</t>
  </si>
  <si>
    <t xml:space="preserve"> PRESTACIÓN DE SERVICIOS PROFESIONALES PARA APOYAR TÈCNICAMENTE LA ESTRUCTURACIÓN E IMPLEMENTACIÓN DE ESTRATEGIAS PARA EL FORTALECIMIENTO DEL SISTEMA NACIONAL DE CONVIVENCIA ESCOLAR Y LA EDUCACIÓN PARA LA PAZ</t>
  </si>
  <si>
    <t>2019-0996</t>
  </si>
  <si>
    <t>PRESTACIÓN DE SERVICIOS PROFESIONALES PARA APOYAR  EL PROCESO DE SOCIALIZACIÓN  Y APROPACIÓN DEL SISTEMA NACIONAL DE CONVIVENCIA ESCOLAR EN LAS ENTIDADES TERRITORIALES CERTIFICADAS.</t>
  </si>
  <si>
    <t>Fabrica de software sistema de convivencia</t>
  </si>
  <si>
    <t>Fabrica de Software</t>
  </si>
  <si>
    <t>2019-0873</t>
  </si>
  <si>
    <t>Aunar esfuerzos para implementar estrategias pedagógicas y de movilización social que fortalezcan las competencias ciudadanas y socioemocionales en los establecimientos educativos focalizados y promuevan la educación inclusiva e intercultural con grupos étnicos focalizado</t>
  </si>
  <si>
    <t xml:space="preserve">Ley  1620 de 2013 y otras relacionadas con prevención particularmente de violencias </t>
  </si>
  <si>
    <t>Directivos docentes, docentes y psicorientadores de establecimientos educativos focalizados que no tengan PTA con ruralidad dispersa y en entidades territoriales con altos índices de embarazo en adolescencia y consumo de SPA</t>
  </si>
  <si>
    <t>Listados de asistencias de personas de la comunidad educativa de lo EE focalizados</t>
  </si>
  <si>
    <t>2019-0882</t>
  </si>
  <si>
    <t>Aunar esfuerzos para implementar estrategias que promuevan la educación inclusiva,  intercultural y el fortalecimiento de las lenguas nativas, así como acompañar el desarrollo  de exhortos de Ley de Víctimas</t>
  </si>
  <si>
    <t xml:space="preserve">Viáticos equipo </t>
  </si>
  <si>
    <t>Ley General de Educación 
Ley 1404 de 2010</t>
  </si>
  <si>
    <t>Establecimientos educativos focalizados que no tengan PTA  con ruralidad dispersa y en entidades territoriales con altos índices de embarazo en adolescencia y consumo de SPA</t>
  </si>
  <si>
    <t xml:space="preserve">Proyectos formulados por los EE. Actas y listas de asistencia directivos docentes y familias </t>
  </si>
  <si>
    <t>C-2201-0700-13-0-2201006-</t>
  </si>
  <si>
    <t>A----------</t>
  </si>
  <si>
    <t xml:space="preserve">ODS 4.7 Normatividad Vigente </t>
  </si>
  <si>
    <t>EE focalizados con  PTA y   con ruralidad dispersa y en entidades territoriales con altos índices de embarazo en adolescencia y consumo de SPA Estudiantes grados 5°, 9° y 11°</t>
  </si>
  <si>
    <t xml:space="preserve">Informe de evaluación recopilado por EE focalizado . </t>
  </si>
  <si>
    <t xml:space="preserve">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t>
  </si>
  <si>
    <t>Brecha entre los porcentajes de establecimientos no oficiales y oficiales en niveles A+, A y B, en pruebas Saber 11</t>
  </si>
  <si>
    <t>Gestión Institucional</t>
  </si>
  <si>
    <t>Número de proyectos comunitarios propios, etnoeducativos, interculturales apoyados tecnica y financieramente en el marco de la ruta de formulación, diseño e implementación de PEC</t>
  </si>
  <si>
    <t>Ley General de Ediucacíom Titulo III Capítulo III
Ley 21 de 1991
Decreto 804 de 1995 recopilado en el Decreto 1075 de 2015
Proceso de construcción del Sistema Educativo Indígena Propio SEIP</t>
  </si>
  <si>
    <t xml:space="preserve">Todo el país </t>
  </si>
  <si>
    <t xml:space="preserve">Contratos y convenios realizados
Productos entregados de los convenios y contratos realizados 
</t>
  </si>
  <si>
    <t>Número Secretarías de Educación capacitadas y acompañadas en la implementación del sistema de gestión de la calidad educativa (SIGCE)</t>
  </si>
  <si>
    <t xml:space="preserve">Procesos y procedimientos secretaría de educación </t>
  </si>
  <si>
    <t>SE con más bajos resultados en pruebas SABER/ISCE
25 SE con Sigce
35 SE Con gestión Institucional y educativa</t>
  </si>
  <si>
    <t>Protocolos de capacitación y asistencia técnica, listas de asistencias y actas.</t>
  </si>
  <si>
    <t xml:space="preserve">Fabrica de software SIGCE </t>
  </si>
  <si>
    <t>Tiquetes para la asistencia técnica</t>
  </si>
  <si>
    <t>Viáticos para la asistencia técnica a las SE y EE</t>
  </si>
  <si>
    <t xml:space="preserve">Pendiente </t>
  </si>
  <si>
    <t>AUNAR ESFUERZOS TÉCNICOS, ADMINISTRATIVOS, HUMANOS Y FINANCIEROS PARA FORTALECER LAS CAPACIDADES INSTITUCIONALES, DE GESTIÓN Y ORGANIZATIVAS DE LAS SECRETARÍAS DE EDUCACIÓN CERTIFICADAS DEL PAÍS, A FIN DE CONTRIBUIR EN LA ARTICULACIÓN DE ACCIONES MISIONALES A NIVEL TERRITORIAL Y AL CUMPLIMIENTO DE LAS METAS DEL PLAN NACIONAL DE DESARROLLO.   -convenio OEI Guia 34</t>
  </si>
  <si>
    <t>2019-880</t>
  </si>
  <si>
    <t>REALIZAR LA IMPLEMENTACIÓN DE LAS ESTRATEGÍAS DE CUALIFICACIÓN Y FORTALECIMIENTO SITUADO DE LA PRÁCTICA PEDAGÓGICA CON MAESTROS DE PREESCOLAR EN LOS TERRITORIOS PRIORIZADOS Y estructurar la política de educación inclusiva, la política de Bienestar docente y  actualizar  los referentes curriculares a fin de mejorar los proceso de enseñanza y aprendizaje en las áreas obligatorias y fundamentales</t>
  </si>
  <si>
    <t>Documento validado política de educación inclusiva PBM</t>
  </si>
  <si>
    <t>Convenciones internacionales suscritas por el Estado Colombiano para el desarrollo de la educación inclusiva Convenciones internacionales  de la educación inclusiva 
Ley 115 de 1994
Decreto 1421 de 2017
Ley 1404 de 2010</t>
  </si>
  <si>
    <t>Documento de política construido y discutido</t>
  </si>
  <si>
    <t xml:space="preserve">Bolsa logística para el desarrollo de 2 eventos de intercambio de experiencias en el desarrollo e implementación de proyectos propios, interculturales y etnoeducativos.  Un encuentro dirigido a pueblos indígenas y un encuentro dirigido a comunidades afrocolombianas </t>
  </si>
  <si>
    <t xml:space="preserve">	2019-0984</t>
  </si>
  <si>
    <t>PRESTACIÓN DE SERVICIOS PROFESIONALES PARA APOYAR LOS PROCESOS DE RECLACIONADOS CON LA  IMPLEMENTACIÓN DE POLÍTICAS, PLANES Y PROYECTOS ESTRATÉGICOS Y PEDAGÓGICOS RELACIONADOS CON EDUCACIÓN INCLUSIVA Y DIVERSIDAD, EN PARTICULAR EL CUMPLIMIENTO DE LO DISPUESTO EN EL DECRETO 1421 DE 2017.</t>
  </si>
  <si>
    <t>2019-0985</t>
  </si>
  <si>
    <t>PRESTACIÓN DE SERVICIOS PROFESIONALES PARA ORIENTAR LA ESTRUCTURACIÓN, DIVULGACIÓN Y APROPIACIÓN DE LA POLITICA DE EDUCACIÓN INCLUSIVA Y  DIVERSIDAD EN LAS ENTIDADES TERRITORIALES CERTIFICADAS Y ESTABLECIMIENTOS EDUCATIVOS DEL PAÍS.</t>
  </si>
  <si>
    <t>2019-0986</t>
  </si>
  <si>
    <t>PRESTACIÓN DE SERVICIOS PROFESIONALES PARA APOYAR LOS PROCESOS DE ESTRUCTURACIÓN, ELABORACIÓN Y SEGUIMIENTO A LA IMPLEMENTACIÓN DE POLÍTICAS, PLANES Y PROYECTOS ESTRATÉGICOS Y PEDAGÓGICOS RELACIONADOS CON EDUCACIÓN INCLUSIVA Y DIVERSIDAD.</t>
  </si>
  <si>
    <t xml:space="preserve">	2019-1032</t>
  </si>
  <si>
    <t xml:space="preserve">PRESTAR SERVICIOS PROFESIONALES PARA APOYAR A LA SUBDIRECCION DE FORMENTO DE COMPETENCIAS EN LOS PROCESOS DE CONCERTACION DE LA POLITICA EDUCATIVA DE LOS GRUPOS ETNICOS Y SU ARTICULACION CON LAS ENTIDADES TERRITORIALES CERTIFICADAS. </t>
  </si>
  <si>
    <t>2019-0868</t>
  </si>
  <si>
    <t xml:space="preserve"> REALIZAR EL DISEÑO DE UNA ESTRATEGIA QUE PERMITA ACOMPAÑAR Y FORTALECER A LAS FAMILIAS EN TORNO A SU ROL DE CUIDADO Y CRIANZA EN EL ENTORNO EDUCATIVO, QUE INCLUYA UNA PROPUESTA DE PLATAFORMA WEB PARA DIVULGAR E IMPLEMENTAR DICHA ESTRATEGIA.</t>
  </si>
  <si>
    <t xml:space="preserve">Formación docente </t>
  </si>
  <si>
    <t>Número de SE participado en procesos de análisis de Planes Territoriales de Formación Docente</t>
  </si>
  <si>
    <t xml:space="preserve">Ley 1075 de 2015  (Que incorpora el Decreto 709 de 1996, sobre formación de docentes)
Directiva Ministerial No. 65 de 2015 </t>
  </si>
  <si>
    <t>Listas de asistencia</t>
  </si>
  <si>
    <t>Logistica  PTFD</t>
  </si>
  <si>
    <t>Número de SE con recomendaciones para diseñar su política local de formación de educadores, a través de la formulación de su Plan Territorial de Formación Docente</t>
  </si>
  <si>
    <t>Número de directivos docentes y orientadores formados en liderazgo</t>
  </si>
  <si>
    <t>Recomendaciones de la OCDE y UNESCO para el Desarrollo Profesional Docente (DPD)</t>
  </si>
  <si>
    <t>Establecimientos educativos Rurales
Establecmientos JU</t>
  </si>
  <si>
    <t>Lista de directivos y orientadores</t>
  </si>
  <si>
    <t>_Definir_e_implementar_estrategia_de_actualización_para_docentes_y_directivos_docentes</t>
  </si>
  <si>
    <t>2019-885</t>
  </si>
  <si>
    <t>Aunar esfuerzos técnicos y financieros para el diseño, implementación y evaluación de la Escuela de Liderazgo dirigida a directivos docentes y orientadores de instituciones educativas oficiales del país</t>
  </si>
  <si>
    <t xml:space="preserve">Contrato interadministrativo para la línea de formación en Liderazgo dirigida a directivos docentes y orientadores de instituciones educativas oficiales del País. </t>
  </si>
  <si>
    <t>2019-0950</t>
  </si>
  <si>
    <t xml:space="preserve">PRESTAR SERVICIOS PROFESIONALES PARA APOYAR TÉCNICAMENTE  EL DESARROLLO DE LAS ACTIVIDADES RELACIONADAS AL PROGRAMA DE FORMACIÓN DE DOCENTES Y DIRECTIVOS,  PARTICULARMENTE EN LO RELACIONADO CON LA FORMACIÓN CONTINUA DE EDUCADORES. </t>
  </si>
  <si>
    <t xml:space="preserve">	2019-0952</t>
  </si>
  <si>
    <t>Número de educadores participando en cursos para el ascenso y reubicación en el marco de la ECDF</t>
  </si>
  <si>
    <t>Punto 10 del acuerdo MEN - Fecode (junio de 2017)
Dirigido a la segunda cohorte 2016 - 2017</t>
  </si>
  <si>
    <t>Lista de educadores.</t>
  </si>
  <si>
    <t>Convenio MEN - ICETEX: 
Constituir un Fondo en administración, denominado "Formación para la Excelencia" bajo la modalidad de administración que permita la formación de educadores en cumplimiento del Decreto XXXX de 2018.
Recursos 2018.
Convenio MEN - ICETEX</t>
  </si>
  <si>
    <t xml:space="preserve">Número de créditos educativos adjudicados en programas de formación posgradual </t>
  </si>
  <si>
    <t>Proyecto de inversión 
Plan Nacional de Desarrollo</t>
  </si>
  <si>
    <t>Docentes rurales.
Primera Infancia .
Directivos Docentes.</t>
  </si>
  <si>
    <t>Base de datos de educadores beneficiados</t>
  </si>
  <si>
    <t>CONSTITUIR UN FONDO EN ADMINISTRACIÓN PARA FOMENTAR LA EXCELENCIA - Recursos superior</t>
  </si>
  <si>
    <t>PRESTACIÓN DE SERVICIOS PROFESIONALES PARA APOYAR LA  PLANEACIÓN E IMPLEMENTACIÓN DE LAS ACCIONES Y ESTRATEGIAS RELACIONADAS CON EL PROGRAMA DE FORMACIÓN DOCENTE.</t>
  </si>
  <si>
    <t xml:space="preserve">APOYAR TÉCNICAMENTE A LA DIRECCIÓN DE CALIDAD PARA LA EDUCACIÓN PREESCOLAR, BÁSICA Y MEDIA EN EL DESARROLLO DE LAS ACTIVIDADES RELACIONADAS AL PROGRAMA DE  BECAS POSGRADUALES PARA DOCENTES </t>
  </si>
  <si>
    <t>PRESTACIÓN DE SERVICIOS PROFESIONALES  PARA ORIENTAR LA  PLANEACIÓN E IMPLEMENTACIÓN DE LAS ACCIONES Y ESTRATEGIAS RELACIONADAS CON EL PROGRAMA DE FORMACIÓN DOCENTE, EN PARTICULAR LO RELACIONADO CON LIDERAZGO PARA DOCENTES Y DIRECTIVOS.</t>
  </si>
  <si>
    <t xml:space="preserve"> APOYAR LAS ACCIONES Y ESTRATEGIAS RELACIONADAS CON LA FORMACIÓN DE EDUCADORES.</t>
  </si>
  <si>
    <t>Número de ENS participando en procesos de fortalecimiento.</t>
  </si>
  <si>
    <t>Marco normativo para el fortalecimiento de las ENS (2018).
Recomendaciones para el fortalecimiento de la gobernanza de las Ens (OCDE, 2018)</t>
  </si>
  <si>
    <t>Normales superiores del país</t>
  </si>
  <si>
    <t>Lista de ENS. PPT. Documento base.</t>
  </si>
  <si>
    <t xml:space="preserve">Logistica </t>
  </si>
  <si>
    <t>Estudiantes de educación media con doble titulación (T)</t>
  </si>
  <si>
    <t>Media</t>
  </si>
  <si>
    <t>Lineamientos de calidad programa de doble titulación</t>
  </si>
  <si>
    <t xml:space="preserve">Política para fomentar la doble titulación 
Agenda de competitividad </t>
  </si>
  <si>
    <t>Documento de Lineamientos para la formación técnica en Media  SENA-MEN, Actas de reunión mesas técnicas con SENA y listados de asistencia.</t>
  </si>
  <si>
    <t>2019-0988</t>
  </si>
  <si>
    <t>PRESTACIÓN DE SERVICIOS PROFESIONALES PARA APOYAR PEDAGÓGICAMENTE LOS PROCESOS DE ESTRUCTURACIÓN, ELABORACIÓN Y SEGUIMIENTO A LA IMPLEMENTACIÓN DE POLÍTICAS, PLANES Y PROYECTOS ESTRATÉGICOS DE LA EDUCACIÓN MEDIA</t>
  </si>
  <si>
    <t xml:space="preserve">Secretarias focalizadas </t>
  </si>
  <si>
    <t>Base de datos Secretarias acompañadas, actas de reunión y listado de asistencia, Metodología de acompañamiento.</t>
  </si>
  <si>
    <t xml:space="preserve">	2019-0989</t>
  </si>
  <si>
    <t>PRESTACIÓN DE SERVICIOS PROFESIONALES PARA COORDINAR LA ESTRUCTURACIÓN, DESARROLLO E IMPLEMENTACIÓN DE LA ESTRATEGIA DE DOBLE TITULACIÓN ENTRE EL MINISTERIO DE EDUCACIÓN NACIONAL Y EL SENA.</t>
  </si>
  <si>
    <t xml:space="preserve">	2019-0990</t>
  </si>
  <si>
    <t>PRESTACIÓN DE SERVICIOS PROFESIONALES PARA APOYAR LA ESTRUCTURACIÓN Y SEGUIMIENTO A LA IMPLEMENTACIÓN DE LAS ESTRATEGIAS DE EDUCACIÓN MEDIA EN ORIENTACIÓN SOCIO-OCUPACIONAL, SISTEMA DE SEGUIMIENTO A EGRESADOS Y FORTALECIMIENTO DE COMPETENCIAS.</t>
  </si>
  <si>
    <t>Acompañar_a_docentes_y_directivos_docentes_de_instituciones_educativas_de_media_técnica_en_la_implementación_del_lineamiento_curricular_de_la_especialidad.</t>
  </si>
  <si>
    <t>2019-0904</t>
  </si>
  <si>
    <t xml:space="preserve">Implementar la estrategia de acompañamiento en  orientación socio ocupacional,  bajo tres niveles de llegada: Entidades territoriales, docentes orientadores y estudiantes. </t>
  </si>
  <si>
    <t xml:space="preserve">VIATICOS </t>
  </si>
  <si>
    <t>Secretarias focalizadas por resultados Saber 11</t>
  </si>
  <si>
    <t>Bases de datos colegios focalizados, listados estudiantes atendidos.</t>
  </si>
  <si>
    <t xml:space="preserve">	2019-0991</t>
  </si>
  <si>
    <t>PRESTACIÓN DE SERVICIOS PROFESIONALES PARA APOYAR LA EJECUCIÓN Y EL SEGUIMIENTO A LAS ACTIVIDADES TÉCNICAS, ADMINISTRATIVAS Y FINANCIERAS DEL PROYECTO DE FORTALECIMIENTO DE LA EDUCACIÓN MEDIA.</t>
  </si>
  <si>
    <t>_Acompañar_in_situ_a_docentes_y_directivos_docentes_de_los_grados_noveno,_décimo_y_once_para_el_fortalecimiento_de_su_práctica_docente</t>
  </si>
  <si>
    <t>2019-0905</t>
  </si>
  <si>
    <t>Adición al convenio 267 de 2006 (FEM)  para promover el desarrollo de competencias básicas y socioemocionales de estudiantes de la educación media</t>
  </si>
  <si>
    <t>2019-1043</t>
  </si>
  <si>
    <t>IMPRESIÓN Y DISTRIBUCIÓN DE MATERIAL PEDAGÓGICO PARA EL FORTALECIMIENTO EDUCATIVO PARA LA EDUCACIÓN INICIAL EN EL MARCO DE LA ATENCIÓN INTEGRAL  Y DE COMPETENCIAS SOCIO EMOCIONALES PARA LA EDUCACIÓN MEDIA (BM)</t>
  </si>
  <si>
    <t>Base datos,  Documento del programa de acompañamiento</t>
  </si>
  <si>
    <t>2019-0906</t>
  </si>
  <si>
    <t xml:space="preserve"> Implementar participativamente acciones que contribuyan a la innovación agropecuaria para el fortalecimiento de las capacidades de las comunidades educativas, de educación media en zonas rurales. </t>
  </si>
  <si>
    <t xml:space="preserve">	2019-0992</t>
  </si>
  <si>
    <t>PRESTACIÓN DE SERVICIOS PROFESIONALES PARA APOYAR PEDAGÓGICAMENTE Y TÉCNICAMENTE LAS ESTRATEGIAS PARA EL FORTALECIMIENTO DE LA EDUCACIÓN MEDIA A NIVEL NACIONAL.</t>
  </si>
  <si>
    <t>Ecosistema de Innovación para la Educación Media</t>
  </si>
  <si>
    <t>Documento Modelo de Ecosistema, actas de reunión interinctitucionales y listados de asistencia.</t>
  </si>
  <si>
    <t>2019-0907</t>
  </si>
  <si>
    <t>Aunar esfuerzos para desarrollar 2 ecosistemas de innovación para fortalecer la educación media.</t>
  </si>
  <si>
    <t>Curriculo para la Innovaciòn en artes</t>
  </si>
  <si>
    <t>Apoyo a la contrucciòn del documentode polìtica de calidad y pertienencia en Educaciòn Media</t>
  </si>
  <si>
    <t>Mapa de fuentes y completitud de  información, Documento técnico casos de uso y prototipo del sistema.</t>
  </si>
  <si>
    <t>Fabrica de Software Sistema de Seguimiento  a egresados de la educación Media</t>
  </si>
  <si>
    <t>Subdirección de Referentes de calidad Educativa</t>
  </si>
  <si>
    <t>Evaluación</t>
  </si>
  <si>
    <t>Número de informes con los resultados del proceso de evaluación de  los educadores regidos por el decreto 1278 de 2002</t>
  </si>
  <si>
    <t>Proyecto de inversión
PND
PDE</t>
  </si>
  <si>
    <t>Docentes regidos por el Decreto 1278 de 2002</t>
  </si>
  <si>
    <t xml:space="preserve">Base de datos de los puntajes finales de los docentes que presentaron la prueba ECDF
Informes de gestión
</t>
  </si>
  <si>
    <t>_Establecer_el_proceso_de_evaluación_de_los_docentes_regidos_por_el_decreto_1278_de_2012</t>
  </si>
  <si>
    <t>Servicio de evaluación para docentes</t>
  </si>
  <si>
    <t>2019-0911</t>
  </si>
  <si>
    <t>CONTRATO INTERADMINISTRATIVO DERIVADO CON EL FIN DE LLEVAR A CABO LA SEGUNDA ETAPA DEL PROCESO DE EVALUACIÓN DE CARÁCTER DIAGNÓSTICO FORMATIVA - ECDF, PARA DOCENTES Y DIRECTIVOS DOCENTES REGIDOS POR EL DECRETO LEY 1278 DE 2002,  CORRESPONDIENTE A LA PLANEACIÓN TÉCNICA DE LA PRUEBA, GESTIÓN DE LA APLICACIÓN, PROCESAMIENTO Y CALIFICACIÓN, Y DEFINICIÓN DE LA RUTA PARA ATENCIÓN DE RECLAMACIONES, DE ACUERDO CON LA RESOLUCIÓN 18.407 DE 2018 Y DEMÁS ACTOS QUE LA MODIFIQUEN, SUSTITUYAN O COMPLEMENTEN.</t>
  </si>
  <si>
    <t>C-2201-0700-13-0-2201011-02</t>
  </si>
  <si>
    <t>2019-0912</t>
  </si>
  <si>
    <t>_Prestar_asistencia_técnica_para_el_acompañamiento_y_socialización_de_los_referentes,_orientaciones,_documentos_para_la_construcción_curricular_y_el_sistema_de_evaluación_nacional</t>
  </si>
  <si>
    <t>PREST DE SERV PARA APOYAR LA ELABORACIÓN, Y ADMÓN DE BASES DE DATOS DE LAS EVALUACIONES A ESTUDIANTES, DOCENTES Y ESTABLECIMIENTOS EDUCATIVOS Y ELABORACIÓN DE REPORTES ESTADÍSTICOS, PERFILES DE E.T.CERTIFICADAS. RAD 1292</t>
  </si>
  <si>
    <t xml:space="preserve">	2019-1008</t>
  </si>
  <si>
    <t>PRESTACIÓN DE SERVICIOS PROFESIONALES PARA APOYAR PEDAGÓGICAMENTE A LA SUBDIRECCIÓN DE REFERENTES Y EVALUACIÓN EN LA PLANEACIÓN, ESTRUCTURACIÓN, ACTUALIZACIÓN, IMPLEMENTACIÓN Y SOCIALIZACIÓN DE LOS REFERENTES DE CALIDAD PRODUCIDOS EN LA DEPENDENCIA</t>
  </si>
  <si>
    <t xml:space="preserve">	2019-1024</t>
  </si>
  <si>
    <t>PRESTACIÓN DE SERVICIOS PROFESIONALES PARA APOYAR TECNICAMENTE A LA SUBDIRECCIÓN DE REFERENTES Y  EVALUACIÓN EN EL MANEJO DE LOS SISTEMAS DE INFORMACIÓN DE LA ESTRATEGIA DE DOTACIÓN DE MATERIALES EDUCATIVOS.</t>
  </si>
  <si>
    <t xml:space="preserve">	2019-1025</t>
  </si>
  <si>
    <t xml:space="preserve">PRESTACIÓN DE SERVICIOS PROFESIONALES PARA APOYAR LAS ACCIONES TÉCNICAS,  ADMINISTRATIVAS Y LÓGISTICAS PARA EL DESARROLLO DE EVENTOS RELACIONADOS CON LOS PROGRAMAS Y ESTRATEGIAS DIRIGIDOS AL MEJORAMIENTO DE LOSAPRENDIZAJES.  </t>
  </si>
  <si>
    <t xml:space="preserve">	2019-1026</t>
  </si>
  <si>
    <t>PRESTACIÓN DE SERVICIOS PROFESIONALES PARA APOYAR LA EVALUACIÓN DE MODELOS EDUCATIVOS FLEXIBLES, LA GENERACIÓN DE PRÁCTICAS PARA EL DESARROLLO DE COMPETENCIAS COMPLEMENTARIAS EN LA COMUNIDAD EDUCATIVA, Y LA ESTRUCTURACIÓN, REVISIÓN, SEGUIMIENTO Y MONITOREO DE ESTRATEGIAS, PROGRAMAS O PROYECTOS A CARGO DE LA SUBDIRECCIÓN.</t>
  </si>
  <si>
    <t>2019-1005</t>
  </si>
  <si>
    <t>PRESTACIÓN DE SERVICIOS PROFESIONALES PARA APOYAR A LA SUBDIRECCIÓN DE REFERENTES Y EVALUACIÓN EN LA GESTIÒN DE PETICIONES CIUDADANAS RELACIONADAS CON LOS PROGRAMAS DE LA DEPENDENCIA</t>
  </si>
  <si>
    <t xml:space="preserve">	2019-1027</t>
  </si>
  <si>
    <t>PRESTACIÓN DE SERVICIOS PROFESIONALES PARA APOYAR LA PLANEACIÓN, FORMULACIÓN, EJECUCIÓN Y SEGUIMIENTO A LOS PROCESOS DE EVALUACIÒN DE ESTUDIANTES Y EDUCADORES, Y EL USO PEDAGÓGICO DE RESULTADOS A NIVEL INSTITUCIONAL Y TERRITORIAL.</t>
  </si>
  <si>
    <t>Porcentaje de establecimientos  educativos oficiales en la categoria A+ y A de la prueba Saber 11</t>
  </si>
  <si>
    <t xml:space="preserve">Pruebas Saber 3º, 5º y 9º reestructuradas  </t>
  </si>
  <si>
    <t xml:space="preserve">PND
</t>
  </si>
  <si>
    <t xml:space="preserve">Estudiantes de los grados 3o, 5o y 9o </t>
  </si>
  <si>
    <t>Informe y actas</t>
  </si>
  <si>
    <t>_Realizar_estudio_de_monitoreo_de_la_calidad_educativa_en_el_desarrollo_de_los_aprendizajes_y_los_factores_asociados_que_inciden_en_esta.</t>
  </si>
  <si>
    <t>Servicio de evaluación de la calidad de la educación preescolar, básica o media.</t>
  </si>
  <si>
    <t>2019-0913</t>
  </si>
  <si>
    <t>Planeación, aplicación muestral, calificación y divulgación los resultados de las pruebas saber 3,5 y 9 en los establecimientos educativos del país.</t>
  </si>
  <si>
    <t>C-2201-0700-13-0-2201007-02</t>
  </si>
  <si>
    <t>2019-1088</t>
  </si>
  <si>
    <t>Aunar esfuerzos técnicos, administrativos y financieros para fortalecer las capacidades de investigación de docentes orientadores y docentes de educación preescolar, básica y media en la producción de recursos educativos digitales – RED.</t>
  </si>
  <si>
    <t>Porcentaje de colegios oficiales rurales en las categorías A+ y A de la Prueba Saber 11 </t>
  </si>
  <si>
    <t>Número de niños participando en estrategias de seguimiento al aprendizaje</t>
  </si>
  <si>
    <t>Proyecto de inversión
PND
PDE
Decreto Ley 1278 de 2002</t>
  </si>
  <si>
    <t>Estudiantes de los grados de 3º, 5º, 7º, 9º, 11º de los establecimientos  educativos oficiales  del país.</t>
  </si>
  <si>
    <t>Base de datos de los estudiantes participantes dela estrategia de seguimiento al aprendizaje.        Informe de gestión.</t>
  </si>
  <si>
    <t>Fábrica Software supérate con el Saber  y mejoramiento de contenido</t>
  </si>
  <si>
    <t>Acciones logísticas para el desarrollo de semifinal y final dela estrategia de seguimiento al aprendizaje</t>
  </si>
  <si>
    <t>Viaticos</t>
  </si>
  <si>
    <t xml:space="preserve">Coordinación Referentes  </t>
  </si>
  <si>
    <t>Nº de lineamientos curriculares y orientaciones  diseñados o  actualizados</t>
  </si>
  <si>
    <t>Plan Nacional de Desarrollo
OCDE
Ley 1741 de 2014, Ley 1874 de 2017, Ley 1834 de 2017, Ley 1916 de 2018, Ley 1864 de 2017, Ley 1170 de 2007
Ley 115/94 y Dec. 3011</t>
  </si>
  <si>
    <t>Documentos diseñados para revisión ante la Subdirección de Referentes y Evaluación de la Calidad y Dirección de  Calidad para la educacion Preescolar, Básica y Media</t>
  </si>
  <si>
    <t>Revisar_los_modelos_educativos_flexibles_presentados_al_MEN,_atendiendo_los_criterios_establecidos_en_la_matriz_de_evaluación_y_a_la_luz_de_los_conceptos_emitidos_por_cada_equipo_disciplinar_y_la_coordinación_de_referente.</t>
  </si>
  <si>
    <t>Servicio de evaluación de los modelos educativos flexibles</t>
  </si>
  <si>
    <t xml:space="preserve">Actualización y validación de referentes curriculares para el mejoramiento de los proceso de enseñanza y aprendizaje Artísticas, Edu Físca y Virtual </t>
  </si>
  <si>
    <t>C-2201-0700-13-0-2201059-02</t>
  </si>
  <si>
    <t>2019-1007</t>
  </si>
  <si>
    <t>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EDUCACIÓN FÍSICA, RECREACIÓN Y DEPORTES.</t>
  </si>
  <si>
    <t xml:space="preserve">	2019-1009</t>
  </si>
  <si>
    <t>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MATEMATICAS.</t>
  </si>
  <si>
    <t xml:space="preserve">	2019-1010</t>
  </si>
  <si>
    <t>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CIENCIAS SOCIALES Y LA PROMOCIÓN DEL PENSAMIENTO CRÍTICO.</t>
  </si>
  <si>
    <t>Ley 1388/2010, ley 1392/2010, ley 1616/2013, Decreto 1470/2013,  Conpes Guajira, Plan de Educación Rural</t>
  </si>
  <si>
    <t>96 SEC</t>
  </si>
  <si>
    <t>Documento con el diagnóstico y fundamentación de Modelos Educativos Flexibles étnicos (Guajira y Rrom)</t>
  </si>
  <si>
    <t>_Actualización_y_diseño_de_lineamientos_técnicos_en_los_diferentes_niveles_de_educación_PBM</t>
  </si>
  <si>
    <t>Documentos de lineamientos técnicos</t>
  </si>
  <si>
    <t>Construcción, revisión y/o actualización de los modelos educativos flexibles</t>
  </si>
  <si>
    <t>C-2201-0700-13-0-2201005-02</t>
  </si>
  <si>
    <t>ETC atendidas frente al cumplimiento de la normatividad sobre la educación de estudiantes en condición de enfermedad</t>
  </si>
  <si>
    <t xml:space="preserve">Ley 1388/2010, ley 1392/2010, ley 1616/2013, Decreto 1470/2013, </t>
  </si>
  <si>
    <t>Ciudades con aulas hospitalarias y con docentes que realizan Apoyo Académico Especial en cualquiera de sus modalidades</t>
  </si>
  <si>
    <t>ETC fortalecidas en la normatividad sobre la educación de estudiantes en condición de enfermedad</t>
  </si>
  <si>
    <t>Porcentaje de modelos educativos flexibles revisados y con concepto de calidad</t>
  </si>
  <si>
    <t>Decreto 3011 de 1997/ Documento No.2</t>
  </si>
  <si>
    <t>96 SEC.</t>
  </si>
  <si>
    <t>Conceptos técnicos de los MEF.</t>
  </si>
  <si>
    <t>2019-1011</t>
  </si>
  <si>
    <t>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CIENCIAS NATURALES - QUÍMICA.</t>
  </si>
  <si>
    <t xml:space="preserve">	2019-1012</t>
  </si>
  <si>
    <t>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CIENCIAS SOCIALES, PARTICULARMENTE EN LO RELACIONADO CON EL CUMPLIMIENTO DE LA LEY DE HISTORIA.</t>
  </si>
  <si>
    <t xml:space="preserve">	2019-1013</t>
  </si>
  <si>
    <t>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LENGUAJE.</t>
  </si>
  <si>
    <t xml:space="preserve">	2019-1014</t>
  </si>
  <si>
    <t xml:space="preserve">PRESTACIÓN DE SERVICIOS PROFESIONALES PARA APOYOR A LA SUBDIRECCIÓN DE REFERENTES Y EVALUACIÓN EN LA GENERACIÓN, ESTRUCTURACIÓN Y ARTICULACIÓN DE UN SISTEMA NACIONAL DE EVALUACIÓN Y LA IMPLEMENTACIÓN DE ESTRATEGIAS, PROGRAMAS Y PROYECTOS RELACIONADOS CON LOS PROCESOS DE ENSEÑANZA Y APRENDIZAJE EN EL ÁREA DE MATEMÁTICAS. </t>
  </si>
  <si>
    <t xml:space="preserve">	2019-1021</t>
  </si>
  <si>
    <t>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EDUCACIÓN ARTÍSTICA.</t>
  </si>
  <si>
    <t>2019-1015</t>
  </si>
  <si>
    <t>PRESTACIÓN DE SERVICIOS PROFESIONALES PARA APOYAR LOS PROCESOS DE EVALUACIÓN DE MODELOS EDUCATIVOS FLEXIBLES, DESARROLLO Y EVALUACIÓN DE PROCESOS ADMINISTRATIVOS Y PEDAGÓGICOS DE LA COORDINACIÓN DE REFERENTES DE LA SUBDIRECCIÓN DE REFERENTES Y EVALUACIÓN DE LA CALIDAD EDUCATIVA.</t>
  </si>
  <si>
    <t>No de Contratos de compra y distribución de materiales realizados, controlados y vigilados en su ejecución</t>
  </si>
  <si>
    <t>Artículo 102 de la Ley 115</t>
  </si>
  <si>
    <t>Ordenes de compra  contratadas
Informe de seguimiento  de la ejecución y cumplimientos de las ordenes de compra</t>
  </si>
  <si>
    <t xml:space="preserve">En ejecución 8 contratos:
Programa Jornada Única:
1. Segmento 1 (Matemática 1-5) Contrato No. 1239 del 2018.
2. Segmento 2 (Matemáticas de 6-9) Contrato No. 1243 del 2018.
3. Segmento 3 (Matemáticas de 10-11) Contrato No. 1241 del 2018.
4. Segmento 4 (Lenguaje de 1-5) Contrato No. 1240 del 2018.
5. Segmento 5 (Lenguaje de 6-9) Contrato No. 1238 del 2018.
6. Segmento 6 (Lenguaje de 10-11) Contrato No. 1238 del 2018.
Programa Colombia Bilingüe:
1. Contrato No. 1252. Inglés de Sexto a Once.
Contrato de Apoyo a la Supervisión:
Contrato No. 1249 del 2018 con la UNAL.
</t>
  </si>
  <si>
    <t xml:space="preserve">	2019-1016</t>
  </si>
  <si>
    <t xml:space="preserve">PRESTACIÓN DE SERVICIOS PROFESIONALES PARA APOYAR JURIDICAMENTE A LA SUBDIRECCIÓN DE REFERENTES Y EVALUACIÓN EN LA IMPLEMENTACIÓN DE LA ESTRATEGIA DE DOTACIÓN DE MATERIALES EDUCATIVOS PARA EL SISTEMA EDUCATIVO NACIONAL EN EL MARCO DE LOS PROGRAMAS DEL MINISTERIO. </t>
  </si>
  <si>
    <t xml:space="preserve">	2019-1023</t>
  </si>
  <si>
    <t xml:space="preserve">PRESTACIÓN DE SERVICIOS PROFESIONALES PARA APOYAR ADMINISTRATIVA Y FINANCIERAMENTE A LA SUBDIRECCIÓN DE REFERENTES Y EVALUACIÓN EN LA IMPLEMENTACIÓN DE LA ESTRATEGIA DE DOTACIÓN DE MATERIALES EDUCATIVOS PARA EL SISTEMA EDUCATIVO NACIONAL EN EL MARCO DE LOS PROGRAMAS DEL MINISTERIO </t>
  </si>
  <si>
    <t xml:space="preserve">	2019-1034</t>
  </si>
  <si>
    <t>PRESTACIÓN DE SERVICIOS PARA ORIENTAR  EL PROCESO DE  ACTUALIZACIÓN DE LINEAMIENTOS CURRICULARES, EN ARTICULACIÓN CON OTROS ELEMENTOS CURRICULARES COMO LA EVALUACIÓN FORMATIVA, LOS RECURSOS EDUCATIVOS Y CONTENIDOS.</t>
  </si>
  <si>
    <t>Programa para el Desarrollo de Competencias Básicas</t>
  </si>
  <si>
    <t>Foro Educativo Nacional desarrollado</t>
  </si>
  <si>
    <t>Ley 715 de 2001</t>
  </si>
  <si>
    <t>Comunidad Educativa del país</t>
  </si>
  <si>
    <t xml:space="preserve">Documento orientador del FEN2019, Agenda, lista de asistencias Foro Educativo Nacional </t>
  </si>
  <si>
    <t>_Promover_la_reflexión_sobre_el_estado_actual_y_retos_de_la_política_educativa_que_garanticen_la_pertinencia,_equidad_y_calidad_de_la_educación_-_Foro_Educativo</t>
  </si>
  <si>
    <t>Servicio de educación informal</t>
  </si>
  <si>
    <t xml:space="preserve">Logistica Foro </t>
  </si>
  <si>
    <t>C-2201-0700-13-0-2201049-02</t>
  </si>
  <si>
    <t>PREST SERV PROF APOYAR A LA SUBD DE FOM DE COMP EN LA IMPLEM Y ARTIC DE LOS PROC Y PROG EN LOS NIVELES DE PREESCOLAR, BÁSICA Y MEDIA Y SU RELACIONAMIENTO CON LOS PROYECTOS ESTRATEGICOS DEL MEN. SOLICITUD RDO. 2019-IE-001258.</t>
  </si>
  <si>
    <t>PRESTACIÓN DE SERVICIOS PROFESIONALES PARA APOYAR A LA SUBDIRECCIÓN DE FOMENTO DE COMPETENCIAS EN LA GESTIÒN DE PETICIONES CIUDADANAS RELACIONADAS CON LOS PROGRAMAS DE LA DEPENDENCIA</t>
  </si>
  <si>
    <t xml:space="preserve">Apoyo a la superv logistica </t>
  </si>
  <si>
    <t>Interventoria Logistica</t>
  </si>
  <si>
    <t>Número de Solicitudes de convalidaciones de estudios realizados en el exterior atendidas</t>
  </si>
  <si>
    <t xml:space="preserve">* Decreto 5012 (Articulo 14.12 y 14.15)
* Conpes  "Estrategia de Atención de la Migración desde Venezuela a Colombia"
* Planes de Mejoramiento con Control Interno
</t>
  </si>
  <si>
    <t>Estudiante provenientes de Países donde Colombia tiene suscrito Convenios Internacionales</t>
  </si>
  <si>
    <t>Reportes del Sistema de Información del proceso de Convalidación de Estudios de PBYM</t>
  </si>
  <si>
    <t>Desarrollo_de_estrategias_de_seguimiento_a_los_aprendizajes</t>
  </si>
  <si>
    <t>Fábrica Software Actualizar y hacer las mejoras necesarias al Sistema de Información del Proceso de Convalidación de Estudios</t>
  </si>
  <si>
    <t>2019-0680</t>
  </si>
  <si>
    <t>PC 0680 APOYAR LA GESTION DEL PROCESO Y TRAMITE DE CONVALIDACIONES DE ESTUDIOS REALIZADOS EN EL EXTERIOR CORRESPONDIENTES A LOS NIVELES DE EDUCACION PREESCOLAR BASICA Y MEDIA RAD IE 005019</t>
  </si>
  <si>
    <t>PRESTACIÓN DE SERVICIOS PROFESIONALES PARA APOYAR LA GESTIÓN DEL PROCESO Y TRÁMITE DE CONVALIDACIONES DE ESTUDIOS REALIZADOS EN EL EXTERIOR CORRESPONDIENTES A LOS NIVELES DE EDUCACIÓN PREESCOLAR, BÁSICA Y MEDIA. RAD 1256</t>
  </si>
  <si>
    <t>2019-0685</t>
  </si>
  <si>
    <t>PC 685 - SERVICIOS PROFESIONALES PARA APOYAR JURIDICAMENTE EL TRAMITE DE CONVALIDACIONES DE ESTUDIOS REALIZADOS EN EL EXTERIOR CORRESPONDIENTE A LA EDUCACION PBM - RADICADO IE 001293</t>
  </si>
  <si>
    <t>Colegios privados</t>
  </si>
  <si>
    <t>Porcentaje en el avance de implementación de la nueva aplicación EVI</t>
  </si>
  <si>
    <t>Plan Nacional de Desarrollo
Ley 715 de 2001
Decreto 1075 de 2015</t>
  </si>
  <si>
    <t>Nivel Nacional</t>
  </si>
  <si>
    <t>Despliegue de la nueva aplicación EVI en ambiente de producción</t>
  </si>
  <si>
    <t>Fábrica Software Actualizar y hacer las mejoras necesarias al Sistema de Información de colegios privados</t>
  </si>
  <si>
    <t>Eventos de asistencia técnica:
Eventos regionales dirigidos a secretarías de educación sobre la nueva aplicación EVI.</t>
  </si>
  <si>
    <t>Número de establecimientos educativos beneficiados con la estrategia Aulas Sin Fronteras</t>
  </si>
  <si>
    <t>Plan Nacional de Desarrollo
Paro civico Chocó</t>
  </si>
  <si>
    <t>Listados de directivos docentes participando de la estrategia.
Listados de Establcemientos educativos beneficiados con la estrategia.</t>
  </si>
  <si>
    <t>2019-0903</t>
  </si>
  <si>
    <t xml:space="preserve">Aulas sin Fronteras </t>
  </si>
  <si>
    <t>Número de asistencias técnicas a establecimientos educativos privados sobre temas de Calidad Educativa.</t>
  </si>
  <si>
    <t>Informes de comisiones y listas de asistencia</t>
  </si>
  <si>
    <t xml:space="preserve">	2019-1029</t>
  </si>
  <si>
    <t>PRESTACIÓN DE SERVICIOS PROFESIONALES PARA APOYAR TECNICAMENTE LA IMPLEMENTACIÓN DE ESTRATEGIAS, PROYECTOS Y PROGRAMAS RELACIONADAS CON ESTABLECIMIENTOS EDUCATIVOS NO OFICALES.</t>
  </si>
  <si>
    <t>Resolución de tarifas para colegios privados 2020 y actualización de Guía 4.</t>
  </si>
  <si>
    <t>Emisión de resolución de tarifas para colegios privados 2020 y actualización de Guía 4.</t>
  </si>
  <si>
    <t>Equipo Colegio privaados</t>
  </si>
  <si>
    <t>Porcentaje  de experiencias pedagógicas  de establecimientos educativos privados socializadas a nivel nacional</t>
  </si>
  <si>
    <t>30 Experiencias pedagógicas de colegios privados visibilizadas en medios virtuales del Ministerio de Educación.</t>
  </si>
  <si>
    <t>Equipo Colegio privados</t>
  </si>
  <si>
    <t>Secretarías de Educación acompañadas en la implementación de estrategias de Calidad</t>
  </si>
  <si>
    <t>Proyecto de Inversión
Ley 715 de 2001</t>
  </si>
  <si>
    <t>Actas de trabajo en la secretaría de educación
Listados de asistencias</t>
  </si>
  <si>
    <t>PC 689 - SERVICIOS PROFESIONALES PARA APOYAR JURIDICAMENTE LOS PROCESOS DE ESTRUCTURACION ELABORACION Y EJECUCION DE POLITICAS PLANES Y PROYECTOS ESTRATEGICOS DE LA DIRECCION DE CALIDAD PBM COMO SU INTERRELACION CON LAS SUBDIRECCIONES - RAD IE 001262</t>
  </si>
  <si>
    <t>PRESTACIÓN DE SERVICIOS PROFESIONALES PARA APOYAR JURÍDICAMENTE A LA DIRECCIÓN DE CALIDAD EN LA ESTRUCTURACIÓN Y GESTIÓN DE LOS PROCESOS DE SELECCIÓN A CARGO DE LA DEPENDENCIA. RAD IE.001496</t>
  </si>
  <si>
    <t>PRESTACIÓN DE SERVICIOS PROFESIONALES PARA APOYAR LA PLANEACIÓN Y GESTIÓN FINANCIERA DE LA DIRECCIÓN DE CALIDAD PARA LA EDUCACIÓN PREESCOLAR, BÁSICA Y MEDIA. SOLICITUD RDO. 2019-IE-001264.</t>
  </si>
  <si>
    <t>PREST SERV PROF APOY EL DISEÑO DEL PLAN DE ACC DE LA DIREC DE CAL, HACER SEGUI A SU IMPLEMENT Y AL CUMPLI DE COMPROMI Y METAS DE INDICAD DEL SISTEMA DE SEGU A PROY DE INV (SPI), PLAN NAL DE DESARROLLO (PND), ENTRE OTROS. SOLICITUD RDO. 2019-IE-001261</t>
  </si>
  <si>
    <t>PREST. DE SERV PROFESIONALES PARA APOYAR EL SEGUIMIENTO A ESTRATEGIAS, PROGRAMAS Y PROYECTOS DE LA DIRECCIÓN DE CALIDAD, ESPECIALMENTE EN LA SISTEMATIZACIÓN DE INFORMAC Y ELABORACIÓN DE REPORTES REQUERIDOS POR CLIENTES INTERNOS Y EXTERNOS. RAD 001444</t>
  </si>
  <si>
    <t>APOYAR ADMINISTRATIVAMENTE A LA DIRECCIÓN DE CALIDAD EN EL SEGUIMIENTO A LA GESTIÓN DOCUMENTAL, A LAS SUPERVISIONES CONTRACTUALES Y A LA EJECUCIÓN DEL PLAN DE COMISIONES. SOLICITUD 2019IE001290</t>
  </si>
  <si>
    <t>2019-0923</t>
  </si>
  <si>
    <t>PRESTACIÓN DE SERVICIOS PROFESIONALES PARA APOYAR PEDAGÓGICAMENTE A LA DIRECCIÓN DE CALIDAD PARA LA EDUCACIÓN PREESCOLAR, BÁSICA Y MEDIA EN SUS PROCESOS DE ESTRUCTURACIÓN, ELABORACIÓN Y SEGUIMIENTO A LA IMPLEMENTACIÓN DE POLÍTICAS, PLANES Y PROYECTOS ESTRATÉGICOS DE LA DEPENDENCIA.</t>
  </si>
  <si>
    <t xml:space="preserve">	2019-0925</t>
  </si>
  <si>
    <t xml:space="preserve">PRESTACIÓN DE SERVICIOS PROFESIONALES PARA APOYAR JURÍDICAMENTE LA ESTRUCTURACIÓN, ANÁLISIS Y SEGUIMIENTO DE LAS RESPUESTAS A SOLICITUDES DE ENTIDADES PÚBLICAS Y PRIVADAS RELACIONADAS CON LAS POLÍTICAS, PLANES Y PROYECTOS ESTRATÉGICOS DE LA DIRECCIÓN DE CALIDAD PARA LA EDUCACIÓN PREESCOLAR, BÁSICA Y MEDIA Y SUS RESPECTIVAS SUBDIRECCIONES. </t>
  </si>
  <si>
    <t>VICE - PRESTACIÓN DE SERVICIOS PROFESIONALES PARA ORIENTAR AL DESPACHO DEL VICEMINISTERIO DE EDUCACIÓN PREESCOLAR, BÁSICA Y MEDIA, EN MATERIA DE LINEAMIENTOS TÉCNICOS DE EDUCACIÓN Y FUNGIR COMO ENLACE FRENTE A LAS ÁREAS MISIONALES. SOLICITUD 2019IE001405</t>
  </si>
  <si>
    <t>VICE - ORIENTAR AL MEN EN LA IMPLEMENTACIÓN DE ESTRATEGIAS PARA LA PROMOCIÓN DE ESPACIOS DE DIÁLOGO Y PARTICIPACIÓN SOCIAL, HACIENDO ESPECIAL ÉNFASIS EN JUVENTUD Y APOYO A LA RESPUESTA DE LOS REQUER REALIZADOS POR LA VICEP DE LA REPÚBLICA. RAD 001407</t>
  </si>
  <si>
    <t>VICE -PC 647 - SERVICIOS PROFESIONALES PARA ORIENTAR AL VICE DE EPBM EN LA COORDINACION SEGUIMIENTO Y ATENCION INTERNA PARA EL CUMPLIMIENTO DE ACTIVIDADES COMPROMISOS Y GESTIONES DE COMPETENCIA DEL DESPACHO - RAD IE 001411</t>
  </si>
  <si>
    <t>VICE -PC-649 VICE EPBM ORIENTAR DISEÑO DE LINEAMIENTOS HERRAMIENTAS ENFOQUE DIFERENCIAL DIRIGIDAS A FACILITAR Y FORTALECER ATENCION EDUCATIVA DE NIÑOS NIÑAS Y ADOLESCENTES DE PUEBLOS Y COMUNIDADES INDIGENAS AFROS RAIZALES PALENQUEROS Y RROM - RAD IE001413</t>
  </si>
  <si>
    <t>VICE  -PC-648 SERVICIOS PROFESIONALES AL VICE DE EPBM Y SUS DIRECCIONES PARA ASISTIR Y ORIENTAR EN LA ESTRUCTURACION Y GESTION DE POLITICAS Y LINEAS ESTRATEGICAS DEL DESPACHO - RAD IE 001410</t>
  </si>
  <si>
    <t>VICE -PC-650 APOYO AL VICE DE EPBM EN LA ASISTENCIA Y ORIENTACION DE LA PROPUESTA DE LA ESTRUCTURA BASICA DEL PROGRAMA PAE EN LAS ZONAS RURALES DEL PAIS - RAD IE 001415</t>
  </si>
  <si>
    <t>VICE  -PRESTACIÓN DE SERVICIOS DE APOYO A LA GESTIÓN EN LA PLANEACIÓN, ORGANIZACIÓN Y EJECUCIÓN OPERATIVA DE LA AGENDA TEMÁTICA DEL DESPACHO DELVICEMINISTERIO DE EDUCACIÓN PREESCOLAR, BÁSICA Y MEDIA. SOLICITUD 2019IE001409</t>
  </si>
  <si>
    <t>VICE -PREST. DE SERV PROF. PARA APOYAR AL VICEMINISTERIO DE EDUCACIÓN PREESCOLAR, BYM EN LA ELABORACIÓN DE LAS PROPUESTAS QUE EL VICEM PRESENTE A LOS COOPERANTES O ASOCIADOS ESTRATÉGICOS DEL DESPACHO ACOMPAÑANDO LAS REUNIONES QUE SE ADELANTEN RAD IE 001637</t>
  </si>
  <si>
    <t>VICE  -PRESTAR SERVI. PROFESIONALES PARA ORIENTAR AL VICEMINISTERIO DE ED. PREESCOLAR, BYM Y SUS DIRECCIONES EN LO RELACIONADO CON LOS PROCESOS DE CONTRATACIÓN QUE SE PLANEEN Y ADELANTEN, EN SUS ETAPAS PRECONTRACTUAL, CONTRACTUAL Y POSCONTRACTUAL.RAD IE1353</t>
  </si>
  <si>
    <t>VICE  -PRESTACIÓN DE SERV PROF PARA ORIENTAR AL VICEMINISTERIO DE EDUCACIÓN PREESCOLAR, BYM EN LA GESTIÓN PRESUPUESTAL, FINANCIERA Y CONTABLE, CON EL OBJETIVO DE OPTIMIZAR EL SEGUIMIENTO A LA EJECUCIÓN PRESUPUESTAL Y PLAN DE ADQUISICIONES RAD IE001354</t>
  </si>
  <si>
    <t>VICE  -PRESTACION DE SERVICIOS PROFESIONALES PARA EL DESARROLLO DE LAS ACTIVIDADES Y/O ESTRATEGIAS INTERNAS - EXTERNAS DE LOS EVENTOS, ENCUENTROS Y JORNADAS QUE SE DESARROLLEN EN CUMPLIMIENTO DE LAS NECESIDADES DEL MINISTERIO DE EDUCACION NACIONAL</t>
  </si>
  <si>
    <t>VICE  -PC 725 - SERVICIOS PROFESIONALES AL VICE DE EPBM ORIENTADO EN LA ESTRUCTURACION DE RESPUESTAS QUE DESDE EL PUNTO DE VISTA TECNICO Y ADMINISTRATIVO DEBEN REALIZARSE POR ESTE DESPACHO A USUARIOS INTERNOS Y EXTERNOS Y PARTES INTERESADAS - RAD IE 003150</t>
  </si>
  <si>
    <t>VICE - PRESTACIÓN DE SERVICIOS PROFESIONALES AL VICEMINISTERIO DE EDUCACIÓN PREESCOLAR, BÁSICA Y MEDIA PARA ACOMPAÑAR Y APOYAR LA CONCEPCIÓN Y DISEÑO DE LAS ESTRATÉGIAS PARA MEJORAR LA CALIDAD DE LA EDUCACION QUE RECIBEN LOS ESTUDIANTES. RAD</t>
  </si>
  <si>
    <t>VICE - PARA LA PROYECCIÓN Y ORIENTACION JURÍDICA DE RESPUESTAS QUE DEBAN REALIZARSE A REQUERIMIENTOS DE ENTES DE CONTROL INTERNO Y EXTERNOS, PETICIONES Y EN LOS CASOS EN QUE SEA NECESARIO ACOMPAÑAR A LA COORDINACIÓN EN VISITAS Y AUDITORIAS ADMINISTRATIVA.</t>
  </si>
  <si>
    <t>VICE - PREST SERV PROF AL VEPBYM PARA ORIENTAR EN LA INFORMACIÓN ESTRATÉGICA QUE PERMITA LA ADOPCIÓN DE DECISIONES DE POLÍTICA PÚBLICA, ASÍ COMO EN LA ESTRUCTURACIÓN DE METAS Y SU SEGUIMIENTO DE CUMPLIMIENTO. RAD 12772</t>
  </si>
  <si>
    <t xml:space="preserve">Viaticos </t>
  </si>
  <si>
    <t xml:space="preserve">Tiquetes </t>
  </si>
  <si>
    <t xml:space="preserve">Red MHCP </t>
  </si>
  <si>
    <t>Durante el mes de febrero se llevaron a cabo reuniones de articulación entre el PNLE y la Subdirección de Primera Infancia, dependencia con la que además se trabaja en la focalización de las sedes a beneficiar con la entrega de colecciones bibliográficas y por ende del acompañamiento pedagógico al cual hace referencia el indicador.  Por parte de los integrantes del equipo no se realizaron visitas de acompañamiento a  ETC y así mismo no se ha contratado a  la empresa u operador que realizará procesos de acompañamiento pedagógico a sedes educativas o ETC para avanzar en el cumplimiento de este indicador.</t>
  </si>
  <si>
    <t>En educación artística y educación física se avanzó en la construción del cronograma para la actualización de lineamientos curriculares. Así mismo, se realizó la identificación de actores y aliados que puedan aportar  en la construcción de éstos
En educación virtual PBM se adelantó la planeación del cronograma de trabajo y del plan operativo de la construcción del documento de lineamientos. Además, se realizaron tres mesas técnicas con el equipo de Referentes e Innovación con el fin de elaborar el instrumento para recolección de información y la estructura para el diseño del documento.</t>
  </si>
  <si>
    <t>Las actividades para cumplir este indicador inician en el mes de mayo</t>
  </si>
  <si>
    <t>Se realizaron 19 eventos Maestros formando Maestros - Tutores. Asimismo, los tutores adelantaron reuniones con Directivos Docentes y Líderes de Transferencia e hicieron las caracterizaciones de matemáticas y lenguaje. Se realizaron actividades de acompañamiento; sin embargo, el reporte de avance se incluirá una vez se pueda realizar la gestión de agendas y descargar el reporte de SIPTA pues actualmente se realiza un desarrollo necesario para su funcionamiento.</t>
  </si>
  <si>
    <t xml:space="preserve">El indicador esta medido en porcentaje, por lo tanto la meta para 2019 deberá estar expresada de la misma manera. El avance cualitativo, esta acorde con el indicador de producto. </t>
  </si>
  <si>
    <t>Los tutores de Educación Iniciales utilizaron el instrumento de Reconocimiento de la Práctica Pedagógica con el fin de recolectar información de las maestras a acompañar y de su práctica pedagógica. Los reportes de acompañamientos se incluirán una vez se culmine la actualización de SIPTA</t>
  </si>
  <si>
    <t>No se refeleja avance cuantitativo. El avance cualitativo corresponde con el indicador de producto</t>
  </si>
  <si>
    <t>Se realizó la selección de tutores facilitadores que acompañarán a las ENS. Se hizo la planeación del evento que será realizado en abril.</t>
  </si>
  <si>
    <t>No hay avance cuantitativo y no hay coherencia en la unidad de madida del indicador con la meta propuesta para 2019.
Se realizazron acciones tendientes para avanzar en el logro d ela mta .</t>
  </si>
  <si>
    <t>Se realizaron actividades de acompañamiento; sin embargo, el reporte de avance se incluirá una vez se pueda realizar la gestión de agendas y descargar el reporte de SIPTA pues actualmente se realiza un desarrollo necesario para su funcionamiento.</t>
  </si>
  <si>
    <t>No se refleja avance cuantitativo. 
En el avance cualitativo, se refleja que se realizaron acciones para el logro del producto planteado.</t>
  </si>
  <si>
    <t>No se refleja avance cuantitativo. Sin embargo, en el avance cualitativo, se refleja que se realizaron acciones para el logro del producto planteado.</t>
  </si>
  <si>
    <t>Para el mes de marzo de 2019 se realizaron las actividades de aprobación Sherpas, revisión aleatorio de material impreso, revisión de alistamiento de la orden PTA (2) 1 de 2019</t>
  </si>
  <si>
    <t xml:space="preserve">Hasta el momento no  hay avances cuantitativos.  Pero se han desarrollado acciones tendientes a  avanzar en el logro de la meta propeusta para el indicador.
</t>
  </si>
  <si>
    <t>Se cuenta con los comentarios y la retroalimentación a la propuesta de documento (versión 1) por parte de la Subdirectora de Fomento de Competencias y la Directora de Calidad, los cuales serán integrados a una nueva versión del documento a mediados del mes de abril</t>
  </si>
  <si>
    <t>Todavia no se refleja avance cuantitativo del documento como tal. Sin embargo, se realizan acciones tendientes para ir consolidando el documento final.
Advertencia: la linea base es coicidente con la meta 2019.. La pregunta es… el indicador es acumulativo ??</t>
  </si>
  <si>
    <t>Todavia no hay avance cuantitativo del documento. Sin embargo, se adelantan acciones que reflejan avances en la construcción del documento.</t>
  </si>
  <si>
    <t>La estrategia de acompañamiento integral se encuentra en fase de planeación, el  inicio de la implementación se dará una vez surtan todos los tramites de contratación (licitación publica).</t>
  </si>
  <si>
    <t>Todavia no refleja avance cuantitativo.
La descripcion cualitativa permite inferir que hay acciones para lograr el producto planteado.</t>
  </si>
  <si>
    <t>De la estrategía de Jornada Única para el mes de marzo entregaron 1.699.948 libros correspondiente al 83% del total de los textos que se establecieron en el objeto contractual; es decir el 83% del 100% de la orden de compra. Cada entrega cuenta con el acta de distribución proporcionada por los proveedores (SM y LAROUSSE) en virtud del Instrumento de Agregación de Demanda para la Edición y Distribución de Material Pedagógico. (Textos de Lenguaje y Matemáticas).</t>
  </si>
  <si>
    <t>El avance cuantitativo esta bien definido y la descripción cualitativa  responde a lo planteado en el indicador y el avance logrado.</t>
  </si>
  <si>
    <t xml:space="preserve">1. Fortalecimiento de las prácticas pedagógicas a nivel docente e institucionales, la cual incluye: </t>
  </si>
  <si>
    <t>a. Formación docente integral hacia los procesos de reflexión, planeación, implementación y evaluación de prácticas pedagógicas alineadas a los estándares nacionales, los materiales del MEN, la enseñanza del inglés en el sector rural, gestión de las competencias socioemocionales en la enseñanza del inglés.</t>
  </si>
  <si>
    <t>b. Fortalecimiento de los programas de inglés de las Escuelas Normales Superiores a través del programa “De Escuela a Escuela” (School to school).</t>
  </si>
  <si>
    <t xml:space="preserve">c. Seguimiento a 100 docentes líderes regionales del inglés que buscarán implementar acciones de soporte a otros docentes con el fin de promover el bilingüismo en sus colegios y otros de las zonas beneficiadas.  </t>
  </si>
  <si>
    <t>De la estrategía de Colombia Bilingue para el mes de febrero se había entregado 958.255 libros correspondiente al 99,95% del total de los textos que se establecieron en el objeto contractual; es decir el 99,95% del 100% de la orden de compra. Cada entrega cuenta con el acta de distribución proporcionada por los proveedores (PRINTER -EL TIEMPO) en virtud del Acuerdo Marco para los Servicios de Impresión.</t>
  </si>
  <si>
    <t>Tanto el avance cuantitativo, como el avance cualitativo, estan bien registrados.</t>
  </si>
  <si>
    <t>Durante el mes de marzo se plantearon los objetivos y las  líneas de acción del PNLE en artículación con el Ministerio de Cultura y la Biblioteca Nacional de Colombia. Así mismo, se han llevado a cabo reuniones de articulación entre el PNLE y la Subdirección de Calidad de Primera Infancia, dependencia con la que además se trabaja en la focalización de las sedes a beneficiar con la entrega de colecciones bibliográficas y, por ende, del acompañamiento pedagógico al cual hace referencia el indicador.  Por parte de los integrantes del equipo no se realizaron visitas de acompañamiento a  ETC, actualmente se trabaja en la elaboración del insumo y el anexo técnico para la contratación de la empresa u operador que realizará procesos de acompañamiento pedagógico a sedes educativas o ETC para avanzar en el cumplimiento de este indicador.</t>
  </si>
  <si>
    <t>Todavia no hay avances cuantitativos, aunqeu hay que señalar que deben aclarar tnato el valor de la linea base, como la meta para 2019. Pues, si no es acumulable, se podria pensar que serian lso mismos establecimientos educativos.
La descripcion del avance cualitativo, hace alusion al indicador propuesto</t>
  </si>
  <si>
    <t>Durante el mes de marzo se plantearon los objetivos y las líneas de acción del PNLE en artículación con el Ministerio de Cultura y la Biblioteca Nacional de Colombia, así mismo, se han llevado a cabo reuniones de articulación entre el PNLE y la Subdirección de Calidad de Primera Infancia, dependencia con la que además se trabaja en la focalización de las sedes a beneficiar con la entrega de colecciones bibliográficas al cual hace referencia el indicador. Actualmente se trabaja en la elaboración del insumo y el anexo técnico para la contratación de la empresa u operador que realizará la dotación de colecciones bibliográficas a sedes educativas para avanzar en el cumplimiento de este indicador.</t>
  </si>
  <si>
    <t>Todavia no hay avances cuantitiativos. 
El avance cualitativo esta alineado con lo planteado en el indicador.</t>
  </si>
  <si>
    <t xml:space="preserve">          
Se realizó la Primera Mesa Técnica del Comité Nacional el 5 de marzo en las instalaciones del Ministerio de Educación Nacional, con el propósito de iniciar la construcción del plan de acción del Comité Nacional de Convivencia Escolar para el 2019. 
Participaron representantes del Ministerio de Educación; el Ministerio de Salud y Protección Social; el Ministerio de Tecnologías de la Información y las Comunicaciones; el Ministerio de Cultura; el Instituto Colombiano de Bienestar Familiar (ICBF); la Asociación Colombiana de Universidades (ASCUN); la Asociación Colombiana de Facultades de Educación (ASCOFADE); la Defensoría del Pueblo y la Policía Nacional.
Se realizaron tres encuentros regionales para el fortalecimiento de los comités territoriales de convivencia escolar en Bogotá, Pereira y Santa Marta los cuales contaron con la participación de 51 Entidades Territoriales Certificadas del país, así:
Región Caribe: Malambo, Sincelejo, Barranquilla, Montería, Córdoba, Bolívar, Valledupar, Maicao, Cesar, Atlántico, Ciénaga, Cartagena, Sahagún, Riohacha, Soledad, Uribia, Sucre, La Guajira.
Región Eje cafetero: Manizales, Dosquebradas, Risaralda, Pereira.
Región Bogotá (se agruparon a todas las Secretarías de educación cercanas a la ciudad de Bogotá y a las que por su dispersión era más fácil reunirlas en Bogotá): Boyacá, Vichada, Sogamoso, San Andrés, Caquetá, Putumayo, Yopal, Bogotá, Ibagué, Arauca, Pitalito, Chía, Girardot, Cundinamarca, Fusagasugá, Villavicencio, Duitama, Soacha, Casanare, Funza, Huila, Amazonas, Tolima, Guaviare, Neiva, Guainía, Vaupés, Meta, Zipaquirá.
En estos encuentros se brindaron herramientas para el diseño e implementación de los planes territoriales de convivencia escolar, se recordaron aspectos como la Ruta Integral de Convivencia Escolar y se presentó el Sistema de Información Unificada de Convivencia Escolar SIUCE, que se comenzará a implementar en el mes de abril. De estos encuentros se recolectó información para contar en el mes de abril con el estado del arte de los comités territoriales.
Adicionalmente, se hizo jornada de asistencia técnica a las secretarias de Medellín y  Rionegro para revisar avances en el proceso de implementaciòn de convivencia escolar 
Por último, se suscribió el Convenio 0006 de 2019 entre el Ministerio de Educación Nacional y la OEI que busca aunar esfuerzos técnicos y financieros para el fortalecimiento de las capacidades de las secretarías de educación certificadas en la implementación de acciones y estrategias para el desarrollo de competencias ciudadanas y socioemocionales a través del Sistema Nacional de Convivencia Escolar - ley 1620 de 2013.
En la fase de alistamiento de la propuesta técnica de implementación pedagógica del proceso de acompañamiento a establecimientos educativos, se dio inicio al ciclo de formación para 100 formadores del Grupo PTA, quienes tiene como misión formar a los tutores quienes implementarán la propuesta en las entidades territoriales focalizadas.</t>
  </si>
  <si>
    <t>No se han producido avances cuantitativos.
En el avance de descripcion cualitativo, hacen alusin a las acciones que estan adelantando para ir logrando avances .</t>
  </si>
  <si>
    <t>En la fase de alistamiento de la propuesta técnica de implementación pedagógica del proceso de desarrollo de Competencias Ciuidadanas y Socioemocionalesn se dio inicio al primer ciclo de formación para 100 formadores del Grupo PTA, quienes tiene como misión formar a los tutores quienes asu vez implementarán la propuesta en los establecimientos educativos de las entidades territoriales focalizadas.
así mismo, se presentó la estructura de formación del Ciclo dos para formadores y tutores.</t>
  </si>
  <si>
    <t>No han expresado avances cuantitativos.
La parte cualitativo tiene encuenta lo planteado en el indicador  de producto.</t>
  </si>
  <si>
    <t>Se han realizado reuniones de carácter intersectorial con el Instituto Colombiano de BienestarFamiliar yla Dirección de Primera Infancia  del MEN con el obejetivo de formular una estrategia de carácter intergral de famlia - escuela.</t>
  </si>
  <si>
    <t>Todavia no se reflejan avances cuantitativos.
El avance descriptivo es conidente con el indicador de producto planteado.</t>
  </si>
  <si>
    <t>En la fase de alistamiento de la propuesta técnica de implementación pedagógica del proceso de desarrollo de Competencias Ciuidadanas y Socioemocionalesn, se dio inicio al primer ciclo de formación para 100 formadores del Grupo PTA, quienes tiene como misión formar a los tutores quienes asu vez implementarán la propuesta en los establecimientos educativos de lasentidades territoriales focalizadas.
así mismo, se presentó la estructura de formación del Ciclo dos para formadores y tutores.</t>
  </si>
  <si>
    <t xml:space="preserve">Se debe revisar la meta para 2019, pues NO es consistente.
No se reflejan avances cuantitativos.
La descripcion de los avances cualitativos tienen relacion con el indicador de producto.
</t>
  </si>
  <si>
    <t xml:space="preserve">Se elaboró el insumo de contratación y el presupuesto para el desarrollo de los procesos de acompañamiento a PEC de los grupos étnicos, en el marco del convenio con OIM.  Actualmente se encuentra en trámite de validación final para su paso en la Subdirección de Contratación </t>
  </si>
  <si>
    <t xml:space="preserve">Todavia no se reflejan avances cuantitativos.
La parte descriptiva es cohernete con el indicador propuesto.
</t>
  </si>
  <si>
    <t xml:space="preserve">Posterior a las presentaciones realizadas en el comité directivo no se han realizado acciones con respecto a este punto.  Desde la Dirección de Fortalecimiento Territorial se avanza en un proceso de contratación para la realización de los ajustes finales y publicación del documento  </t>
  </si>
  <si>
    <t xml:space="preserve">Aun no contemplan avances cuantitativos.
Tampoco hay avances cualitatitvos. La descripcion no guarda mucha relacion con el indicador de producto.
Hay que revisar y ajustar.
</t>
  </si>
  <si>
    <t xml:space="preserve">Se cuenta la estructura conceptual y metodológica para la formulación de la política, para validación de la Dirección de Calidad y la Subdirección de Fomento de Competencias.  Actualmente se avanza en la formulación de un insumo de contratación que permita realizar el proceso de validación de la política con los diferentes sectores y actores del sistema educativo </t>
  </si>
  <si>
    <t>NO hay avances cuantitativos. Hay que revisar la linea base VS la meta 2019. Pues si no es acumulativa se peude confundir.
La descripcion cualitativa es acorde con el indicador de producto.</t>
  </si>
  <si>
    <t>Alistamiento de mesas técnicas regionales.</t>
  </si>
  <si>
    <t>No hay avance cuantitativo.
La descripcion apunta a acciones para lograr la meta propuesta</t>
  </si>
  <si>
    <t>Alistamiento de convenio marco con aliados para el diseño y desarrollo de la Escuela de Liderazgo.</t>
  </si>
  <si>
    <t>No reflejan avances cuantitativos.
La parte descriptiva, algo concuerda con el indicador de producto.</t>
  </si>
  <si>
    <t xml:space="preserve">No hay ni Linea Base, ni meta 2019. por lo tante no habria elementos para revisar </t>
  </si>
  <si>
    <t>Se realizaron las siguientes actividades:
- Apertura primera fase convocatoria desde el 28 de febrero hasta 25 de marzo
- Respuesta a solicitudes realizadas por los docentes a traves de correo del MEN y del ICETEX
- Realización de 1 reuniones del equipo tecnico MEN-ICETEX para seguimiento a la convocatoria</t>
  </si>
  <si>
    <t>Todavia no hay avances cuantitativos.
Las acciones cualitativas apuntan al logro de la meta del indicador.</t>
  </si>
  <si>
    <t>Se realizaron las siguientes actividades:
-Realización de comite operativo del convenio 1461 de 2018 para presentación de los potenciales beneficiarios a créditos educativos condonables para maestrías virtuales.
-Revisión de casos de renovaciones de créditos de educadores de la cohorte 2019-1
-Construccion base de datos para proceso de condonación.
-Apertura de tres convocatorias de becas regionales para docentes y directivos (Bolívar, Boyacá y La Guajira).</t>
  </si>
  <si>
    <t>Aun  no hay avances cuantitativos.
Las acciones cualitativas apuntan al logro de la meta del indicador.</t>
  </si>
  <si>
    <t>Alistamiento proyecto con ENS: 
 - Se realizó la solicitud para realizar evento con ENS, SE y facilitadores con el fin de socializar la estrategia de fortalecimiento (9 y 10 de abril).</t>
  </si>
  <si>
    <t>No existe avance cuantitativo, sin embargo,  se evidencian acciones que apuntan al logro del indicador propuesto.</t>
  </si>
  <si>
    <t xml:space="preserve">•	Se realizan 2 Mesas Regionales, una en el departamento Cundinamarca y otra en Córdoba con el objetivo de revisar como se vienen desarrollando los procedimientos para la implementación de los programas técnicos del SENA en la educación media, así como las experiencias significativas y propuestas de mejora. 
•	Asimismo, se han desarrollado 2  submesas de trabajo entre el SENA y el MEN con el objetivo de tener claridades con respecto a dos ejes claves para el programa de doble titulación: Jornada Única y Etapa productiva. 
•	En el marco del proceso de gestión de información, el equipo de Media desarrolló los cruces entre la información de las plataformas Sofia Plus y SIMAT con las bases remitidas por SENA. Dicho ejercicio permite contar hoy con el reconocimiento del 60% de la oferta del programa a nivel de Establecimiento Educativo, se diseña un plan de trabajo conjunto para continuar avanzando en la identificación de la oferta. </t>
  </si>
  <si>
    <t>No reflejan avance cuantitativo, sin embargo,  se evidencian acciones que apuntan al logro del indicador propuesto.</t>
  </si>
  <si>
    <t xml:space="preserve">Implementación de la estrategia de orientación: se da inicio a los talleres de orientación dirigidos a docentes y estudiantes en los departamentos de la Guajira y Caquetá. Con respecto a la contratación del operador quien se encargará de implementar la estrategia en las 30 entidades priorizadas, ya el insumo se encuentra en la segunda revisión por parte de los abogados de la Dirección de Calidad con los ajustes solicitados de la primera revisión. </t>
  </si>
  <si>
    <t>Todavia no hay  avance cuantitativo, sin embargo,  se evidencian acciones que apuntan al logro del indicador propuesto.</t>
  </si>
  <si>
    <t xml:space="preserve">Se adelantaron los procesos precontractuales para suscribir la adición al Fondo de ICETEX, en este momento la minuta de adición y términos de referencia de la convocatoria se encuentra en revisión del Despacho y del ICETEX. </t>
  </si>
  <si>
    <t>no preentan  avances cuantitativos, sin embargo,  se evidencian acciones que apuntan al logro del indicador propuesto.</t>
  </si>
  <si>
    <t xml:space="preserve">•	Se elaboró la primera versión de propuesta y de insumo, para el proceso contractual que se llevará a cabo para la vigencia 2019, con el objeto de: “Aunar esfuerzos para fortalecer proyectos pedagógicos, que incorporen los componentes de innovación, emprendimiento y desarrollo sostenible en establecimientos educativos rurales con media técnica agropecuaria”; igualmente en el marco de esta estrategia se realizó la focalización de 49 establecimientos educativos que serán atendidos en las regiones de Catatumbo, Pacífico y frontera Nariñense y Montes de María.
•	Se realizó la primera mesa de educación rural, con el fin de aunar esfuerzos inter institucionales para “Construir o fortalecer intersectorialmente procesos educativos pertinentes que impacten la productividad y desarrollo social de las comunidades en territorios rurales”,  con la participación de entidades del orden nacional, como: Agrosavia, Ministerio de Agricultura, Agencia de Renovación del Territorio, SENA, Departamento Nacional de Planeación y Agencia de Desarrollo Rural, acompañados de delegados de los siguientes equipos del Ministerio de Educación Nacional: Viceministerio de Educación Preescolar, Básica y Media  la Dirección de Cobertura, Dirección de Calidad, Equipo de Educación Media. </t>
  </si>
  <si>
    <t>Todavia no se evidencia avances cuantitativos.
Se plantean acciones que permiten ir avanzando en el logro de la meta propuesta.</t>
  </si>
  <si>
    <t xml:space="preserve">Elaboración Anexo Técnico de la "Estrategia Pedagógica en Talento Digital para la Educación Media Fase 1 y proyección del documentode de Invitación a cotizar para las IES de caracter oficial. Los mismos se encuentran en revisión de la oficina jurídica de MINTIC.
</t>
  </si>
  <si>
    <t>·         Se realizó la primera mesa de educación rural, con el fin de aunar esfuerzos inter institucionales para “Construir o fortalecer intersectorialmente procesos educativos pertinentes que impacten la productividad y desarrollo social de las comunidades en territorios rurales”,  con la participación de entidades del orden nacional, como: Agrosavia, Ministerio de Agricultura, Agencia de Renovación del Territorio, SENA, Departamento Nacional de Planeación y Agencia de Desarrollo Rural, acompañados de delegados de los siguientes equipos del Ministerio de Educación Nacional: Viceministerio de Educación Preescolar, Básica y Media  la Dirección de Cobertura, Dirección de Calidad, Equipo de Educación Media.</t>
  </si>
  <si>
    <t>No hay ni avance cuantitativo… ni tampoco avance cualitatitvo, esta totalmente ilegible.</t>
  </si>
  <si>
    <t>Durante el mes de marzo se llevaron a cabo las correcciones por parte de los educadores de la información de la inscripción, a 27 de marzo, luego de las reclamaciones ante las ETC, MEN e Icfes, el número de docentes habilitados para la ECDF III es de 87.242
Se adelanta el desarrollo de los cursos para el 12% de los educadores que no aprobaron la ECDF II, a fecha 26 de marzo se tienen las siguientes cifras:
Habilitados para curso: 5636
Inscritos al crédito condonable: 3189
Renuncias al crédito condonable: 137
Renuncias al curso ECDF II: 4</t>
  </si>
  <si>
    <t>No contempla avances en la parte cuantitativa.
Hay avances en acciones cualitativas las cuales apunta al logro d ela meta del indicador.</t>
  </si>
  <si>
    <t>El equipo se encuentra diseñando y estableciendo el Plan Operativo con el cual se dará cumplimiento a la reestructuración de la pruebas saber</t>
  </si>
  <si>
    <t>Aun no hay avances cuantitativos, pero hay acciones tendientes a lograr la meta del indicaador.</t>
  </si>
  <si>
    <t>El equipo técnico de Referentes y Evaluación avanza en la construcción de items de la primera fase clasificatoria. Al 27 de marzo se cuenta con 158 items.
Se participó en reunión con colegios privados de Bogotá para buscar la participación en la revisión y validación de itmes. Se confirmó la participación de 9 establecimientos para esta tarea.
Se avanzó en el proceso de identificación del proveedor del desarrollo tecnológico, la propuesta está en el área de Tecnología para la validación y visto bueno para que la Subdirección de Referentes proceda con el proceso interno de contratación.</t>
  </si>
  <si>
    <t>Todavia no presentan avances cuantitativos, pero la descripcion del avance cualitativo se observan acciones tendientes a lograr la meta del indicaador.</t>
  </si>
  <si>
    <t xml:space="preserve">En educación artística y educación física se realizaron reuniones de articulación con el equipo de  Mincultura  y otros equipos del MEN ), con el objetivo de plantear cronograma y líneas de acción para el fortalecimiento de la Educación Artística y cultural en Colombia, en el marco del convenio 792 de 2018.
En educación virtual, se trabajó al interior del equipo la elaboración del instrumento de recolección de información de los establecimientos que ofrecen servicios de educación básica y  media en modalidad virtual. Además, se realizaron reuniones con la oficina de tecnología, equipo de media, innovación, un padre de familia que practica la modalidad virtual y con el grupo de colegios privados. 
Los dos equipos se encuentran estructurando una propuesta para la posible contratación de la Universidad Pedagógica Nacional para la construcción de los lineamientos curriculares de: Educación Artística, Educación física, Educación virtual y Educación Media Técnica. Los equipos técnicos se encuentran en el proceso de elaborcación  del anexo técnico, planteando  el alcance de lo que se propone y la forma como se va a trabajar, para ser entregado prontamente. </t>
  </si>
  <si>
    <t>Aunque no hay avances cuantitativos, se observan acciones tendientes a avanzar en el logro del indicdor propuesto.</t>
  </si>
  <si>
    <t>Para el mes de marzo se establecieron  los cronogramas de trabajo. El equipo encargado del diseño del MEF Guajira se encuentra en el proceso de análisis de documentos; están abordando el marco jurídico, plan de desarrollo y plan decenal de educación. Con respecto al diseño del MEF para la comunidad Rrom se inició el rastreo documental, es importante aclarar que por el momento este proceso se encuentra detenido.</t>
  </si>
  <si>
    <t>No existen avances cuantitativos.
La descripcion de los avanes cualitatitvos apunta al logro del indicador propuesto.</t>
  </si>
  <si>
    <t>Se realizaron nueve (9) acompañamientos a las secretarías de Educación: Apartado, Malambo, Barranquilla, Soledad, Atlántico, Santa Marta, Magdalena y Ciénaga.</t>
  </si>
  <si>
    <t>El avance cuantitativo esta bien registrado.
En la parte descriptiva solo relacionan 8 entidades de las 13 que plantean como avance cuantitativo</t>
  </si>
  <si>
    <t>Dado a las tareas que se encuentran liderando el equipo de disciplinares, se continua con la evaluación de los Modelos Educativos Flexibles Consejo Regional Indígena del Cauca (CRIC) y Sistema de Aprendizaje Tutorial (SAT). Para la segunda semana del mes de abril se entregará el concepto del Modelo Educativo Flexible A.V.AS.</t>
  </si>
  <si>
    <t>Deb revisar la meta 2019, pues hay una linea de base, pero no tiene meta para 2019</t>
  </si>
  <si>
    <t xml:space="preserve">En ejecución 9 contratos:
Programa Jornada Única:
1. Segmento 1 (Matemática 1-5) Contrato No. 1239 del 2018.
2. Segmento 2 (Matemáticas de 6-9) Contrato No. 1243 del 2018.
3. Segmento 3 (Matemáticas de 10-11) Contrato No. 1241 del 2018.
4. Segmento 4 (Lenguaje de 1-5) Contrato No. 1240 del 2018.
5. Segmento 5 (Lenguaje de 6-9) Contrato No. 1238 del 2018.
6. Segmento 6 (Lenguaje de 10-11) Contrato No. 1238 del 2018.
Estos seis contratos en proceso de distribución y subsanación de inconsistencias.
Programa Colombia Bilingüe:
1. Contrato No. 1252. Inglés de Sexto a Once.
Contrato de Apoyo a la Supervisión:
Contrato No. 1249 del 2018 con la UNAL.
                                                                                                                Contrato PTA (2) OC 1: contrato 36242 del 2019
</t>
  </si>
  <si>
    <t>En cuanto a la parte cuantitativa, se debe revisar la linea de base  VS la meta 2019. Pues si la meta no es acumulativa, se puede confundir
En la parte descriptiva, se plantean acciones tendientes al logro d ela meta propuesta.</t>
  </si>
  <si>
    <t xml:space="preserve">Durante el mes marzo se realizó el primer comité técnico interno con las diferentes áreas del MEN para acordar aspectos técnicos y metodologicos del FEN 2019. Se realizó ajuste según aportes de las diferentes áreas al  documento orientador y se envió a la viceministra de EPBM y a la  Directora de calidad para su revisión. Se proyectó agenda para la primera mesa de aliados. Se realizó reunión con la oficina de innovación para solicitar el edusitio del foro. </t>
  </si>
  <si>
    <t>De las 645 convalidaciones atendidas en el mes de marzo de 2019, el  62% correspondieron a Títulos de Bachiller (399) y el 38% a Estudios Parciales (246). Asimismo, del total atendidas, el 11% correspondieron a radicaciones efectuadas por los ciudadanos en el 2018.</t>
  </si>
  <si>
    <t>Hay un avance cuantitativo bien registrado. Tambien el vance cualitatitvo esta bien registrado</t>
  </si>
  <si>
    <t xml:space="preserve">En marzo, la oficina Asesora de Tecnología impartió una capacitación sobre EVI al equipo de colegios privados y a miembros de la mesa de ayuda. El reconocimiento de la plataforma se complementa con la recopilación y lectura de la información preliminar sobre procedimientos y uso del aplicativo -Manuales para EE, SE y MEN-. En reunión con Liliana Acosta se definen el itinerario y la metodología para recolectar los requerimientos para ajustes del EVI. </t>
  </si>
  <si>
    <t>En la parte cuantitativa se debe revisar, pues los valores aportados no  guardan relacion con el nombre del indicador. El indicador esta  expresado  en porcentaje y la meta en valor absoluto.</t>
  </si>
  <si>
    <t>Se evalúan las posibilidades de ampliar la estrategia en Chocó y revisar escenarios posibles para implementarla en La Guajira. En reunión con la Subdirectora de referentes se plantean rutas posibles para la revisión de los materiales de ASF</t>
  </si>
  <si>
    <t>En la parte cuantitativa se debe revisar la linea de base VS la meta 2019. Si no se aclara si es acumulativa se pueden presentar confusionesal momento de ingresar los avances.
La parte cualitatitva guarda relacion con el nombre del indicador.</t>
  </si>
  <si>
    <t>Se realizaron asistencias técnicas en MEN a los funcionarios de inspección y vigilancia de Tumaco (marzo 12) y Cauca (marzo 29). Se continuó con las reuniones con otras áreas de Calidad para complementar la definición de temas pertinentes para desarrollar en las asistencias a las entidades territoriales, a partir de mayo.</t>
  </si>
  <si>
    <t>No refleja avances cuantitativos , pero en la parte descriptiva  se observan accion es tendinetes a lograr el producto planteado.</t>
  </si>
  <si>
    <t xml:space="preserve">En la parte cuantitativa se debe revisar la linea de base VS la meta 2019. Si no se aclara si es acumulativa se pueden presentar confusionesal momento de ingresar los avances.
</t>
  </si>
  <si>
    <t>No hay avances cuantitativos, en la parte descriptiva  plantean acciones para el siguiente mes.</t>
  </si>
  <si>
    <t>Evaluación: En el mes de marzo, la subdirección de Referentes dió aval para el realizar las asistencias técnicas sobre la evaluación de estudiantes para desarrollarlas en el mes de mayo. PNLE: Por parte de los integrantes del equipo no se realizaron visitas de acompañamiento pedagógico entorno a la lectura, la escritura y la oralidad a ETC durante el mes de marzo. Media: Se adelantaron los procesos precontractuales para suscribir la adición al Fondo de ICETEX, en este momento la minuta de adición y términos de referencia de la convocatoria se encuentra en revisión del Despacho y del ICETEX. 
JORNADA ÚNICA: En el marco de la atención integral, se realizaron asistencias técnicas a 4 ETC por parte de la coordinación regional del programa. Las ETC acompañadas fueron: Guaviare, Sogamoso, Vichada y Nariño. 
BILINGÜISMO: en el mes de marzo el equipo del Programa Nacional de Bilingüismo continuó con la fase de planeación de las estrategias para el cuatrienio 2019-2022, llevó a cabo reuniones con el British Council y adelantó la creación del insumo para el Convenio 2019 con este socio estratégico.  
*La fecha proyectada para dar inicio al convenio es abril de 2019. FORMACIÓN DE DOCENTES Y DIRECTIVOS: En definición de procesos para realizar un balance de la implementación del PTFD de la vigencia 2014 – 2019.                                                    
PROGRAMAS TRANSVERSALES: Región Caribe: Malambo, Sincelejo, Barranquilla, Montería, Córdoba, Bolívar, Valledupar, Maicao, Cesar, Atlántico, Ciénaga, Cartagena, Sahagún, Riohacha, Soledad, Uribia, Sucre, La Guajira.
Región Eje cafetero: Manizales, Dosquebradas, Risaralda, Pereira.
Región Bogotá (se agruparon a todas las Secretarías de educación cercanas a la ciudad de Bogotá y a las que por su dispersión era más fácil reunirlas en Bogotá): Boyacá, Vichada, Sogamoso, San Andrés, Caquetá, Putumayo, Yopal, Bogotá, Ibagué, Arauca, Pitalito, Chía, Girardot, Cundinamarca, Fusagasugá, Villavicencio, Duitama, Soacha, Casanare, Funza, Huila, Amazonas, Tolima, Guaviare, Neiva, Guainía, Vaupés, Meta, Zipaquirá.
En estos encuentros se brindaron herramientas para el diseño e implementación de los planes territoriales de convivencia escolar, se recordaron aspectos como la Ruta Integral de Convivencia Escolar y se presentó el Sistema de Información Unificada de Convivencia Escolar SIUCE, que se comenzará a implementar en el mes de abril. De estos encuentros se recolectó información para contar en el mes de abril con el estado del arte de los comités territoriales.
Se realizaron asistencia técnicas a la secretarías de Medellín  y Rionegro para el seguimiento a la formulación del plan territorial de convivencia escolar. 
REFERENTES: En el marco de la estrategia de Apoyo Académico Especial. Durante el mes de marzo se realizaron nueve (9) acompañamientos a las siguientes SEC: Secretaría de Educación de Santa Marta, Secretaría de Educación de Magdalena, Secretaría de Educación de Cienaga, Secretaría de Educación de Barranquilla,  Secretaría de Educación de Atlántico, Secretaría de Educación de Soledad,  Secretaría de Educación de Malambo, Secretaría de Educación de Apartado y  Secretaría de Educación de Turbo.</t>
  </si>
  <si>
    <t xml:space="preserve">*La fecha proyectada para dar inicio al convenio es abril de 2019. FORMACIÓN DE DOCENTES Y DIRECTIVOS: En definición de procesos para realizar un balance de la implementación del PTFD de la vigencia 2014 – 2019.                                                    </t>
  </si>
  <si>
    <t xml:space="preserve">PROGRAMAS TRANSVERSALES:      </t>
  </si>
  <si>
    <t>Región Caribe: Malambo, Sincelejo, Barranquilla, Montería, Córdoba, Bolívar, Valledupar, Maicao, Cesar, Atlántico, Ciénaga, Cartagena, Sahagún, Riohacha, Soledad, Uribia, Sucre, La Guajira.</t>
  </si>
  <si>
    <t>Región Eje cafetero: Manizales, Dosquebradas, Risaralda, Pereira.</t>
  </si>
  <si>
    <t>Región Bogotá (se agruparon a todas las Secretarías de educación cercanas a la ciudad de Bogotá y a las que por su dispersión era más fácil reunirlas en Bogotá): Boyacá, Vichada, Sogamoso, San Andrés, Caquetá, Putumayo, Yopal, Bogotá, Ibagué, Arauca, Pitalito, Chía, Girardot, Cundinamarca, Fusagasugá, Villavicencio, Duitama, Soacha, Casanare, Funza, Huila, Amazonas, Tolima, Guaviare, Neiva, Guainía, Vaupés, Meta, Zipaquirá.</t>
  </si>
  <si>
    <t>En estos encuentros se brindaron herramientas para el diseño e implementación de los planes territoriales de convivencia escolar, se recordaron aspectos como la Ruta Integral de Convivencia Escolar y se presentó el Sistema de Información Unificada de Convivencia Escolar SIUCE, que se comenzará a implementar en el mes de abril. De estos encuentros se recolectó información para contar en el mes de abril con el estado del arte de los comités territoriales.</t>
  </si>
  <si>
    <t>Se realizaron asistencia técnicas a la secretarías de Medellín  y Rionegro para el seguimiento a la formulación del plan territorial de convivencia escolar.</t>
  </si>
  <si>
    <t>Sedes levantadas con Inventarios de Infraestructura Escolar (Metodología CIER)</t>
  </si>
  <si>
    <t>Porcentaje de la metodología CIER asistida y con mantenimiento</t>
  </si>
  <si>
    <t>Sedes educativas mejoradas, ampliadas y/o construidas</t>
  </si>
  <si>
    <t>Sedes contratadas para mejoramiento, ampliadas y/o construidas</t>
  </si>
  <si>
    <t>Consultorías de las sedes educativas</t>
  </si>
  <si>
    <t>Diagnostico de las sedes educativas</t>
  </si>
  <si>
    <t>Informes y/o comites de seguimiento mensual apoyo a la Supervisión del Contrato 1380 de 2015</t>
  </si>
  <si>
    <t>Actualmente se viene trabajando en el desarrollo de la estructuracion para la contratacion de ICONTEC con el objetivo de dar alcance a la actualizacion de CUATRO (4) Normas Tecnicas Colombianas: NTC 4638, 4639, 4733 Y 4595, En fase de cotización.</t>
  </si>
  <si>
    <t>Actualmente se encuentra en revisión juridica los estudios previos correspondientes, previo al cargue del mismo en la Oficina de Contratación.</t>
  </si>
  <si>
    <t xml:space="preserve">Se esta realizando la elaboración de los insumos de contratación a partir de los estudios previos y estudios de mercado. Adicionalmente se esta realizando un analisis sobre la metodologia, basado en el juicio de expertos en el sector. </t>
  </si>
  <si>
    <t>El insumo para contratar la interventoría ya se encuentra en revisión por parte del equipo juridicio de la Subdirección de Acceso</t>
  </si>
  <si>
    <t>Con corte al mes de Abril el FFIE ha entregado en el año 2019 18 sedes educativas mejoradas, ampliadas y/o construidas</t>
  </si>
  <si>
    <t>Se está estructurando la convocatoria previo a la socialización y aprobación por 
parte del nivel directivo.</t>
  </si>
  <si>
    <t>Se realizaron los términos de referencia, se debe realizar consulta con la Sociedad Colombiana de Arquitectos para que ellos ejecuten directamente los diseños.</t>
  </si>
  <si>
    <t>Se remitieron a las ETCs las fichas de diagnostico para levantar el estado de la infraestructura de las obras inconclusas.</t>
  </si>
  <si>
    <t>Los estudios previos se encuentran en revisión del area juridica de la Subdirección previo al cargue de la oficina de Contratación</t>
  </si>
  <si>
    <t>_Oficina_Asesora_Jurídica</t>
  </si>
  <si>
    <t xml:space="preserve">Porcentaje de avance en la construcción de una línea estratégica para la recuperación de recursos embargados
</t>
  </si>
  <si>
    <t xml:space="preserve">Documento que contiene la línea estratégica para la recuperación de recursos embargados
</t>
  </si>
  <si>
    <t>Construir e implementar una línea estratégica para la recuperación de recursos embargados</t>
  </si>
  <si>
    <t>Prestar servicios profesionales para apoyar la gestión de la Oficina Asesora Jurídica del Ministerio de Educación Nacional en cuanto a la consolidación, análisis y procesamiento de la información inherente a la gestión judicial y extrajudicial a cargo de la entidad, para el debido control y seguimiento de la misma.</t>
  </si>
  <si>
    <t>A-02-02-02-008</t>
  </si>
  <si>
    <t>A-02-02-02-008-003-09</t>
  </si>
  <si>
    <t>Porcentaje de avance en la implementación de una línea estratégica para la recuperación de recursos embargados</t>
  </si>
  <si>
    <t>Prestar servicios de carácter asistencial en la Oficina Asesora Jurídica del Ministerio de Educación Nacional, como apoyo en las actividades que desarrollan los diferentes grupos y equipos de trabajo, en virtud de las funciones asignadas por el decreto 5012 de 2009.</t>
  </si>
  <si>
    <t xml:space="preserve">Porcentaje de avance en el diseño de una política de prevención del daño antijurídico para convalidaciones y registro calificado
</t>
  </si>
  <si>
    <t xml:space="preserve"> Política de prevención del daño antijurídico para convalidaciones y registro calificado</t>
  </si>
  <si>
    <t>Diseñar e implementar una política de prevención del daño antijurídico para convalidaciones y registro calificado</t>
  </si>
  <si>
    <t>Prestar servicios profesionales para apoyar a la Oficina Asesora Jurídica del Ministerio de Educación Nacional en materia de conciliaciones judiciales y extrajudiciales.</t>
  </si>
  <si>
    <t>A-02-02-02-008-002-01</t>
  </si>
  <si>
    <t>Porcentaje de avance en la implementación de una política de prevención del daño antijurídico para convalidaciones y registro calificado</t>
  </si>
  <si>
    <t>Prestar servicios profesionales para apoyar el cumplimiento de las funciones asignadas a la oficina asesora jurídica del ministerio de educación nacional en materia de representación judicial y extrajudicial..</t>
  </si>
  <si>
    <t>Porcentaje de avance en la creación de una línea  de defensa para los procesos de reliquidación de pensión por jubilación</t>
  </si>
  <si>
    <t>Documento que contenga la ínea  de defensa para los procesos de reliquidación de pensión por jubilación</t>
  </si>
  <si>
    <t>Crear e implementar una línea de defensa para los procesos de reliquidación de pensión por jubilación</t>
  </si>
  <si>
    <t>Porcentaje de  avance en la implementación de una línea  de defensa para los procesos de reliquidación de pensión por jubilación</t>
  </si>
  <si>
    <t>Prestar servicios profesionales especializados jurídicos altamente calificados al Ministerio de Educación Nacional en materia laboral para los procesos de negociación colectiva de trabajo que deben adelantarse con las organizaciones sindicales y manejo de conflictos laborales.</t>
  </si>
  <si>
    <t>Prestar servicios profesionales a la oficina asesora jurídica del ministerio de educación nacional para apoyar la gestión documental presentada por los contratistas externos y el seguimiento y medición de los procesos, especialmente de restitución de tierras y justicia y paz.</t>
  </si>
  <si>
    <t>Porcentaje de avance en la creación de una línea  de defensa para los procesos de sanción por mora por reliquidación</t>
  </si>
  <si>
    <t>Documento que contenga la ínea  de defensa para los procesos de reliquidación de sanción por mora por reliquidación</t>
  </si>
  <si>
    <t>Crear e implementar una linea de defensa para los procesos de sanción por mora por reliquidación</t>
  </si>
  <si>
    <t>Prestar servicios profesionales para apoyar a la Oficina Asesora Jurídica en la atención de las conciliaciones que se notifican al ministerio, mediante el control de registro de memoriales de conciliación y la presentación ante el comité.</t>
  </si>
  <si>
    <t xml:space="preserve">
Porcentaje de  avance en la implementación de una línea  de defensa para los procesos de sanción por mora por reliquidación</t>
  </si>
  <si>
    <t>Prestar servicios profesionales especializados en materia jurídica altamente calificada para orientar y asistir al Ministerio de Educación Nacional en la proposición y sustanciación de líneas de defensa de asuntos relacionados con el derecho administrativo, derecho procesal administrativo, contratación pública, y demás aspectos jurídicos que se requieran, así como la representación judicial de la entidad en las conciliaciones extrajudiciales y en los procesos judiciales promovidos en contra de la nación-Ministerio de Educación Nacional que sean de especial relevancia para este ministerio.</t>
  </si>
  <si>
    <t>Porcentaje de avance en la estrategia que permita articular y unificar criterios en todo el Ministerio para emitir conceptos jurídicos</t>
  </si>
  <si>
    <t>Documento que contenga la estarategia para articular y unificar criterios en todo el Ministerio para emitir conceptos jurídicos</t>
  </si>
  <si>
    <t>Diseñar e implementar una estrategia que permita articular y unificar criterios en todo el Ministerio para emitir conceptos jurídicos</t>
  </si>
  <si>
    <t>prestar servicios profesionales para acompañar a la oficina asesora jurídica del ministerio de educación nacional en la atención y desarrollo de las funciones que tiene asignadas en el decreto 5012 de 2009 y en especial, la elaboración y revisión de  conceptos juridicos y proyectos normativos</t>
  </si>
  <si>
    <t>Porcentaje de avance en la implementación de la estrategia que permita articular y unificar criterios en todo el Ministerio para emitir conceptos jurídicos</t>
  </si>
  <si>
    <t>Prestar servicios profesionales de apoyo y acompañamiento en las acciones administrativas necesarias para el fortalecimiento de la Oficina Asesora Jurídica del Ministerio de Educación Nacional, en cuanto a la mejora continua de los procesos relacionados con el sistema integrado de gestión.</t>
  </si>
  <si>
    <t>Prestar servicios profesionales para proyectar respuestas a consultas, derechos de petición y conceptos solicitados a la Oficina Asesora Jurídica del Ministerio de Educación Nacional.</t>
  </si>
  <si>
    <t>Porcentaje de avance en la construcción de un esquema de planeación de agenda normativa</t>
  </si>
  <si>
    <t>Esquema de planeación de agenda normativa</t>
  </si>
  <si>
    <t>Construir un esquema de planeación de agenda normativa</t>
  </si>
  <si>
    <t>Prestar servicios profesionales para acompañar a la oficina asesora juridica del ministerio de educacion nacional en la revisión y elaboración de proyectos normativos de interés del sector educativo, asi como en la elaboración de respuestas a solicitudes de conceptos y derechos de petición que se presenten respecto de los mismos</t>
  </si>
  <si>
    <t xml:space="preserve">
Porcentaje de avance en la implementación de un esquema de planeación de agenda normativa</t>
  </si>
  <si>
    <t>Prestar servicios profesionales para apoyar a la oficina asesora jurídica del ministerio de educacion nacional en la revisión y elaboración de proyectos normativos de interés del sector educativo y en la elaboración de las respuestas a solicitudes de conceptos y derechos de petición que se presenten respecto de los mismos</t>
  </si>
  <si>
    <t>Porcentaje de avance en el diseño de una estrategia que permita llevar el control y seguimiento a tiempos de respuesta de todos los procesos de cobro persuasivo y coactivo</t>
  </si>
  <si>
    <t xml:space="preserve">Documento que contenga una estarategia estrategia que permita llevar el control y seguimiento a tiempos de respuesta de todos los procesos de cobro persuasivo y coactivo
</t>
  </si>
  <si>
    <t>Diseñar e implementar una estrategia que permita llevar el control y seguimiento a tiempos de respuesta de todos los procesos de cobro persuasivo y coactivo</t>
  </si>
  <si>
    <t>Prestar servicios profesionales para apoyar las funciones derivadas de los procesos de cobro persuasivo y coactivo que adelanta la oficina asesora jurídica del ministerio de educación nacional y realizar la gestión de cobro coactivo de los asuntos del FOMAG.</t>
  </si>
  <si>
    <t>Porcentaje de avance en  la implementación de una estrategia que permita llevar el control y seguimiento a tiempos de respuesta de todos los procesos de cobro persuasivo y coactivo</t>
  </si>
  <si>
    <t>Prestar servicios de apoyo a la gestión en la oficina asesora jurídica del ministerio de educación nacional para realizar la consolidación, análisis y procesamiento de la información inherente al procedimiento de jurisdicción coactiva.</t>
  </si>
  <si>
    <t xml:space="preserve">Tasa de éxito procesal
</t>
  </si>
  <si>
    <t>Hoja de vida de indicadores</t>
  </si>
  <si>
    <t>Realizar la defensa de los procesos Judiciales del Ministerio.</t>
  </si>
  <si>
    <t xml:space="preserve">
Variación de la cantidad de  demandas del año en curso con respecto al año anterior
</t>
  </si>
  <si>
    <t>Prestar servicios profesionales para apoyar  a la oficina asesora jurídica del ministerio de educación nacional en materia de representación judicial y extrajudicial</t>
  </si>
  <si>
    <t>Correlacion entre solicitudes de Conciliación no aprobadas en comité de conciliación y procesos perdidos en primera instancia.</t>
  </si>
  <si>
    <t>Prestar servicios profesionales de representación en las conciliaciones extrajudiciales y en los procesos judiciales promovidos en contra de la nación- ministerio de educación nacional o que por este se promuevan, así como la gestión de seguimiento y actuaciones en las diferentes etapas procesales que se surtan en cada uno de los procesos asignados</t>
  </si>
  <si>
    <t>Prestar servicios profesionales para apoyar a la Oficina Asesora Jurídica en la atención de los asuntos de carácter penal que se comunican o notifican al Ministerio de Educación Nacional, asumiendo la representación judicial dentro de los mismos.</t>
  </si>
  <si>
    <t>Prestar servicios profesionales para apoyar a la Oficina Asesora Jurídica del Ministerio de Educación Nacional en las diferentes gestiones precontractuales, contractuales y poscontractuales, asi mismo, apoyar la supervisión de los contratos que le sean asignados.</t>
  </si>
  <si>
    <t xml:space="preserve">Prestar servicios profesionales para apoyar integralmente a la Oficina Asesora Jurídica del Ministerio de Educación Nacional en materia de representación judicial y extrajudicial y en especial, al control y seguimiento de los exhortos y ordenes impartidas en sentencias de justicia y paz y restitución de tierras. </t>
  </si>
  <si>
    <t>Tiempo promedio que demora la entidad en el pago de Sentencias y M.A.S.C.</t>
  </si>
  <si>
    <t>Resoluciones, ordenes de pago y Hoja de vida de indicadores</t>
  </si>
  <si>
    <t>Gestionar el pago de sentencias condenatorias que se notifiquen al Ministerio.</t>
  </si>
  <si>
    <t>Prestar servicios profesionales para apoyar a la oficina asesora jurídica del ministerio de educación nacional  en materia de representación judicial y extrajudicial.</t>
  </si>
  <si>
    <t>Prestar servicios profesionales para realizar actividades administrativas y acompañamiento en los procesos financieros, contables y presupuestables  de la oficina asesora jurídica del ministerio de educacion nacional.</t>
  </si>
  <si>
    <t>Prestar servicios profesionales especializados para orientar y asistir a la Oficina Asesora Jurídica del Ministerio de Educación Nacional en el análisis de la procedencia de la acción de repetición sobre las sentencias pagadas por concepto de sanción por mora, así como la revisión de los procesos de la misma naturaleza, identificando las causas y el agente competente que generó la mora en el pago de la prestación.</t>
  </si>
  <si>
    <t>Porcentaje de oportunidad en la emisión de conceptos externos</t>
  </si>
  <si>
    <t xml:space="preserve">Hoja de vida de indicadores
Base de datos </t>
  </si>
  <si>
    <t xml:space="preserve">Emitir conceptos jurídicos dentro de los tiempos establecidos por la Ley </t>
  </si>
  <si>
    <t>Prestar servicios profesionales para proyectar respuestas a consultas, derechos de petición y conceptos solicitados a la oficina asesora jurídica del ministerio de educación nacional.</t>
  </si>
  <si>
    <t>Porcentaje de oportunidad en la emisión de conceptos internos</t>
  </si>
  <si>
    <t>Prestar servicios profesionales para realizar el analisis y la verificacion de la proyección de respuestas a consultas, derechos de petición y conceptos solicitados a la Oficina Asesora Jurídica del Ministerio de Educación Nacional.</t>
  </si>
  <si>
    <t>prestar servicios profesionales especializados en materia jurídica altamente calificada para acompañar externamente al ministerio de educación nacional a través de la emisión de conceptos jurídicos, del análisis y revisión de proyectos normativos o decisiones administrativas, así como la representación judicial de la entidad.</t>
  </si>
  <si>
    <t>Suscripción al servicio de consulta y actualización jurídica y tributaria para los funcionarios del Ministerio de Educación Nacional.</t>
  </si>
  <si>
    <t>SERVICIOS DE CONTENIDOS EN LÍNEA (ON-LINE)</t>
  </si>
  <si>
    <t>A-02-02-02-008-004-03</t>
  </si>
  <si>
    <t xml:space="preserve">Porcentaje  de acciones de tutelas tramitadas </t>
  </si>
  <si>
    <t>Base de datos de seguimiento a tutelas</t>
  </si>
  <si>
    <t>Atender acciones de tutela en las que el MEN tenga la calidad de demandante o demandado.</t>
  </si>
  <si>
    <t>Prestar  servicios profesionales para apoyar a la Oficina Asesora Jurídica del Ministerio de Educación Nacional en materia de representación judicial y extrajudicial y en la atención de acciones de tutela.</t>
  </si>
  <si>
    <t>prestar servicios profesionales para acompañar la oficina asesora jurídica delministerio de educacion nacional en la atención y desarrollo de las funciones que tiene asignadas, conforme al decreto 5012 de 2009 y en especial, la atención de acciones constitucionales y revisión de asuntos relacionados con la defensa judicial y extrajudicial de la entidad.</t>
  </si>
  <si>
    <t>Prestar  servicios profesionales para apoyar a la oficina asesora jurídica del ministerio de educación nacional en materia de representación judicial y extrajudicial y en la atención de acciones de tutela.</t>
  </si>
  <si>
    <t>Prestar servicios de apoyo a la gestión en la oficina asesora jurídica del ministerio de educacion nacional  con relacion a la  selección, organización y registro de la información derivada de la  representación judicial y extrajudicial y en la atención de acciones de tutela</t>
  </si>
  <si>
    <t>Porcentaje de proyectos normativos gestionados</t>
  </si>
  <si>
    <t>Base de datos de trámites normativos</t>
  </si>
  <si>
    <t>Revisar los proyectos normativos allegados a la Oficina Asesora Jurídica</t>
  </si>
  <si>
    <t>Prestar servicios profesionales para acompañar a la oficina asesora jurídica del ministerio de educación nacional en la revisión y elaboración de proyectos normativos de interés del sector educativo, asi como en la elaboración de respuestas a solicitudes de conceptos y derechos de petición que se presenten respecto de los mismos</t>
  </si>
  <si>
    <t>Prestar servicios profesionales para apoyar a la oficina asesora juridica en la actualización del normograma del ministerio de educación nacional teniendo en cuenta las normas, la jurisprudencia y la doctrina que sea expedida en el año 2019</t>
  </si>
  <si>
    <t>Prestar servicios profesionales para apoyar a la Oficina Asesora Jurídica en el estudio y proyección de actos administrativos de alta complejidad y respuestas a organos de control.</t>
  </si>
  <si>
    <t xml:space="preserve">Realizar la gestión necesaria  para obtener el recaudo de las acreencias a favor del Ministerio através del cobro persuasivo y coactivo, </t>
  </si>
  <si>
    <t>prestar servicios profesionales para apoyar el cumplimiento de las funciones asignadas a la oficina asesora jurídica en materia de cobro persuasivo y coactivo</t>
  </si>
  <si>
    <t>Porcentaje de recursos recaudados por gestión de cobro coactivo respecto el año anterior</t>
  </si>
  <si>
    <t>Base de datos de seguimiento a procesos de cobro coactivo y autos proferidos</t>
  </si>
  <si>
    <t>La medición de la implementación se dará una vez se culmine el diseño de la política de prevención del daño antijurídico</t>
  </si>
  <si>
    <t xml:space="preserve">La medición de la implementación se dará una vez se cree la línea de defensa para los procesos de reliquidación de pensión por jubilación </t>
  </si>
  <si>
    <t>Esta meta se cumplió en el mes de febrero, donde se presentó al jefe de la OAJ para aprobación la línea de gestión para la recuperación de recursos embargados y se socializó con los responsables del proceso.</t>
  </si>
  <si>
    <t>A la fecha se han recuperado como resultado  de la estategia de recuperacion de titulos la suma de $ 677.368.806,72</t>
  </si>
  <si>
    <t>omo resultado de la gestión que se realizó se terminó la primera fase de la matriz de política de prevención del daño antijuridico para convalidaciones y registro calificado.</t>
  </si>
  <si>
    <t>Con la revisión de los antecedentes jurisprudencias relacionados con el ingreso de base de liquidación pensional de se avanza en el proceso de formulación.</t>
  </si>
  <si>
    <t>Al consolidar la información referente a los diferentes insumos para la construcción de las líneas de defensa para los procesos de sanción por mora por reliquidación, se avanza en el proceso de formulación.</t>
  </si>
  <si>
    <t>Esta meta se cumplió en el mes de febrero, se expidió la Circular de "Lineamientos para la emisión de conceptos jurídicos y la revisión de proyectos normativos", la cual fue numerada  y  comunicada a las dependencias de la entidad. Circular 07 de 2019.</t>
  </si>
  <si>
    <t xml:space="preserve">Se implementó la Circular No. 07 del 07 de febero de 2019 por parte de las dependencias del MEN. Las dificultades se presentan en la revisión, lectura y socialización de la Circular en las dependencias.   En los casos en los cuales el procedimiento no se siguió por parte de las dependencias del MEN, se devolvió la petición y se solicitó emitir de conformidad con la mentada Circular. </t>
  </si>
  <si>
    <t>Esta meta se cuemplió en el mes de febrero, se aprobó y se envio para publicación el esquema de la agenda normativa en el lik de transparencia y acceso a la información.</t>
  </si>
  <si>
    <t xml:space="preserve">Una vez realizado el seguimiento al esquema normativo, en el mes de marzo no se tenía  contemplado expedir ni revisar ningun proyecto normativo, sin embargo se encuentra pendiente desde el mes de febrero que la Dirección de Calidad para la Educación Superior remita el proyecto de decreto que Modifica el Decreto 1280 de 2018 para revisión de esta Oficina y posterior. </t>
  </si>
  <si>
    <t>Esta meta se cumplió en el mes de febrero, proyectó el documento donde se describe la necesidad de la implementación de la estrategia, así como el procedimiento de implementación, este documento ya fue revisado y aprobado por la lider del grupo y se empezó a implementar a partir del mes de marzo</t>
  </si>
  <si>
    <t>Durante el mes de Marzo se inició con la ejecución de la estrategia por medio de la cual se dio respuesta a 20 solicitudes recibidas por correo electronico y que fueron radicadas por el Sistema de Gestión Documental.</t>
  </si>
  <si>
    <t xml:space="preserve">Se midió el indicador de exito procesal correspondiente al mes de marzo, obteniendo un resultado del 98.39% , es decir de los 124 casos terminados en contra del MEN, 122  fallaron a favor del  Ministerio. </t>
  </si>
  <si>
    <t>En el mes de marzo se notificaron 357 demandas nuevas xxxxxxxxxxxxxxxxxxxxxxxxxxxxxxxxxxxxxxxxxxxxxxxxxxxxxxxxxxxxxxxxxxxxxxxxxxx</t>
  </si>
  <si>
    <t xml:space="preserve">Durante el mes de febrero de 2019 ingresaron a Comité 868 casos prejudiciales, distribuidos de la siguiente manera:
1. 18 casos propiamente del Ministerio de Educación Nacional.
2. 242 casos relacionados con FOMAG, diferentes a sanción mora.
3. 1700 casos de sanción mora, distribuidos así:
a. 1211 casos sin decisión de fondo por no haber recibido ficha técnica por parte de Fiduprevisora.
b. 489 casos con decisión de fondo.
</t>
  </si>
  <si>
    <t>En el mes de marzo no se notifico ningún pago de sentencia por falta de documentación requerida para hacer el respectivo pago de sentencias.</t>
  </si>
  <si>
    <t>En marzo, de 141 conceptos externos aprobados, 139 se aprobaron  a tiempo y 2 se aprobaron de manera extemporánea. De dicha situación se llamára la atención de los abogados sobre el índice de oportunidad, la importancia de dar respuesta a las peticiones a tiempo, y se hará especial seguimiento de esta situación.</t>
  </si>
  <si>
    <t xml:space="preserve">En el mes de marzo, una vez revisada la base de datos del grupo de conceptos jurídicos, se evidencio que  se aprobaron 15 conceptos internos dentro de los términos establecidos.
</t>
  </si>
  <si>
    <t>Durante el mes de MARZO se recibieron 610 tutelas nuevas, las cuales se contestaron en su totalidad, tambien se recibieron 125 fallos en contra, de los cuales se realizaron  81 impugnaciones y 44 cumplimientos, por otro lado se recibieron 67 incidentes por desacato y se tramitaron en su totalidad.
Para lo anterior se solicitaron 191 insumos a las áreas.+</t>
  </si>
  <si>
    <t>Durante el mes de marzo se recibieron 12 proyectos normativos, los cuales se tramitaron en su totalidad asi:  5 resoluciones, 3 Decretos,  3 circulares, 1 Directiva Ministerial.</t>
  </si>
  <si>
    <t>Durante el mes de Marzo por medio de la gestión del grupo de cobro coactivo se recaudó un total de $53.892.838,02</t>
  </si>
  <si>
    <t>_Oficina_de_Control_Interno</t>
  </si>
  <si>
    <t>Control Interno</t>
  </si>
  <si>
    <t>4. Fortalecer la aplicación de mecanismos de autocontrol y de evaluación para garantizar la mejora continua</t>
  </si>
  <si>
    <t>Número de sesiones del Comité Institucional de Coordinación de Control Interno realizadas</t>
  </si>
  <si>
    <t>Cumplimiento Decreto 648 de 2017</t>
  </si>
  <si>
    <t>N.A.</t>
  </si>
  <si>
    <t>Actas de Comité</t>
  </si>
  <si>
    <t>Convocar y realizar el Comité Institucional de Coordinación de Control Interno</t>
  </si>
  <si>
    <t>Realizar el taller con los jefes de control interno de las entidades adscritas y vinculadas</t>
  </si>
  <si>
    <t>C-2299-0700-8-0-NA-02</t>
  </si>
  <si>
    <t>Número de Informes del Estado de la Gestión del Riesgo presentados</t>
  </si>
  <si>
    <t xml:space="preserve">PRESTACION DE SERVICIOS PROFESIONALES PARA ORIENTAR LA EJECUCION DE LAS FUNCIONES ASIGNADAS A LA OFICINA DE CONTROL INTERNO DENTRO DEL MACROPROCESO DE EVALUACION Y REALIZAR SEGUIMIENTO A LA GESTION DE LA ENTIDAD PARA EL MEJORAMIENTO DEL SISTEMA INTEGRADO DE GESTION </t>
  </si>
  <si>
    <t>-NA-NA-NA--</t>
  </si>
  <si>
    <t>Número de sesiones del Comité Sectorial de Auditoría realizadas</t>
  </si>
  <si>
    <t>Convocar y realizar el Comité Sectorial de Auditoría</t>
  </si>
  <si>
    <t xml:space="preserve">PRESTACIÓN DE SERVICIOS DE APOYO COMO ASISTENTE ADMINISTRATIVA EN EL DESARROLLO DE LAS FUNCIONES ASIGNADAS A LA OFICINA DE CONTROL INTERNO DENTRO DEL MACROPROCESO DE EVALUACIÓN.
</t>
  </si>
  <si>
    <t>Número de estrategías implementadas</t>
  </si>
  <si>
    <t>Informe de resultado de la estrategia</t>
  </si>
  <si>
    <t>Diseñar y implementar una estrategia para fortalecer la cultura de autocontrol</t>
  </si>
  <si>
    <t>Porcentaje de seguimiento a respuestas entes de control</t>
  </si>
  <si>
    <t>Matriz de seguimiento a respuestas entes de control</t>
  </si>
  <si>
    <t>Porcentaje de seguimiento a las acciones de mejora</t>
  </si>
  <si>
    <t>Página Web</t>
  </si>
  <si>
    <t>Realizar seguimiento a las Acciones de Mejoramiento generadas en las diferentes fuentes de evaluación</t>
  </si>
  <si>
    <t>Porcentaje de auditorías realizadas</t>
  </si>
  <si>
    <t>Informes de auditorías</t>
  </si>
  <si>
    <t xml:space="preserve">Formular y desarrollar el Programa Anual de Auditoría para evaluar la gestión institucional en la oportuna prevención y manejo de los riesgos que impidan el cumplimiento de los objetivos institucionales. </t>
  </si>
  <si>
    <t>PRESTACIÓN DE SERVICIOS PROFESIONALES PARA ORIENTAR LA EJECUCIÓN DE LAS FUNCIONES ASIGNADAS A LA OFICINA DE CONTROL INTERNO DENTRO DEL MACROPROCESO DE EVALUACIÓN Y REALIZAR SEGUIMIENTO A LA GESTIÓN DE LA ENTIDAD PARA EL MEJORAMIENTO DEL SISTEMA INTEGRADO DE GESTIÓN, EN ESPECIAL EN LO RELACIONADO CON LOS SISTEMAS DE INFORMACIÓN QUE SOPORTAN LOS PROCESOS DEL MEN.</t>
  </si>
  <si>
    <t xml:space="preserve">PRESTACION DE SERVICIOS PROFESIONALES PARA EJECUTAR LAS FUNCIONES ASIGNADAS A LA OFICINA DE CONTROL INTERNO DENTRO DEL MACROPROCESO DE EVALUACION Y REALIZAR SEGUIMIENTO A LA GESTION DE LA ENTIDAD PARA EL SISTEMA INTEGRADO DE GESTION, EN ESPECIAL EN LO RELACIONADO CON EL PLAN NACIONAL DE INFRAESTRUCTURA EDUCATIVA. </t>
  </si>
  <si>
    <t>PRESTACION DE SERVICIOS PROFESIONALES PARA APOYAR LA EJECUCION DE LAS FUNCIONES ASIGNADAS A LA OFICINA DE CONTROL INTERNO DENTRO DEL MACROPROCESO DE EVALUACION Y REALIZAR SEGUIMIENTO A LA GESTION DE LA ENTIDAD PARA EL MEJORAMIENTO DEL SISTEMA INTEGRADO DE GESTION</t>
  </si>
  <si>
    <t>PRESTACION DE SERVICIOS PROFESIONALES PARA APOYAR LA EJECUCION DE LAS FUNCIONES ASIGNADAS A LA OFICINA DE CONTROL INTERNO DENTRO DEL MACROPROCESO DE EVALUACION Y REALIZAR SEGUIMIENTO A LA GESTION DE LA ENTIDAD PARA EL MEJORAMIENTO DEL SISTEMA INTEGRADO DE GESTION. EN ESPECIAL A LAS ÀREAS PARA LAS CUALES SE REQUIERE CONOCIMIENTOS EN DERECHO (CONTRATACIÓN Y OFICINA JURÍDICA)</t>
  </si>
  <si>
    <t xml:space="preserve">PRESTACIÓN DE SERVICIOS PROFESIONALES PARA ASESORAR LA ORIENTACION EN LA EJECUCION DE LAS FUNCIONES ASIGNADAS A LA OFICINA DE CONTROL INTERNO DENTRO DEL MACROPROCESO DE EVALUACION Y REALIZAR SEGUIMIENTO A LA GESTION DE LA ENTIDAD  PARA EL MEJORAMIENTO
DEL SISTEMA INTEGRADO DE GESTIÓN.
</t>
  </si>
  <si>
    <t>Porcentaje de Oportunidad en las Respuestas a Entes de Control</t>
  </si>
  <si>
    <t>Sistema de Gestión documental</t>
  </si>
  <si>
    <t>La Oficina de Control Interno está trabajando en la formulación de una estrategia para fortalecer la cultura de autocontrol.</t>
  </si>
  <si>
    <t>Durante el mes de marzo no se realizó sesión del Comité Institucional de Coordinación de Control Interno, esta programado para realizar en el mes de abril.</t>
  </si>
  <si>
    <t>Durante el mes de marzo no se presento el informe del estado de la gestión del riesgo.                                                    </t>
  </si>
  <si>
    <t xml:space="preserve">Durante el mes de marzo no sesionó el Comité Sectorial de Auditoría.                                                                              </t>
  </si>
  <si>
    <t>Durante el mes de marzo se dio respuesta a un total de  159 solicitudes, evidenciando un cumplimiento del 100% en el seguimiento por parte de la OCI. Sin embargo la oportunidad de las respuestas por parte de las dependencias a Entes de Control fue del 91,19% en razón a que 14 respuestas fueron extemporáneas. Las dependencias que dieron respuesta en forma extemporanea durante el mes de marzo fueron: Subdirección de Gestión Financiera, Subdirección de Aseguramiento de la Calidad para la E.S., Subdirección de Monitoreo y Control, Dirección de Cobertura y Equidad, Subdirección de Recursos Humanos del Sector Educativo, Secretaría General, Viceministerio de Educación Superior, Dirección de Cobertura y Equidad.</t>
  </si>
  <si>
    <t>Se presenta un avance del 25%. Durante este período se realizó la programción para realizar seguimiento a las acciones de mejora con corte a 31 de marzo. </t>
  </si>
  <si>
    <t>Durante el período evaluado no se presentan avances, debido a que la presentación del programa anual de auditorías ante el Comité Institucional de Coordinación de Control Interno se encuentra programado para el mes de abril.
Se dío inicio a la auditoría Especial de la DNDA.</t>
  </si>
  <si>
    <t>_Oficina_de_Innovación_Educatica_con_Uso_de_nuevas_Tecnologías</t>
  </si>
  <si>
    <t xml:space="preserve">Gestión del Conocimiento y la Innovación </t>
  </si>
  <si>
    <t>INNOVACIÓN EDUCATIVA</t>
  </si>
  <si>
    <t xml:space="preserve">Entidades o instituciones asistidas técnicamente en innovación educativa  </t>
  </si>
  <si>
    <t>Metas dependencia</t>
  </si>
  <si>
    <t>POSCONFLICTO  (PEER)</t>
  </si>
  <si>
    <t>Espacio OIE - Intranet 
http://intranetmen.mineducacion.gov.co/comunidades/oie/documentos/Plan de Accin OIE/2014/2.MONIT Y EVAL/1.Rep Seg/</t>
  </si>
  <si>
    <t>_IMPLEMENTACIÓN_DEL_PLAN_NACIONAL_DE_INNOVACIÓN_TIC_PARA_LA_EDUCACIÓN_URBANA_Y_RURAL_NACIONAL</t>
  </si>
  <si>
    <t>Diseñar_una_estrategia_diferenciada_con_uso_pedagógico_de_TIC,_para_zonas_rurales_y_urbanas.</t>
  </si>
  <si>
    <t>Servicios de asistencia técnica en innovación educativa en la educación inicial, preescolar, básica y media</t>
  </si>
  <si>
    <t xml:space="preserve"> 2019-0138 </t>
  </si>
  <si>
    <t>PRESTACION DE SERVICIOS PARA REALIZAR LA GESTION Y ACTUALIZACION DEL PORTAL COLOMBIA APRENDE Y LA TRANSFERENCIA DE UN MODELO DE ACOMPAÑAMIENTO QUE PROMUEVA ALCANZAR LA MADUREZ DIGITAL EN LAS INSTITUCIONES EDUCATIVAS DE EDUCACION BASICA Y MEDIA FOCALIZADAS.</t>
  </si>
  <si>
    <t>C-2201-0700-8-0-2201046-02</t>
  </si>
  <si>
    <t>_OTROS_SERVICIOS_PROFESIONALES_CIENTÍFICOS_Y_TÉCNICOS</t>
  </si>
  <si>
    <t>A-02-02-02-008-003-09-</t>
  </si>
  <si>
    <t xml:space="preserve">Docentes formados en uso pedagógico  e inclusivo de TIC </t>
  </si>
  <si>
    <t xml:space="preserve">POSCONFLICTO  (PEER)
</t>
  </si>
  <si>
    <t>Implementar_y_evaluar_la_estrategia_para_el_fortalecimiento_de_las_TIC_en_las_Instituciones_Educativas</t>
  </si>
  <si>
    <t>2201046</t>
  </si>
  <si>
    <t xml:space="preserve"> 2019-1059 </t>
  </si>
  <si>
    <t>AUNAR ESFUERZOS PARA PROMOVER LA INNOVACIÓN EN EL PROGRAMA TODOS A APRENDER 2.0, MEDIANTE EL USO DE HERRAMIENTAS TECNOLÓGICAS Y DE METODOLOGÍAS PEDAGÓGICAS INNOVADORAS EN BUSCA DE IMPACTAR LA CALIDAD DE LA EDUCACIÓN EN COLOMBIA</t>
  </si>
  <si>
    <t>Instituciones educativas acompañadas con la estrategia de innovación educativa</t>
  </si>
  <si>
    <t>Hacer_seguimiento_a_la_implementacion_de_la_estrategia_de_innovación_educativa_con_uso_pedagógico_de_TIC_en_los_establecimientos_educativos_de_educaciòn_básica_y_media.</t>
  </si>
  <si>
    <t xml:space="preserve">PRESTACION DE SERVICIOS PARA LA ARTICULACION DE SISTEMAS DE INNOVACION EDUCATIVA PARA EL ACOMPAÑAMIENTO DE LAS INSTITUCIONES EDUCATIVAS PARA ALCANZAR LA MADUREZ DIGITAL </t>
  </si>
  <si>
    <t xml:space="preserve"> 2019-0531 </t>
  </si>
  <si>
    <t xml:space="preserve"> 2019-0554 </t>
  </si>
  <si>
    <t xml:space="preserve">PRESTACIÓN DE SERVICIOS PROFESIONALES PARA APOYAR LA GESTIÓN DEL GRUPO DE FOMENTO AL USO DE LAS TIC, CON TEMAS DE EDUCACION MEDIA Y SU TRANSITO A LA EDUCACIÓN SUPERIOR. </t>
  </si>
  <si>
    <t xml:space="preserve"> 2019-0558 </t>
  </si>
  <si>
    <t>PRESTACIÓN DE SERVICIOS PROFESIONALES PARA APOYAR LA ESTRUCTURACIÓN DE ESTRATEGIAS PEDAGÓGICAS RELACIONADAS CON EL USO DE TIC Y DE FOMENTO A LA INVESTIGACIÓN EJECUTADAS POR LA OFICINA DE INNOVACIÓN EDUCATIVA CON USO DE NUEVAS TECNOLOGÍAS DEL MINISTERIO DE EDUCACIÓN NACIONAL</t>
  </si>
  <si>
    <t>Contenidos educativos para la educación inicial, preescolar, básica y media producidos</t>
  </si>
  <si>
    <t>Desarrollar, Divulgar y/o adaptar contenidos educativos digitales y Espacios virtuales con el fin de facilitar el acceso a las diversas poblaciones y con altos estándares de calidad, usabilidad y accesibilidad.</t>
  </si>
  <si>
    <t>2201036</t>
  </si>
  <si>
    <t xml:space="preserve"> 2019-0142 </t>
  </si>
  <si>
    <t>PRESTACION DE SERVICIOS PARA APLICAR PROCESOS DE CURADURÍA A LA OFERTA NACIONAL DE CONTENIDOS EDUCATIVOS DIRIGIDA A EDUCACIÓN PREESCOLAR BÁSICA Y MEDIA EPBM</t>
  </si>
  <si>
    <t>C-2201-0700-8-0-2201036-02</t>
  </si>
  <si>
    <t>2019-0532</t>
  </si>
  <si>
    <t>PRESTACIÓN DE SERVICIOS PARA LIDERAR LOS PROCESOS ASOCIADOS A LA REESTRUCTURACION  DEL PORTAL EDUCATIVO COLOMBIA APRENDE Y GESTION DE CONTENIDOS EDUCATIVOS</t>
  </si>
  <si>
    <t>_SERVICIOS_DE_TELECOMUNICACIONES_TRANSMISIÓN_Y_SUMINISTRO_DE_INFORMACIÓN</t>
  </si>
  <si>
    <t>A-02-02-02-008-003-03-</t>
  </si>
  <si>
    <t>2019-0526</t>
  </si>
  <si>
    <t>PRESTACIÓN DE SERVICIOS PROFESIONALES PARA APOYAR A LA OFICINA DE INNOVACION EDUCATIVA EN EL DESARROLLO Y ACOMPAÑAMIENTO DE ACCIONES Y PROCESOS, PARA LA REESTRUCTURACION  DEL PORTAL EDUCATIVO COLOMBIA APRENDE</t>
  </si>
  <si>
    <t>2019-0529</t>
  </si>
  <si>
    <t>PRESTACION DE SERVICIOS PROFESIONALES PARA APOYAR A LA OFICINA DE INNOVACIÓN EDUCATIVA CON USO DE NUEVAS TECNOLOGIAS EN LA ESTRUCTURACIÓN DE ESTRATEGIAS PEDAGÓGICAS PARA LA DIVULGACION DE CONTENIDOS EN EL PORTAL COLOMBIA PARA LA COMUNIDAD EDUCATIVA</t>
  </si>
  <si>
    <t xml:space="preserve"> 2019-0556 </t>
  </si>
  <si>
    <t>PRESTACIÓN DE SERVICIOS PROFESIONALES PARA APOYAR A LA OFICINA DE INNOVACION EDUCATIVA EN LA GESTIÓN Y USO DE LOS CONTENIDOS EDUCATIVOS QUE HACEN PARTE DE LA OFERTA NACIONAL.</t>
  </si>
  <si>
    <t>2019-0560</t>
  </si>
  <si>
    <t>PRESTACIÓN DE SERVICIOS DE PROFESIONALES PARA APOYAR A LA OFICINA DE INNOVACION EDUCATIVA EN EL POSICIONAMIENTO  DESDE SU LINEA GRAFICA Y COMUNICATIVA DEL  PORTAL COLOMBIA APRENDE</t>
  </si>
  <si>
    <t>2019-0561</t>
  </si>
  <si>
    <t>PRESTACION DE SERVICIOS  PROFESIONALES PARA APOYAR A LA OFICINA DE INNOVACION EDUCATIVA CON USO DE NUEVAS TECNOLOGIAS EN LA ADMINISTRACION, DESARROLLOS Y SOPORTE DEL PORTAL EDUCATIVO COLOMBIA APRENDE.</t>
  </si>
  <si>
    <t>Realizar soporte funcional, administración, gestión y actualización del Portal Colombia Aprende.</t>
  </si>
  <si>
    <t xml:space="preserve"> 2019-1073 </t>
  </si>
  <si>
    <t xml:space="preserve"> 2019-0145 </t>
  </si>
  <si>
    <t>AUNAR ESFUERZOS PARA EL FORTALECIMIENTO DEL AULA VIRTUAL DEL PORTAL COLOMBIA APRENDE QUE POSIBILITE UN ESCENARIO CON UNA AMPLIA OFERTA DE FORMACION VIRTUAL PARA EL SECTOR EDUCATIVO.</t>
  </si>
  <si>
    <t>SERVICIOS DE SUMINISTRO DE INFRAESTRUCTURA DE HOSTING Y DE TECNOLOGÍA DE LA INFORMACIÓN (TI)</t>
  </si>
  <si>
    <t>A-02-02-02-008-003-01-5</t>
  </si>
  <si>
    <t>NO APLICA</t>
  </si>
  <si>
    <t>NO APLICA OBJETO CONTRACTUAL PARA LA OIE.
RECURSOS PARA LA REALIZACION DE EVENTOS LOGISTICOS PARA EL MINISTERIO DE EDUCACION NACIONAL</t>
  </si>
  <si>
    <t>A-02-02-02-008-05-09-006</t>
  </si>
  <si>
    <t>Documento realizado</t>
  </si>
  <si>
    <t>Elaborar, divulgar y socializar documentos y normatividad de política de innovación educativa con uso TIC</t>
  </si>
  <si>
    <t xml:space="preserve"> 2019-1063 </t>
  </si>
  <si>
    <t>AUNAR ESFUERZOS PARA CONSOLIDAR EL PLAN DE TRANSFORMACION DIGITAL PARA EL SECTOR EDUCATIVO Y FORTALECER EL OBSERVATORIO DE INNOVACION EDUCATIVA PARA EL MONITOREO Y EVALUACIÓN DE LA INNOVACION EDUCATIVA DEL PAIS</t>
  </si>
  <si>
    <t>C-2201-0700-8-0-2201005-02</t>
  </si>
  <si>
    <t xml:space="preserve">Definir lineamientos y orientaciones que promuevan la innovación educativa a través del uso pedagógico  e inclusivo de las TIC </t>
  </si>
  <si>
    <t>2019-0528</t>
  </si>
  <si>
    <t xml:space="preserve">PRESTACIÓN DE SERVICIOS PROFESIONALES PARA APOYAR A LA OFICINA DE INNOVACIÓN EDUCATIVA EN LA PLANEACIÓN, GESTIÓN Y SEGUIMIENTO DE LOS TEMAS ESTRATEGICOS </t>
  </si>
  <si>
    <t>2019-0525</t>
  </si>
  <si>
    <t>PRESTACIÓN DE SERVICIOS PROFESIONALES PARA APOYAR LOS PROCESOS ADMINISTRATIVOS EN TEMAS RELACIONADOS CON LA EJECUCIÓN FINANCIERA DE LOS RECURSOS ASIGNADOS A LA OFICINA DE INNOVACIÓN EDUCATIVA CON USO DE NUEVAS TECNOLOGÍAS</t>
  </si>
  <si>
    <t>Entidades territoriales con seguimiento y evaluación a la gestión</t>
  </si>
  <si>
    <t>Consolidar el observatorio Colombiano de Innovación Educativa con uso de TIC</t>
  </si>
  <si>
    <t>2201015</t>
  </si>
  <si>
    <t>C-2201-0700-8-0-2201015-02</t>
  </si>
  <si>
    <t>Documentos realizados</t>
  </si>
  <si>
    <t xml:space="preserve">Formular la estrategia de fomento a la investigación de la Oficina en Innovación Educativa. </t>
  </si>
  <si>
    <t xml:space="preserve"> 2019-1088 </t>
  </si>
  <si>
    <t>AUNAR ESFUERZOS TÉCNICOS, ADMINISTRATIVOS Y FINANCIEROS QUE APORTEN A LA CONSOLIDACIÓN DEL ECOSISTEMA CIENTÍFICO DEL SECTOR EDUCACIÓN A TRAVÉS DE ESTRATEGIAS QUE PERMITAN FORTALECER LAS CAPACIDADES PARA LA INVESTIGACIÓN DE DOCENTES DE EDUCACIÓN PREESCOLAR, BÁSICA Y MEDIA Y EDUCADORES EN FORMACIÓN DEL SECTOR OFICIAL; ASÍ COMO LOS PROCESOS DE DIVULGACIÓN, USO Y APROPIACIÓN DEL CONOCIMIENTO PEDAGÓGICO.</t>
  </si>
  <si>
    <t>C-2201-0700-8-0-2201041-02</t>
  </si>
  <si>
    <t xml:space="preserve"> 2019-1068 </t>
  </si>
  <si>
    <t>AUNAR ESFUERZOS PARA LLEVAR A CABO LA GERENCIA DE ECOSISTEMAS DE INNOVACION EDUCATIVA</t>
  </si>
  <si>
    <t>NO APLICA OBJETO CONTRACTUAL PARA LA OIE.
RECURSOS PARA SUMINISTRAR TIQUETES AEREOS EN RUTAS NACIONALES E INTERNACIONALES PARA EL MEN</t>
  </si>
  <si>
    <t>A-02-02-02-006-004--</t>
  </si>
  <si>
    <t>NO APLICA OBJETO CONTRACTUAL PARA LA OIE.
RECURSOS PARA APOYAR LA SUPERVISION DE LA LOGISTICA</t>
  </si>
  <si>
    <t>A-02-02-02-008-05-009-006</t>
  </si>
  <si>
    <t>NO APLICA OBJETO CONTRACTUAL PARA LA OIE.
RECURSOS PARA LA INTERVENTORIA DE LA LOGISTICA</t>
  </si>
  <si>
    <t>Implementar y hacer seguimiento a la estrategia de fomento a la investigación de la Oficina en Innovación Educativa.</t>
  </si>
  <si>
    <t>NO APLICA OBJETO CONTRACTUAL PARA LA OIE.
RECURSOS PARA VIATICOS (FOMENTO AL USO)</t>
  </si>
  <si>
    <t>_ALOJAMIENTO_SERVICIOS_DE_SUMINISTROS_DE_COMIDAS_Y_BEBIDAS</t>
  </si>
  <si>
    <t>A-02-02-02-006-003-01-</t>
  </si>
  <si>
    <t>A-02-02-02-006-003-03-</t>
  </si>
  <si>
    <t>A-02-02-02-006-003-04-</t>
  </si>
  <si>
    <t>NO APLICA OBJETO CONTRACTUAL PARA LA OIE.
RECURSOS PARA VIATICOS (POLITICA)</t>
  </si>
  <si>
    <t>Para el mes de marzo no se presentan avances en la meta, se dio inicio a los procesos contractuales una vez se desbloquearon los recursos del proyecto de inversión. Como alerta para este mes se reporta la reducción en el tiempo de ejecución de las actividades a 10 meses, una vez se desbloquearon los recursos al inicio del mes.</t>
  </si>
  <si>
    <t>Se solicitará el reemplazo de esta actividad una vez el DNP autorice el ajuste en el proyecto de inversión, justificado desde el cambio de estrategia en cumplimiento de las metas del Plan Nacional de Desarrollo orientado a la implementación del  plan de transformación digital.</t>
  </si>
  <si>
    <t>_Oficina_de_Tecnología_y_Sistemas_de_Información</t>
  </si>
  <si>
    <t>Eficiencia de desarrollo de capacidades para una gestión moderna del sector educativo</t>
  </si>
  <si>
    <t>Implementar Estrategia y Gobierno de TI</t>
  </si>
  <si>
    <t xml:space="preserve">Porcentaje de avance en la  implementación de la política de Gobierno Digital </t>
  </si>
  <si>
    <t>MIPG-Proyecto de Inversión</t>
  </si>
  <si>
    <t>Otros</t>
  </si>
  <si>
    <t>Informe de Avance</t>
  </si>
  <si>
    <t>Implementar_Gobierno_en_línea,_Seguridad_y_Privacidad_de_la_Información.</t>
  </si>
  <si>
    <t>2299062</t>
  </si>
  <si>
    <t>2019-0138</t>
  </si>
  <si>
    <t>CONTRATO DE CIENCIA Y TECNOLOGIA PARA LA ARTICULACION DEL ECOSISTEMA NACIONAL DE INNOVACIÓN EDUCATIVA QUE PERMITA FOMENTAR EN LOS TERRITORIOS DEL PAÍS LA INNOVACIÓN EDUCATIVA A TRAVES DEL IMPULSO A LA TRANSFORMACIÓN DIGITAL Y EL USO PERTINENTE Y PEDAGÓGICO DE LAS TIC</t>
  </si>
  <si>
    <t>C-2299-0700-8-0-2299062-02</t>
  </si>
  <si>
    <t xml:space="preserve">SERVICIOS DE TECNOLOGÍA DE LA INFORMACIÓN (TI) DE CONSULTORÍA Y DE APOYO </t>
  </si>
  <si>
    <t>A-02-02-02-008-03-01-03</t>
  </si>
  <si>
    <t>2019-0113</t>
  </si>
  <si>
    <t>REALIZAR LA DEFINICIÓN, DISEÑO Y PRUEBA DE CONCEPTO DEL SISTEMA DE GESTIÓN DEL RELACIONAMIENTO CRM-E CON LOS GRUPOS DE VALOR DEL SECTOR EDUCACIÓN FASE I.</t>
  </si>
  <si>
    <t>Porcentaje de avance en la formulación e implementación del plan de manejo de riesgos de seguridad y privacidad de la información</t>
  </si>
  <si>
    <t>PRESTAR SERVICIOS PROFESIONALES A LA OFICINA DE TECNOLOGÍA Y SISTEMAS DE INFORMACIÓN EN LA GESTIÓN DE SERVICIOS TIC, EN LAS ACTIVIDADES PROPIAS DE SEGUIMIENTO Y CUMPLIMIENTO DEL LINEAMIENTO DE GOBIERNO DIGITAL, ARQUITECTURA EMPRESARIAL, PLANEACIÓN ESTRATÉGICA DE TI Y EN LA ESTRUCTURACIÓN Y SEGUIMIENTO A EJECUCIÓN DE PROYECTOS CON COMPONENTES TECNOLÓGICOS.</t>
  </si>
  <si>
    <t>2019-1221</t>
  </si>
  <si>
    <t>PRESTAR SERVICIOS PROFESIONALES A LA OTSI EN LA GESTIÓN DE SERVICIOS TIC, EN LAS ACTIVIDADES PROPIAS DE GESTIÓN DE PROCESOS Y PROCEDIMIENTOS DE CALIDAD Y EN LA GESTIÓN DE PROYECTOS CON COMPONENTES TECNOLÓGICOS</t>
  </si>
  <si>
    <t>PRESTAR SERVICIOS PROFESIONALES A LA OFICINA DE TECNOLOGIA Y SISTEMAS DE INFORMACION EN ACTIVIDADES RELACIONADAS CON GESTIÓN DE PROVEEDORES, GESTIÓN DE PRESUPUESTO, GESTIÓN DE PROYECTOS Y GESTIÓN DE SERVICIOS TIC.</t>
  </si>
  <si>
    <t>2019-0768</t>
  </si>
  <si>
    <t>PRESTAR SERVICIOS PROFESIONALES A LA OFICINA DE TECNOLOGÍA Y SISTEMAS DE INFORMACIÓN PARA LA CONSOLIDACION DE INFORMACIÓN, GENERACION DE INDICADORES Y APOYO ADMINISTRATIVO EN LA GESTION DEL PROGRAMA CONEXION TOTAL</t>
  </si>
  <si>
    <t>PRESTAR SERVICIOS PARA APOYAR A LA OFICINA DE TECNOLOGÍA Y SISTEMAS DE INFORMACIÓN EN LAS ACTIVIDADES RELACIONADAS CON: ARTICULACIÓN DE PROCESOS, GESTIÓN TECNOLÓGICA DE PROYECTOS TI Y PLANEACIÓN ESTRATÉGICA DE TECNOLOGÍAS DE LA INFORMACIÓN</t>
  </si>
  <si>
    <t>PRESTAR SERVICIOS PROFESIONALES A LA OFICINA DE TECNOLOGIA Y SISTEMAS DE INFORMACION PARA LA ADMINISTRACION TECNOLOGICA Y SOPORTE DEL SISTEMA SAP ERP, LA PLANEACION, COORDINACION Y CONTROL DE LAS ACTIVIDADES DE MANTENIMIENTO, MEJORAS Y NUEVAS IMPLEMENTACIONES DEL SISTEMA SAP-ERP.</t>
  </si>
  <si>
    <t>PRESTAR SERVICIOS PROFESIONALES A LA OFICINA DE TECNOLOGÍA Y SISTEMAS DE INFORMACIÓN EN LAS ACTIVIDADES PROPIAS DE PLANEACIÓN ESTRATÉGICA DE TI PARA LA TRANSFORMACIÓN DIGITAL DEL MINISTERIO, ASÍ COMO, APOYO EN EL SEGUIMIENTO A EJECUCIÓN DE PROYECTOS CON COMPONENTES TECNOLÓGICOS.</t>
  </si>
  <si>
    <t>Porcentaje de avance en la implementación del Plan Estratégico de Tecnología de la Información</t>
  </si>
  <si>
    <t>Implementar_Arquitectura_de_Datos</t>
  </si>
  <si>
    <t>3. Fortalecer el desempeño de los procesos y procedimientos establecidos en el Ministerio de Educación Nacional</t>
  </si>
  <si>
    <t>Fortalecer los Servicios de Información</t>
  </si>
  <si>
    <t>Porcentaje de servicios de información fortalecidos</t>
  </si>
  <si>
    <t>Implementar_Nuevas_Funcionalidades_y_Fortalecer_los_Sistemas_de_Información</t>
  </si>
  <si>
    <t>2019-0106</t>
  </si>
  <si>
    <t>A-02-02-02-008-03-01-04</t>
  </si>
  <si>
    <t>2019-0107</t>
  </si>
  <si>
    <t>2019-0108</t>
  </si>
  <si>
    <t>2019-0109</t>
  </si>
  <si>
    <t>2019-0110</t>
  </si>
  <si>
    <t>2019-0111</t>
  </si>
  <si>
    <t>2019-0112</t>
  </si>
  <si>
    <t>2019-0279</t>
  </si>
  <si>
    <t>2019-1132</t>
  </si>
  <si>
    <t>Fortalecer los Servicos de TI</t>
  </si>
  <si>
    <t>Porcentaje de disponibilidad de los Servicios de TI</t>
  </si>
  <si>
    <t>Informe de Disponibilidad</t>
  </si>
  <si>
    <t>Fortalecer_y_Modernizar_la_Infraestructura_TIC.</t>
  </si>
  <si>
    <t>2019-0057</t>
  </si>
  <si>
    <t xml:space="preserve">SERVICIO DE MANTENIMIENTO PREVENTIVO Y CORRECTIVO PARA LAS IMPRESORAS ZEBRA DEL MINISTERIO DE EDUCACION NACIONAL. </t>
  </si>
  <si>
    <t>A-02-02-02-008-03-01-05</t>
  </si>
  <si>
    <t>2019-0069</t>
  </si>
  <si>
    <t>IMPLEMENTACIÓN DE LA PRIMERA FASE DE ESCRITORIOS VIRTUALES PARA EL APALANCAMIENTO DE LA INICIATIVA TELETRABAJO EN EL MINISTERIO DE EDUCACIÓN NACIONAL</t>
  </si>
  <si>
    <t>2019-0231</t>
  </si>
  <si>
    <t>ADQUISICIÓN DE EQUIPOS WORK STATION PARA EL MINISTERIO DE EDUCACIÓN NACIONAL</t>
  </si>
  <si>
    <t>2019-0073</t>
  </si>
  <si>
    <t>ADQUISICIÓN E IMPLEMENTACIÓN DE EQUIPOS MULTIMEDIA Y TELEPRESENCIA PARA EL MINISTERIO DE EDUCACIÓN NACIONAL</t>
  </si>
  <si>
    <t>2019-0077</t>
  </si>
  <si>
    <t>RENOVACIÓN Y AMPLIACIÓN DE LA SOLUCIÓN DE TELEFONÍA IP DEL MINISTERIO DE EDUCACIÓN NACIONAL</t>
  </si>
  <si>
    <t>2019-0082</t>
  </si>
  <si>
    <t>RENOVACIÓN DEL SERVICIO DE SOPORTE SOBRE LOS DISPOSITIVOS DE RED Y SEGURIDAD CISCO, ASÍ COMO ADQUISICIÓN E IMPLEMENTACIÓN DE EQUIPOS ACCES POINT Y CONTROLADORA DE LA WLAN DEL MINISTERIO DE EDUCACIÓN NACIONAL</t>
  </si>
  <si>
    <t>2019-1105</t>
  </si>
  <si>
    <t>PRESTACIÓN DE SERVICIOS PROFESIONALES PARA DIRIGIR LAS ACTIVIDADES DESARROLLADAS POR EL GRUPO DE INFRAESTRUCTURA Y COMUNICACIONES DE LA OFICINA DE TECNOLOGIA Y SISTEMAS DE INFORMACION</t>
  </si>
  <si>
    <t>PRESTAR SERVICIOS PROFESIONALES PARA APOYAR LAS ACTIVIDADES RELACIONADAS CON SEGURIDAD DE LA INFORMACION, DESARROLLADAS POR EL GRUPO DE INFRAESTRUCTURA Y COMUNICACIONES DE LA OFICINA DE TECNOLOGIA Y SISTEMAS DE INFORMACION.</t>
  </si>
  <si>
    <t>Porcentaje máximo de capacidad de consumo de almacenamiento</t>
  </si>
  <si>
    <t>Informe de Capacidad</t>
  </si>
  <si>
    <t>Fortalecer_y_Modernizar_la_Plataforma_base_TIC.</t>
  </si>
  <si>
    <t>2019-0083</t>
  </si>
  <si>
    <t>PRESTACION DE SERVICIOS PARA EL SOPORTE Y MANTENIMIENTO DE LAS LICENCIAS SCALA PARA EL SISTEMA DE CARTELERAS ELECTRONICAS UBICADAS EN LAS INSTALACIONES DEL MINISTERIO DE EDUCACION NACIONAL.</t>
  </si>
  <si>
    <t>2019-0085</t>
  </si>
  <si>
    <t>SOPORTE, MATENIMIENTO Y ACTUALIZACION DEL ACTUAL LICENCIAMIENTO CA DEL MEN</t>
  </si>
  <si>
    <t>2019-0086</t>
  </si>
  <si>
    <t>LICENCIAS DE USO DE SOFTWARE MICROSOFT BAJO LA MODALIDAD ENROLLMENT FOR EDUCATION SOLUTIONS</t>
  </si>
  <si>
    <t>2019-0087</t>
  </si>
  <si>
    <t>RENOVACION DEL SERVICIO DE SOPORTE Y ACTUALIZACION DE LOS PRODUCTOS ORACLE DEL MINISTERIO DE EDUCACION NACIONAL</t>
  </si>
  <si>
    <t>2019-0089</t>
  </si>
  <si>
    <t>ACTUALIZACION, MANTENIMIENTO, Y SOPORTE DEL LICENCIAMIENTO SAP DEL MINISTERIO</t>
  </si>
  <si>
    <t>2019-0090</t>
  </si>
  <si>
    <t>SOPORTE, MANTENIMIENTO Y ACTUALIZACION DEL ACTUAL LICENCIAMIENTO KASPERSKY DEL MINISTERIO</t>
  </si>
  <si>
    <t>2019-0091</t>
  </si>
  <si>
    <t>SOPORTE Y ACTUALIZACIÓN DEL LICENCIAMIENTO VMWARE DEL MINISTERIO DE EDUCACIÓN NACIONAL</t>
  </si>
  <si>
    <t>2019-0098</t>
  </si>
  <si>
    <t>RENOVACIÓN DEL SERVICIO DE SOPORTE  Y ACTUALIZACIÓN DE LICENCIAMIENTO RED HAT Y GLUSTER DEL MINISTERIO DE EDUCACIÓN NACIONAL</t>
  </si>
  <si>
    <t>2019-0100</t>
  </si>
  <si>
    <t xml:space="preserve"> RENOVACIÓN Y ACTUALIZACIÓN DEL LICENCIAMIENTO ESIGNA DEL MINISTERIO DE EDUCACIÓN NACIONAL</t>
  </si>
  <si>
    <t>2019-0104</t>
  </si>
  <si>
    <t xml:space="preserve"> ADQUISICIÓN DE LICENCIAMIENTO Y SOPORTE DE UNA HERRAMIENTA PARA EL REPOSITORIO DE DESPLIEGUES DE ARTEFACTOS DE SOFTWARE </t>
  </si>
  <si>
    <t>2019-0105</t>
  </si>
  <si>
    <t>ADQUISICIÓN DE LICENCIAMIENTO Y SOPORTE DE LA HERRAMIENTA GITLAB PARA EL CONTROL DE VERSIONES DE SOFTWARE PARA EL MINISTERIO DE EDUCACIÓN NACIONAL</t>
  </si>
  <si>
    <t>2019-1214</t>
  </si>
  <si>
    <t>ADQUISICIÓN DE EQUIPOS DE CÓMPUTO PORTÁTIL MACBOOK PARA EL MINISTERIO DE EDUCACIÓN NACIONAL</t>
  </si>
  <si>
    <t>Fortalecer al Sector en TI</t>
  </si>
  <si>
    <t>Porcentaje de entidades del sector educación con acompañamiento en TI</t>
  </si>
  <si>
    <t>No se presentó avances en este periodo por lo tanto no se requiere medio de verificación.</t>
  </si>
  <si>
    <t>PRESTAR SERVICIOS PROFESIONALES PARA LA GESTION DEL PROGRAMA CONEXION TOTAL EN EL ACOMPAÑAMIENTO A LAS SECRETARIAS DE EDUCACIÓN, ASI COMO EL SEGUIMIENTO DE LOS PROCESOS DE CONTRATACION RELACIONADOS CON LA CONECTIVIDAD DE LAS SEDES EDUCATIVAS OFICIALES.</t>
  </si>
  <si>
    <t>PRESTAR SERVICIOS PROFESIONALES AL GRUPO DE INFRAESTRUCTURA Y COMUNICACIONES PARA COORDINAR EL PROGRAMA CONEXION TOTAL DE LA OFICINA DE TECNOLOGIA Y SISTEMAS DE INFORMACION DEL MINISTERIO DE EDUCACION NACIONAL.</t>
  </si>
  <si>
    <t>PRESTAR SERVICIOS PROFESIONALES PARA EVALUAR LA VIABILIDAD TECNICA DE PROPUESTAS PRESENTADAS POR LAS SED PARA CONTRATACION DE SERVICIOS DE CONECTIVIDAD EN SEDES EDUCATIVAS OFICIALES Y APOYO A LOS PROCESOS REQUERIDOS POR EL MINISTERIO DE EDUCACIÓN NACIONAL</t>
  </si>
  <si>
    <t>VIÁTICOS ASISTENCIA TÉCNICA - GASTOS DE VIÁTICOS PRA LOS COLABORADORES DE LA OFICINA DE TECNOLOGÍA Y SISTEMAS DE INFORMACIÓN CON OCASIÓN DE DESPLAZAMIENTOS A COMISIONES OFICIALES DEL MINISTERIO DE EDUCACIÓN NACIONAL. REC 10.</t>
  </si>
  <si>
    <t>SUMINISTRO DE TIQUETES AÉREOS EN RUTAS NACIONALES E INTERNACIONALES, GASTOS DE DESPLAZAMIENTO PARA LOS COLABORADORES DE LA OFICINA DE TECNOLOGÍA Y SISTEMAS DE INFORMACIÓN CON OCASIÓN DE COMISIONES OFICIALES DEL MINISTERIO DE EDUCACIÓN NACIONAL</t>
  </si>
  <si>
    <t>La implementación iniciará en el mes de octubre</t>
  </si>
  <si>
    <t xml:space="preserve">Como parte de las acciones desarrolladas en la implementación de la política de gobierno digital están:
1. Finalización del diligenciamiento del Formulario Único Reporte de Avances de la Gestión -FURAG con la consolidación de las evidencias correspondientes; información que fue enviada a la Subdirección de Desarrollo Organizacional.
2. Diligenciamiento del formato requerido para el levantamiento de la información en relación con los trámites priorizados para acondicionar y/o transformar en el 2019 como parte de la estrategia Gov.co liderada por MinTIC y la Agendacia Nacional Digital.
3. Se adelantó reunión con INSOR para solicitar apoyo en la definición del proceso de generación de lengua de señas para las ayudas de los sistemas de información que se desarrollan en el MEN.  </t>
  </si>
  <si>
    <t>El avance cuantitativo cumple con lineamientos. Las acciones descritas guardan continuidad con lo descrito en periodo anterior. Se sugiere que el medio de verificación se separe por cada uno de los meses y se carguen en formato PDF.</t>
  </si>
  <si>
    <t>Porcentaje de avance en la formulación e implementación del plan de seguridad y privacidad de la información</t>
  </si>
  <si>
    <t>Análisis diferencial de las medidas de seguridad y la normativa que tiene el MEN en relación con la seguridad de la información.</t>
  </si>
  <si>
    <t>El avance cuantitativo cumple con lineamientos. En el medio de verificación se sugiere ajustar el título del documento, pues aparece el mismo que el medio de verificación del indicador 200. Para futuros reportes se sugiere separar el documento del mes correspondiente y cargarlo en formato PDF.</t>
  </si>
  <si>
    <t>El avance en cada una de las estrategias incluidas en el PETI se puede evidenciar en el reporte de los 7 indicadores que se incluyen en este plan de acción, a cargo de la Oficina de Tecnología y Sistemas de Información.  
Se hizo una revisión de algunos indicadores del PETI y se hicieron los ajustes respectivos, con la aprobación de la Jefatura de la OTSI.  Esta nueva versión será publicada en la página del MEN en el mes de abril. Así mismo se acordó que el reporte de avance del PETI se hará trimestralmente.</t>
  </si>
  <si>
    <t>De acuerdo a lo descrito, este indicador agrega los avances reportados en los otros indicadores del Área. Igual que en otros indicadores, se sugiere cargar los medios de verificación separados por mes y en formato PDF.</t>
  </si>
  <si>
    <t xml:space="preserve">Ejecución de la fase  de análisis para la implementación de  las nievas funcionalades en los sistemas de información y nuevos desarrollo e inicio de la fase de diseño
Continuación con la ejecución de la fase de análisis para la implementación de  las nuevas funcionalades en los sistemas de información y nuevos desarrollos </t>
  </si>
  <si>
    <t xml:space="preserve">Revisar avance descriptivo no es claro, se repite la misma descripción agregando "continuación". </t>
  </si>
  <si>
    <t>Durante el mes se mantuvieron disponibles los servicios que se relacionan a continuación:
1. Servidores 
2.Bases de Datos 
3. Red
4. Conectividad
5. Collocation</t>
  </si>
  <si>
    <t>El medio de verificación es claro, detalla la disponibilidad de cada uno de los servicios TI y corresponde solo al periodo reportado.</t>
  </si>
  <si>
    <t>Aprovisionamiento de  37 nuevas máquinas virtuales, para soportar nuevos proyectos. Se destaca el aprovisionamiento de los nuevos servidores para la actualización  de la solución SIMAT</t>
  </si>
  <si>
    <t>El avance cuantitativo cumple con lineamientos. Las acciones descritas guardan relación con el indicador y aportan al avance de la meta. El medio de verificación es claro y coherente con lo reportado en lo cuantitativo.</t>
  </si>
  <si>
    <t>El programa  Conexión Total presta asistencia técnica a las entidades territoriales que han presentado propuesta para la adquisición de servicios para la conectividad escolar en sus sedes educativas.  Para este fin se evalúa que las condiciones técnicas se encuentren acorde a los lineamientos técnicos establecidos por el programa y que los costos de la contratación no sean superiores a los disponibles en las regiones.  A la fecha se han acompañado 17 Secretarías de Educación.</t>
  </si>
  <si>
    <t>El avance descriptivo anota que se apoyaron 17 secretarías de educación durante este periodo y en el medio de verificación se detallan. Los citados "conceptos a propuestas técnicas" no se requieren como medio de verificación, no obstante se recomienda al Área disponer de estos soportes frente a requerimientos de instancias de control.</t>
  </si>
  <si>
    <t>SG</t>
  </si>
  <si>
    <t>Número de procesos disciplinarios finalizados</t>
  </si>
  <si>
    <t>Ley 374 de 2002</t>
  </si>
  <si>
    <t>Informe Técnico</t>
  </si>
  <si>
    <t>Adelantar la revisión de quejas e informes que contengan conductas con incidencia disciplinaria de tal forma que durante el 2019 se de trámite correspondiente los  procesos inicados entre los años 2013 y 2016</t>
  </si>
  <si>
    <t>2019-0577</t>
  </si>
  <si>
    <t xml:space="preserve">PRESTAR SERVICIOS PROFESIONALES PARA IMPULSAR Y TRAMITAR INVESTIGACIONES Y PROCESOS DISCIPLINARIOS QUE SE ADELANTEN EN RELACIÓN CON LOS SERVIDORES DEL MINISTERIO DE EDUCACIÓN NACIONAL
</t>
  </si>
  <si>
    <t>A-NA-NA-NA--02</t>
  </si>
  <si>
    <t xml:space="preserve">2019-0584	</t>
  </si>
  <si>
    <t>PRESTAR SERVICIOS PROFESIONALES PARA IMPULSAR Y TRAMITAR INVESTIGACIONES Y PROCESOS DISCIPLINARIOS QUE SE ADELANTEN EN RELACIÓN CON LOS SERVIDORES DEL MINISTERIO DE EDUCACIÓN NACIONAL</t>
  </si>
  <si>
    <t>_SERVICIOS_PRESTADOS_A_LAS_EMPRESAS_Y_SERVICIOS_DE_PRODUCCIÓN</t>
  </si>
  <si>
    <t xml:space="preserve">2019-0579	 	</t>
  </si>
  <si>
    <t>2019-0576</t>
  </si>
  <si>
    <t xml:space="preserve">2019-0586	 </t>
  </si>
  <si>
    <t xml:space="preserve">PRESTACIÓN DE SERVICIOS PROFESIONALES EN LA DEFINICION, MEDICIÓN E IMPLEMENTACIÓN DE PROCESOS TÉCNICOS ESTADÍSTICOS QUE PERMITAN HACER MÁS EFICIENTE LA SUPERVISION COMO LA CONSTRUCCION DE HERRAMIENTAS DE SEGUIMIENTO DEL CONTRATO DE FIDUCIA MERCANTIL NO. 83 DE 1990. </t>
  </si>
  <si>
    <t>A-02-02-02-008-3-01-</t>
  </si>
  <si>
    <t xml:space="preserve">	2019-0585	</t>
  </si>
  <si>
    <t>PRESTACIÓN DE SERVICIOS DE APOYO A LA GESTIÓN Y SOPORTE ADMINISTRATIVO EN LA ATENCIÓN DE ASUNTOS DISCIPLINARIOS EN LA SECRETARÍA GENERAL DEL MINISTERIO DE EDUCACIÓN NACIONAL - MEN.</t>
  </si>
  <si>
    <t>A-02-02-008-03-09--</t>
  </si>
  <si>
    <t>Número de actividades que promueven la estrategia de prevención realizadas</t>
  </si>
  <si>
    <t>Documentos de las actividades</t>
  </si>
  <si>
    <t xml:space="preserve">Desarrollar  actividades de divulgación y formación en el marco de la estrategia de  prevención de conductas que conlleven a faltas disciplinarias </t>
  </si>
  <si>
    <t>A-NA-NA-NA--</t>
  </si>
  <si>
    <t>Número de comité de seguimiento realizados</t>
  </si>
  <si>
    <t>Actas del Comité de Secretaría General</t>
  </si>
  <si>
    <t xml:space="preserve">Realizar seguimiento  permanente a la gestión  y cumplimiento de los objetivos de cada una de las subdirecciones y dependencias de la Secretaría  
</t>
  </si>
  <si>
    <t xml:space="preserve">	2019-0592	</t>
  </si>
  <si>
    <t>PRESTACIÓN DE SERVICIOS PROFESIONALES PARA BRINDAR SOPORTE Y APOYO JURÍDICO A LA SECRETARIA GENERAL DEL MINISTERIO DE EDUCACIÓN EN TODOS LOS ASUNTOS DE SU COMPETENCIA</t>
  </si>
  <si>
    <t>2019-1211</t>
  </si>
  <si>
    <t>PRESTAR SERVICIOS PROFESIONALES DE ASESORIA JURÍDICA EN MATERIA ADMINISTRATIVA Y DE CONTRATACIÓN PÚBLICA, PARA LA ADOPCION DE DECISIONES CONFORME AL ORDENAMIENTO JURIDICO QUE FACILITE Y SOPORTE LA TOMA DE DECISIONES DE LA SECRETARIA GENERAL Y MINISTERIO DE EDUCACIÓN NACIONAL, MEDIANTE EL ANÁLISIS, PREPARACIÓN DE CONCEPTOS JURÍDICOS, REVISIÓN DE DOCUMENTOS, ACTOS, ACOMPAÑAMIENTO EN LOS TRÁMITES Y DEMÁS PROPIOS DEL ENGRANAJE CONTRACTUAL.</t>
  </si>
  <si>
    <t xml:space="preserve">	2019-0593</t>
  </si>
  <si>
    <t>PRESTACIÓN DE SERVICIOS PROFESIONALES PARA APOYAR A LA SECRETARIA GENERAL EN GESTIÓN ADMINISTRATIVA Y SEGUIMIENTO PRESUPUESTAL DE LOS PROCESOS A SU CARGO</t>
  </si>
  <si>
    <t>PRESTACIÓN DE SERVICIOS PARA APOYAR LA SUPERVISIÓN DEL CONTRATO DE FIDUCIA MERCANTIL 83 DE 1990 ENTRE LA FIDUPREVISORA S.A. Y EL MINISTERIO DE EDUCACIÓN NACIONAL PARA LA ADMINISTRACIÓN Y GESTIÓN DE LOS RECURSOS DEL FONDO NACIONAL DE PRESTACIONES SOCIALES DEL MAGISTERIO</t>
  </si>
  <si>
    <t>FUNCIONAMIENTO-FOMAG</t>
  </si>
  <si>
    <t xml:space="preserve">2019-0589	</t>
  </si>
  <si>
    <t>PRESTACIÓN DE SERVICIOS PROFESIONALES COMO SOPORTE JURÍDICO EN EL SEGUIMIENTO, CONTROL, EVALUACIÓN Y EN GENERAL EN EL CUMPLIMIENTO DE LAS OBLIGACIONES DEL MINISTERIO DE EDUCACIÓN, DERIVADAS DEL CONTRATO DE FIDUCIA MERCANTIL CELEBRADO MEDIANTE ESCRITURA PÚBLICA No. 83 DE 1990, PARA LA ADMINISTRACIÓN DE LOS RECURSOS DEL FONDO NACIONAL DE PRESTACIONES SOCIALES DEL MAGISTERIO</t>
  </si>
  <si>
    <t>2019-1109</t>
  </si>
  <si>
    <t>PRESTAR LOS SERVICIOS PROFESIONALES PARA LLEVAR A CABO EL ANÁLISIS, DEFINICIÓN Y SEGUIMIENTO A LAS DIFERENTES FUENTES DE INFORMACIÓN Y BASES DE DATOS EN EL MARCO DEL CONTRATO DE FIDUCIA MERCANTIL NO. 83 DE 1990, QUE PERMITAN LA ARTICULACIÓN DE LOS SISTEMAS DE INFORMACIÓN DEL MINISTERIO DE EDUCACIÓN Y LAS SECRETARÍAS DE EDUCACIÓN.</t>
  </si>
  <si>
    <t>A-02-02-02-03-09--</t>
  </si>
  <si>
    <t xml:space="preserve">Durante el mes de marzo como resultado de la gestión adelantada se profirieron 10 Autos, que corresponden a decisiones de Fondo de acuerdo con la meta propuesta detallado así:  
8 Autos de Archivo, de expedientes correspondientes al año 2016
1 Auto de Archivo, de expedientes correspondientes al año 2015
1 Auto de Archivo, de expedientes correspondientes al año 2014
A la fecha, en la oficina no se encuentran expedientes activos correspondientes al año 2013. </t>
  </si>
  <si>
    <t xml:space="preserve">El avance descriptivo es claro y coherente con el avance cuantitativo. Se cumple con lineamiento de avance cuantitativo acumulado. En el medio de verificación se resaltan los procesos disciplinarios pendientes. El avance del mes se obtiene de la diferencia del inventario (años 2014 a 2016) del periodo actual menos el periodo anterior.
</t>
  </si>
  <si>
    <t>Actividad No. 1 de Prevención
Capacitación a Funcionarios – Configuración de Faltas Disciplinarias
Realización de tres (3) sesiones de  capacitación realizados los días  12 de marzo de 2019, 27 de marzo y 29 de marzo.
Tema: Capacitación a Jefes de Área, “Información sobre la responsabilidad disciplinaria de los jefes de área frente a la gestión de PQRSD”.</t>
  </si>
  <si>
    <t xml:space="preserve">El avance descriptivo detalla la acción realizada que guarda continuidad con lo expresado en el periodo anterior. </t>
  </si>
  <si>
    <t>El día 1 de marzo de 2019 se adelantó el Comité de Secretaría General, en el cual se establecieron lineamientos y responsables para las actividades específicas  que se adelantarán durante el mes de marzo, igualmente se trataron inquietudes y observaciones sobre la gestión del primer bimestre 2019 de cada una de las subdirecciones y dependencias de la Secretaría General.</t>
  </si>
  <si>
    <t>Se carga el correspondiente medio de verificación. Se recomienda reemplazarlo por el documento firmado una vez se tenga listo.</t>
  </si>
  <si>
    <t>_Subdirección_de_Gestión_Adminsitrativa</t>
  </si>
  <si>
    <t>Porcentaje de ejecución del plan de mantenimiento preventivo de los bienes inmuebles</t>
  </si>
  <si>
    <t>Infraestructura MEN</t>
  </si>
  <si>
    <t>Informe de seguimiento a los mantenimientos</t>
  </si>
  <si>
    <t xml:space="preserve">Gestionar y operar con oportunidad los servicios administrativos requeridos para el funcionamiento </t>
  </si>
  <si>
    <t>PRESTAR SERVICIOS DE MANTENIMIENTO PREVENTIVO Y CORRECTIVO DE LOS CUATRO (4) ASCENSORES MARCA SCHINDLER DEL EDIFICIO SEDE (CAN) DEL MINISTERIO DE EDUCACIÓN NACIONAL.</t>
  </si>
  <si>
    <t>Mantenimiento</t>
  </si>
  <si>
    <t>PRESTACIÓN DE SERVICIO DE MANTENIMIENTO PREVENTIVO Y CORRECTIVO DE UN (1) ASCENSOR MARCA ORONA DEL EDIFICIO SEDE (CAN) DEL MINISTERIO DE EDUCACIÓN NACIONAL.</t>
  </si>
  <si>
    <t>PRESTAR EL SERVICIO DE MANTENIMIENTO PREVENTIVO Y CORRECTIVO DE LA PLANTA TELEFÓNICA Y LOS EQUIPOS DE VOZ PROPIEDAD DEL MINISTERIO DE EDUCACIÓN NACIONAL.</t>
  </si>
  <si>
    <t xml:space="preserve">MANTENIMIENTO PREVENTIVO Y CORRECTIVO DE LOS EQUIPOS DE AIRE ACONDICIONADO DE PROPIEDAD O AL SERVICIO DEL MINISTERIO DE EDUCACIÓN NACIONAL. </t>
  </si>
  <si>
    <t>MANTENIMIENTO PREVENTIVO Y CORRECTIVO DEL SISTEMA DE CONTROL DE ACCESO DEL MINISTERIO DE EDUCACIÓN NACIONAL.</t>
  </si>
  <si>
    <t xml:space="preserve">REALIZAR EL MANTENIMIENTO PREVENTIVO Y CORRECTIVO A LA EDIFICACION A LAS INSTALACIONES Y AL MOBILIARIO DE PROPIEDAD O AL SERVICIO DEL MEN </t>
  </si>
  <si>
    <t>Porcentaje de servicios atendidos a través de la mesa de ayuda de mantenimiento de vehículos</t>
  </si>
  <si>
    <t>Informe de Mesas de Ayuda Mantenimiento de Vehiculos</t>
  </si>
  <si>
    <t>Garantizar el funcionamiento de los vehículos propiedad de el MEN, realizando los mantenimientos preventivos programados.</t>
  </si>
  <si>
    <t xml:space="preserve">PRESTAR SERVICIO DE MANTENIMIENTO PREVENTIVO Y CORRECTIVO CON SUMINISTRO DE REPUESTOS ORIGINALES PARA EL PARQUE AUTOMOTOR DE PROPIEDAD DEL MEN </t>
  </si>
  <si>
    <t>Ahorro programado en el consumo de combustible de los vehículos del MEN</t>
  </si>
  <si>
    <t>Informe de combustible de los vehículos con consumo controlado de propiedad del MEN</t>
  </si>
  <si>
    <t>Suministrar el combustible de los vehículos de propiedad de el MEN, con un ahorro del 20% equivalente a 2.253,6 galones al año, con relación al limite establecido por circular de austeridad vigente.</t>
  </si>
  <si>
    <t>SUMINISTRO DE COMBUSTIBLE PARA LOS VEHICULOS DE PROPIEDAD O QUE SE ENCUENTREN AL SERVICIO DEL MINISTERIO DE EDUCACION NACIONAL Y ACPM PARA LAS PLANTAS ELECTRICAS DE LA ENTIDAD.</t>
  </si>
  <si>
    <t>Combustible</t>
  </si>
  <si>
    <t>Ahorro programado en el consumo de fotocopias de las áreas del MEN</t>
  </si>
  <si>
    <t>Servidores del MEN</t>
  </si>
  <si>
    <t>Reporte de consumo de fotocopias por cada una de las áreas del MEN</t>
  </si>
  <si>
    <t>Prestar el servicio de fotocopiado requerido para el adecuado funcionamiento, con un ahorro del 20% equivalente 153.168 fotocopias al año con relación al límite establecido por la Circular de Austeridad vigente.</t>
  </si>
  <si>
    <t xml:space="preserve">PRESTAR EL SERVICIO DEMULTICOPIADO Y/O REPRODUCCION DIGITAL (SCANER) PARA EL DESARROLLO DE LAS ACTIVIDADES OPERACIONALES DE LAS DIFERENTES DEPENDENCIAS DEL MEN </t>
  </si>
  <si>
    <t>Porcentaje de Mesa de ayuda administrativas atendidas en los tiempos establecidos</t>
  </si>
  <si>
    <t>Informe mensual de mesas de ayuda</t>
  </si>
  <si>
    <t>Atender oportunamente los requerimientos y necesidades generadas a través de la mesa de ayuda del MEN</t>
  </si>
  <si>
    <t>Porcentaje de verificación de bienes en custodia de los cuentadantes</t>
  </si>
  <si>
    <t>Informe bienes en custodia de los cuentadantes</t>
  </si>
  <si>
    <t>La medición del indicador será semestral.</t>
  </si>
  <si>
    <t>Se aclara que la medición será semestral.</t>
  </si>
  <si>
    <t>Administrar y controlar de forma eficiente los recursos físicos de el MEN.</t>
  </si>
  <si>
    <t>Porcentaje de avance de la implementación del Módulo SIIF viáticos Nación</t>
  </si>
  <si>
    <t>Informe seguimiento y avance de la implementación del Módulo SIIF viáticos Nación.</t>
  </si>
  <si>
    <t>Implementar y optimizar el trámite de comisiones de servicios bajo la plataforma SIIF Nación, de acuerdo al cronograma establecido</t>
  </si>
  <si>
    <t>Porcentaje de avance del proceso de unificación de criterios de los contratos de operación logística</t>
  </si>
  <si>
    <t>Informe seguimiento y avance del proceso de unificación de criterios de los contratos de operación logística.</t>
  </si>
  <si>
    <t>Mejorar el proceso de  Operación Logístico para el desarrollo de los eventos requeridos por el MEN</t>
  </si>
  <si>
    <t xml:space="preserve">Porcentaje de avance de los programas ambientales </t>
  </si>
  <si>
    <t xml:space="preserve">Informe de avance del las actividades de los programas ambientales </t>
  </si>
  <si>
    <t xml:space="preserve">Desarrollar las actividades establecidas en los programas ambientales a cargo de la SGA. </t>
  </si>
  <si>
    <t xml:space="preserve">Las 10 actividades programada para el mes de marzo se cumplieron en su totalidad, dando un porcentaje de avance del 8,1% con relación a las 124 actividades del plan de mantenimiento. Las actividades finalizadas fueron: Mantenimiento de planta telefonica, mantenimiento de ascensores Shindler, mantenimiento ascensor privado marca Orona, mantenimiento del edificio, mantenimiento de equipos contra incendio, mantenimiento de equipos de presión de agua potable y bombas eyectoras, mantenimiento a los equipos de control de acceso,  mantenimiento de equipos del gimnasio, mantenimiento de hornos microondas y mantenimiento a desagues y bajantes en cubierta. </t>
  </si>
  <si>
    <t>El avance cuantitativo se encuentra respaldado en el medio de verificación y el descriptivo detalla los bienes inmuebles mantenidos durante el mes. El medio de verificación es muy claro al detallar cada una de las 10 acciones reqlizadas en el mes.</t>
  </si>
  <si>
    <t>Durante el mes de marzo se recibieron 56 mesas de ayuda para mantenimiento de vehículos, las cuales fueron respondidas en su totalidad para un porcentaje de cumplimiento del 100%.</t>
  </si>
  <si>
    <t>No olvidar anotar en el avance descriptivo que este indicador no es acumulativo, como se hizo en los meses anteriores. El avance descriptivo da cuenta del avance del indicador según su fórmula de cálculo (ver catálogo de indicadores). Revisar si el medio de verificación puede contener el detalle de las mesas de ayuda, como se presentó en el mes de febrero. Se recomienda tener en cuenta esta recomendación para futuros avances.</t>
  </si>
  <si>
    <t xml:space="preserve">En el mes de marzo se consumieron 602,66 galones de combustibles logrando un ahorro del 14,92%, con relación al ahorro programado. </t>
  </si>
  <si>
    <t xml:space="preserve">El medio de verificación es muy claro, muestra el ahorro mensual y acumulado respecto al total programado tanto en galones como en porcentaje y es consecuente con lo anotado en el descriptivo. </t>
  </si>
  <si>
    <t>En el mes de marzo se registró un consumo de 35,746 unidades de fotocopias, logrando un ahorro del 18,33% frente al ahorro programado en la circular de auteridad vigente.
Teniendo en cuenta que a partir de los cupos establecidos se han presentados ahorros importantes, se plantea realizar una reducción tomando como base el consumo histórico. Se continua con el trámite de actualización de la circular.</t>
  </si>
  <si>
    <t xml:space="preserve">El medio de verificación es claro, muestra el ahorro mensual y acumulado respecto al total programado tanto en galones como en porcentaje y es consecuente con lo anotado en el descriptivo. </t>
  </si>
  <si>
    <t xml:space="preserve">En el mes de marzo se recibieron un total de 705 solicitudes realizadas por la Mesa de ayuda, las cuales fueron atendidas en su totalidad y cerradas dentro del tiempo estipulado logrando un  100% de oportunidad en la meta estipulada. </t>
  </si>
  <si>
    <t>Aunque el avance descriptivo coincide con lo anotado en el medio de verificación, se sugiere revisar si al momento de cargar el medo de verificación ya se cuenta con la información completa de las estadísticas sobre mesas de ayuda cerradas, de lo contrario el avance se deberá medir sobre las mesas efectivamente cerradas y con soporte estadístico. Tener en cuenta esta recomendación para futuros avances.</t>
  </si>
  <si>
    <t>Las 3 actividades programadas para el mes de marzo se cumplieron en su totalidad, dando un porcentaje de avance del 11% con relación a las 27 programadas en el plan de trabajo. El informe adjunto detalla las acciones ejecutadas y las evidencias de éstas. 
Este indicador es acumulativo.</t>
  </si>
  <si>
    <t>Como se anota en avance descriptivo, el medio de verificación detalla las acciones realizadas  de manera clara.</t>
  </si>
  <si>
    <t>Las 2 actividades programadas para el mes de marzo se cumplieron en su totalidad, dando un porcentaje de avance del 11,11% con relación a las 18 programadas en el plan de trabajo. El informe adjunto detalla las acciones ejecutadas y las evidencias de éstas. Este indicador es acumulativo.</t>
  </si>
  <si>
    <t>El avance cuantitativo cumple con los lineamientos de presentación acumulda. El medio de verificación detalla las actividades y muestra el avance del mes y el acumulado.</t>
  </si>
  <si>
    <t>Se realizan mesas de trabajo para definir las actividades relacionadas con los cuatro programas ambientales, para las sedes de Elemento y CAN, las cuales serán presentadas en el comité de evaluación ambiental.</t>
  </si>
  <si>
    <t>Aunque no se reporta avance cuantitativo (se reportará cada cuatro meses) se describen acciones necesarias para el avance de la meta. No requiere medio de verificación.</t>
  </si>
  <si>
    <t>_Subdirección_de_Contratación</t>
  </si>
  <si>
    <t xml:space="preserve">Número de capacitaciones en supervisión realizadas </t>
  </si>
  <si>
    <t>Gestión de calidad MEN</t>
  </si>
  <si>
    <t>Listas de asistencia y presentaciones</t>
  </si>
  <si>
    <t>Fortalecer la gestión de supervisión en el MEN, a través de jornadas de capacitación sobre el rol y responsabilidad de los supervisores de contratos</t>
  </si>
  <si>
    <t>PRESTAR LOS SERVICIOS PROFESIONALES Y APOYAR A LA SUBDIRECCIÓN DE CONTRATACIÓN EN LA ESTRUCTURACIÓN Y  TRÁMITE DE LOS PROCESOS PRECONTRACTUALES Y CONTRACTUALES QUE SE ADELANTEN POR PARTE DEL MEN.</t>
  </si>
  <si>
    <t>PRESTAR SERVICIOS PROFESIONALES A LA SUBDIRECCIÓN DE CONTRATACION, EN LOS ASUNTOS TÉCNICOS, ADMINISTRATIVOS Y OPERATIVOS PROPIOS DE LA IMPLEMENTACIÓN DEL SECOP II EN EL MEN, CONFORME A LOS PARAMETROS Y PROCEDIMIENTOS ESTABLECIDOS POR COLOMBIA COMPRA EFICIENTE.</t>
  </si>
  <si>
    <t xml:space="preserve">% de avance en la actualización de los manuales de contratación y supervisión </t>
  </si>
  <si>
    <t>Documentación del avance de la actualización de los manuales</t>
  </si>
  <si>
    <t>Ajustar y actualizar la normativa interna relacionada con la gestión contractual</t>
  </si>
  <si>
    <t>PRESTAR LOS SERVICIOS PROFESIONALES Y APOYO A LA PLANEACLON ESTRATEGICA DEL PROCESO GESTION CONTRACTUAL DEL MEN, ASI COMO EN LA ELABORACION  Y ACTUALIZACIÓN DE LA NORMATIVA INTERNA DEL PROCESO Y DE CONCEPTOS E INFORMES DE CARÁCTER TRANSVERSAL QUE SE REQUIERAN</t>
  </si>
  <si>
    <t>% de avance en la apropiación de los documentos del proceso de gestión contractual en el SIG</t>
  </si>
  <si>
    <t>Informes sobre la apropiación del proceso contractual en el MEN</t>
  </si>
  <si>
    <t>Simplificar procedimientos y formatos del proceso contractual en el SIG</t>
  </si>
  <si>
    <t>PRESTAR SERVICIOS PROFESIONALES PARA APOYAR A LA SUBDIRECCION DE CONTRATACION EN EL SEGUIMIENTO DE LOS TEMAS ADMINISTRATIVOS Y FINANCIEROS, Y EN EL TRAMITE DE LOS PROCESOS PRECONTRACTUALES Y CONTRACTUALES QUE LE SEAN ASIGNADOS</t>
  </si>
  <si>
    <t xml:space="preserve">PRESTAR SERVICIOS DE APOYO A LA GESTIÓN RELACIONADOS CON LOS TRÁMITES OPERATIVOS Y ASISTENCIALES EN LOS PROCESOS PRECONTRACTUALES Y CONTRACTUALES REQUERIDOS EN LA SUBDIRECCIÓN DE CONTRATACIÓN. </t>
  </si>
  <si>
    <t xml:space="preserve">Porcentaje de contratos liquidados </t>
  </si>
  <si>
    <t>Base de datos de liquidaciones que da cuenta del inventario de contratos por liquidar</t>
  </si>
  <si>
    <t>Descentralizar y ajustar los roles en la liquidación de contratos y liquidar los contratos terminados pendientes de vigencias anteriores</t>
  </si>
  <si>
    <t>Prestar los servicios profesionales para asistir y apoyar a la Subdirección de Contratación  y a la Oficina Asesora de Planeación y Finanzas en el análisis, seguimiento y consolidación de informes requeridos por el Despacho de la Ministra de Educación Nacional, propios del proceso contractual.</t>
  </si>
  <si>
    <t>PRESTAR LOS SERVICIOS PROFESIONALES Y APOYAR A LA SUBDIRECCIÓN DE CONTRATACIÓN EN EL TRÁMITE DE LOS PROCESOS PRECONTRACTUALES Y CONTRACTUALES QUE SE ADELANTEN POR PARTE DEL MEN.</t>
  </si>
  <si>
    <t>Número de procesos de contratación apoyados en la etapa de planeación</t>
  </si>
  <si>
    <t xml:space="preserve">Documentación de la etapa de planeación </t>
  </si>
  <si>
    <t xml:space="preserve">Apoyar la estructuración de estudios previos de procesos de selección y el proceso de planeación de la contratación de 2020. </t>
  </si>
  <si>
    <t>PRESTAR LOS SERVICIOS PROFESIONALES Y APOYAR A LA SUBDIRECCION DE CONTRATACIÓN EN LA ESTRUCTURACIÓN, MODIFICACIÓN Y REVISIÓN DE LOS COMPONENTES FINANCIEROS DE LOS PROCESOS DE CONTRATACIÓN QUE SE ADELANTEN POR EL MINISTERIO DE EDUCACIÓN NACIONAL.</t>
  </si>
  <si>
    <t xml:space="preserve">Apoyar la estructuración de estudios previos de procesos de selección y el proceso de planeación de la contratación de 2020 </t>
  </si>
  <si>
    <t>Durante el mes de marzo se realizó una sesión de capacitación con los supervisores de contratos del Viceministerio de Educación Superior</t>
  </si>
  <si>
    <t>El avance cuantitativo cumple con el lineamiento de presentación acumulada. Se cargan los dos medios de verificación planeados para reportar el avance de la meta.</t>
  </si>
  <si>
    <t>Los manuales de contratación serán objeto de actualización en el segundo semestre para su aprobación e inclusión en el SIG en los meses de noviembre / diciembre</t>
  </si>
  <si>
    <t>No se tiene avance cuantitativo, se aclara que las acciones se iniciarán en el segundo semestre. No requiere medio de verificación para este mes.</t>
  </si>
  <si>
    <t>En el mes de marzo se construyó con los profesionales de la Subdirección el plan y cronograma de actualización documental del proceso contractual, el cual inicia a partir del mes de abril</t>
  </si>
  <si>
    <t>En el catálogo de indicadores se anota que plan de trabajo y cronograma de actualización equivalen al 20% de avance y dado que se traía un 2% de avance en febrero se acumularia un 22%. Por favor aclarar este avance o si el avance real de marzo fue 18% y acumula un 20%.  Adicionalmente se sugiere cargar los medios de verificación en formato PDF.</t>
  </si>
  <si>
    <t>Durante el mes de marzo de adelantó el inventario de contratos por liquidar y se cuenta con un informe preliminar sobre el estado de los contratos y las metas a diciembre 31</t>
  </si>
  <si>
    <t>El medio de verificación detalla una acción importante para el avance de la meta, está dentro del rango estimado en el catálogo de indicadores. Adicionalmente se sugiere cargar el medio de verificación en formato PDF.</t>
  </si>
  <si>
    <t>Durante el mes de marzo, los profesionales de la Subdirección acompañaron a las áreas técnicas en la estructuración de los estudios previos de 9 procesos de contratación: 5 procesos de selección y 4 contratación directa</t>
  </si>
  <si>
    <t>El avance cuantitativo es consecuente con el descriptivo y con el medio de verificación en número de procesos apoyados y fechas. El medio de verificación cargado cabe dentro del alcance de "documentación de la etapa de planeación" como un "reporte de estudios previos", no obstante se deberá disponer de los soportes correspondientes para un eventual requerimiento de instancias de control. Para futuros reportes se podrá cargar otro tipo de documentos de la etapa de planeación. Por último, se sugiere cargar el medio de verificación en formato PDF.</t>
  </si>
  <si>
    <t>_Subdirección_de_Desarrollo_Organizacional</t>
  </si>
  <si>
    <t xml:space="preserve">Implementar y evaluar una herramienta de aprendizaje organizacional en los procesos de asistencia técnica dirigidos a las entidades adscritas y vinculadas, en lo relacionado con transformación cultural.
</t>
  </si>
  <si>
    <t>Nivel de satisfacción de las EAV con la asistencia técnica recibida</t>
  </si>
  <si>
    <t>Otras</t>
  </si>
  <si>
    <t>Resultados de la encuesta de satisfacción</t>
  </si>
  <si>
    <t>Prestar_asistencia_técnica_a_las_entidades_adscritas_y_vinculadas,_que_contribuyan_al_mejoramiento_del_desempeño_de_la_gestión_Institucional,_en_el_marco_del_modelo_integrado_de_planeación_y_gestión_MIPG</t>
  </si>
  <si>
    <t>Servicio de Implementación Sistemas de Gestión</t>
  </si>
  <si>
    <t>2299060</t>
  </si>
  <si>
    <t>CDP  97719</t>
  </si>
  <si>
    <t>Asistencia técnica
Viáticos</t>
  </si>
  <si>
    <t>C-2299-0700-8-0-2299060-02</t>
  </si>
  <si>
    <t>Porcentaje de avance en la implementación de la  herramienta de aprendizaje organizacional en las EAV</t>
  </si>
  <si>
    <t>Documentos de las intervenciones</t>
  </si>
  <si>
    <t xml:space="preserve">Formular e implementar acciones de mejora en el 50% de los procesos institucionales, a partir de la aplicación de metodologías para el análisis de las experiencias de servicio, para la innovación, la gestión del conocimiento, para la gestión del cambio y/o para el diseño organizacional.
</t>
  </si>
  <si>
    <t xml:space="preserve">Porcentaje de avance en mejoras de los procesos institucionales </t>
  </si>
  <si>
    <t>Documentación de los procesos intervenidos</t>
  </si>
  <si>
    <t>Implementar_iniciativas_de_mejoramiento,_acceso_y_optimización_de_los_procesos_de_acuerdo_al_Direccionamiento_Estratégico_y_la_Cadena_de_Valor_del_MEN_e_implementación_de_estrategias_para_el_mantenimiento_del_sistema.</t>
  </si>
  <si>
    <t>En proceso</t>
  </si>
  <si>
    <t>Realizar el diagnóstico integral del modelo de operación del Ministerio de Educación, diseñar las estrategias de intervención que permitan su mejora e implementar los cambios requeridos en los compontes críticos de los procesos priorizados.</t>
  </si>
  <si>
    <t>2019-1148</t>
  </si>
  <si>
    <t>Apoyo logístico a las actividades programadas para EAV</t>
  </si>
  <si>
    <t>Prestación de servicios profesionales al Ministerio de Educación nacional en en el apoyo a la implementación de la metas establecidas en el plan sectorial para las Entidad Adscritas y Vínculadas, en el marco del modelo integrado de planeación y gestión MIPG.</t>
  </si>
  <si>
    <t>Porcentaje de oportunidad en la atención a requerimientos</t>
  </si>
  <si>
    <t>Documentos de las intervenciones requeridas</t>
  </si>
  <si>
    <t>2019-0346</t>
  </si>
  <si>
    <t>1 Prestación de servicios profesionales para apoyar  a la Subdirección de Desarrollo Organizacional  en el diseño, implementación y evaluación de estrategias que permitan la articulación y la apropiación de los modelos referenciales.</t>
  </si>
  <si>
    <t>Nivel de satisfacción de los líderes de procesos con las intervenciones recibidas</t>
  </si>
  <si>
    <t>2019-0341</t>
  </si>
  <si>
    <t>1 Prestación de servicios profesionales para apoyar  a la Subdirección de Desarrollo Organizacional en el diseño, implementación y evaluación de la nueva estructura de la Subdirección de Desarrollo Organizacional y su modelo de operación</t>
  </si>
  <si>
    <t xml:space="preserve">Implementar la primera fase del modelo de cultura organizacional para promover la calidad y el clima organizacional, articulando de todos los modelos referenciales
</t>
  </si>
  <si>
    <t>Porcentaje de avance en la primera fase del modelo de transformación cultural</t>
  </si>
  <si>
    <t>Informes de avance en la implementación</t>
  </si>
  <si>
    <t>Realizar_actividades_estratégicas_para_la_medición_y_el_fortalecimiento_del_ambiente_laboral_en_relación_con_las_dimensiones_establecidas_en_el_MIPG</t>
  </si>
  <si>
    <t>Diseñar, desarrollar y evaluar productos de aprendizaje organizacional del Ministerio de Educación, incluyendo cursos virtuales y presenciales para la escuela corporativa, lecciones aprendidas, buenas prácticas y comunidades de aprendizaje.</t>
  </si>
  <si>
    <t>2019-0859</t>
  </si>
  <si>
    <t>Prestar el servicio de actualización, capacitación, soporte y mantenimiento del aplicativo ITS – Gestión, el cual soporta el sistema integrado de gestión – SIG y los Modelos Referenciales que lo sustentan (MIPG, Calidad ISO 9001, medio Ambiente - ISO 14001, Seguridad y Salud en el Trabajo y Seguridad de la Información)</t>
  </si>
  <si>
    <t>Apoyo logístico a las actividades programadas para la optimización de procesos</t>
  </si>
  <si>
    <t>Diseñar, elaborar, implementar y evaluar una herramienta de aprendizaje organizacional en lo relacionado con transformación cultural</t>
  </si>
  <si>
    <t>Porcentaje de avance en el diseño e implementación de la herramienta de aprendizaje organizacional</t>
  </si>
  <si>
    <t>Diseñar_estrategias_orientadas_a_la_implementación_del_Modelo_Integrado_de_Planeación_y_Gestión_en_el_Ministerio,_con_el_fin_de_garantizar_el_fortalecimiento_institucional_y_el_cierre_de_brechas_en_el_cumplimiento_de_los_requisitos_definidos_por_las_10_entidades_líderes_de_política.</t>
  </si>
  <si>
    <t>2019-0345</t>
  </si>
  <si>
    <t>1 Prestación de servicios profesionales para apoyar a la Subdirección de Desarrollo Organizacional del Ministerio de Educación Nacional en la formulación, ejecución y seguimiento al modelos de gestión de conocimiento del Ministerio de Educación y en las acciones que de él se deriven para la optimización de procesos.</t>
  </si>
  <si>
    <t>Apoyo logístico a las actividades programadas para Gestión del Conocimiento</t>
  </si>
  <si>
    <t>Prestación de servicios profesionales para acompañar a la Subdirección de Desarrollo Organizacional en el diseño, implementación y evaluación de estrategias orientadas a la primera fase de intervenciones del modelo de transformación de la cultura institucional del Ministerio de Educación Nacional y realizar la medición de ambiente laboral y cultura organizacional, así como la consolidación y divulgación de los resultados.</t>
  </si>
  <si>
    <t>2019-0344</t>
  </si>
  <si>
    <t xml:space="preserve">1 Prestación de servicios profesionales para apoyar a la Subdirección de Desarrollo Organizacional, en la definición,  ejecución y seguimiento a las acciones de intervención derivadas de la primera fase del Modelo de transformación cultural del Ministerio de Educación Nacional. </t>
  </si>
  <si>
    <t>Apoyo logístico a las actividades programadas para la implementación del modelo de cultura</t>
  </si>
  <si>
    <t>El avance descriptivo es claro y detallada las acciones desarrolladas durante el mes enfocadas al avance de la meta. El avance cuantitativo cumple con los lineamientos de presentación acumulada.</t>
  </si>
  <si>
    <t>El avance descriptivo detalla de manera clara y precisa todas las acciones adelantadas por el Área.</t>
  </si>
  <si>
    <t>La satisfacción de las EAV con el acompañamiento al diligenciamiento de FURAG y en encuentro sectorial del trimestre, obtuvo una calificación de 4,7</t>
  </si>
  <si>
    <t>El avance cuantitativo coincide con el descriptivo.</t>
  </si>
  <si>
    <t>Para continuar con la implementación de la herramienta de aprendizaje organizacional con las EAV, durante el mes de marzo se brindó el acompañamiento a las EAV para el diligenciamiento del FURAG a través de la atención a inquietudes frente a las preguntas realizadas y en la consecución de evidencias que como sector apalancaron avances en la implementación de las políticas de gestión y desempeño. De otra parte, se llevó a cabo el primer Comité de Gestión y Desempeño Sectorial, en el cual se levantaron las lecciones aprendidas del proceso de reporte de avances a la gestión FURAG , se socializaron los resultados de la encuesta de desempeño institucional 2018 del sector y se generaron acciones orientadas a apalancar las políticas de seguridad digital, gobierno digital y seguridad y salud en el trabajo. Igualmente, se presentaron los planes para movilizar en cada entidad las políticas de gestión y desempeño los cuales debe ser presentados nuevamente con los ajustes solicitados en el comité para el mes de abril.</t>
  </si>
  <si>
    <t>El avance culitativo es claro y detalla las acciones adelantadas para aportar al avance de la meta.</t>
  </si>
  <si>
    <t>En el mes de marzo se realizaron siete ejercicios de documentación de los casos de uso de la herramienta tecnológica que soportará las mejoras del trámite de convalidaciones. Se continuó con el levantamiento del protocolo de Convalidaciones para las salas CONACES, específicamente la estructuración del capítulo especial de salud que se propone dentro del mismo. Asimismo, se realizaron tres mesas de trabajo para el análisis del comportamiento de las PQRS en el trámite de convalidaciones con el fin de realaizar análisis de causa raíz. En la vigencia se realizaron reuniones de validación del proyecto de resolución con la Preseidencia de la República. En el trámite de Registro Calificado se participó en la Inducción a CONACES y como parte del despliegue de acciones fortalecimiento de la lucha contra la corrupción, se realizó la firma del primer Pacto por la Transparencia e Integridad entre el Ministerio de Educación Nacional y cuarenta y cuatro (44) nuevos miembros de la sala CONACES el 11 de marzo de 2019.
De otra parte, Se brindó apoyo en la revisión del procedimiento propuesto de conformidad con los ajustes del Decreto 1280 de 2018 y se gestionó una reunión con el DAFP para presentar los avances en el ajuste del Decreto que impacta el trámite de Registro Calificado, de manera que se pueda avanzar en la construcción de la memoria justificativa del mismo y todo el proceso de aprobación correspondiente.</t>
  </si>
  <si>
    <t>Atendiendo las solicitudes elevadas por las áreas, durante el mes se realizarón ajustes relacionados con la atención de solicitudes elevadas por los órganos de control, el cual se encuentra listo para presentación de la propuesta al comité directivo. Igualmente, se apoyó la documentación del procedimiento de Becas Ser de la Dirección de Fomento de la Educación Superior. Se actualizarón los formatos de informe de comisión de servicio, delegación de comisión al interior, certificado y trámite de pago prestación de servicios y certificado de cumplimiento y trámite de pago contratos convenios y órdenes de aceptación. Durante este mes salió a producción en el SIG  la documentación con la imagen institucional actualizada.  De otra parte, se diseñó la presentación de preparación de auditoria y la inducción de la SDO  dirigida a los servidores nuevos. Durante este mes, se finalizó el cargue del reporte de FURAG ante Función Pública consolidando la información de las diferentes áreas con el fin de mostrar los avances en la implementación de las políticas de gestión y desempeño. Adicionalmente, se realizó el levantamiento de la necesidad de ajuste a los grupos internos de la Dirección de Fomento de la Calidad de Educación Superior y se presentó el cronograma de trabajo.  En este mes se llevó a cabo el segundo Comité de Gestión y Desempeño Institucional, en el cual se revisaron a profundidad lños planes publicados en el mes de enero revisando claramente estrategias para apalancar su cumplimiento y la implementación de las políticas de gestión y desempeño, adicionalmente se realizó análisis de las debilidades en el diligenciamiento de FURAG en miras de generar las acciones para cerrar las brechas identificadas.</t>
  </si>
  <si>
    <t>En la aplicación de la encuesta de satisfacción relacionada con el acompañamiento a los lideres de los procesos en la intervención de los mismos, se alcanzó un resultado de 5,0.</t>
  </si>
  <si>
    <t>El avance descriptivo es preciso y coincide con el avance cuantitativo. En el "catálogo de indicadores" se deberá anotar que no es acumulativo y cuál es la escala completa del nivel de satisfacción.</t>
  </si>
  <si>
    <t>Continuando con la implementación de la primera fase del modelo de transformación cultural, se realizó el segundo Café para Conversar e Inspirar con la Ministra de Educación y todos los colaboradores de la entidad en el que se socializaron los avances en el PND y se formularon propuestas para divulgar las metas de los planes de acción 2019. El Comité de Gestión y Desempeño Institucional aprobó la conformación del a Mesa Técnica de Trasnformación Cultural para impulsar las acciones aritculadas de intervención. Con los miembros de la mesa se socializaron los resutados de la Encuesta de Desempeño Institucional del Ministerio 2018, como base para las diferentes acciones de comunicación interna. Asimismo, se diseño la metodologia para el ejercicio de alineación de la Subdirección de Taento Humano. Como parte del enfoque al primer anillo de creencias y emociones, la SDO proyectó una comunicación para los servidores que aprobaron el período de prueba, la cual será enviada con firma de la Ministra como símbolo de reconocimiento al mérito.</t>
  </si>
  <si>
    <t>Los avances descriptivos muestran la continuidad de un periodo a otro y detallan las acciones que aportan al avance de la meta.</t>
  </si>
  <si>
    <t>Documentación de la herramienta de aprendizaje</t>
  </si>
  <si>
    <t>Siguiendo con el diseño de la herramienta de aprendizaje, se realizó el levantamiento de la lección aprendida relacionada con el reporte en el FURAG tanto en el Ministerio como en el sector, la cual se consolidó en único documento que será puesto a disposición tanto del Ministerio como de las EAV con el fin de socializar el ejercicio e incorporar las acciones de mejora identificadas.  Igualmente, se culminó la elaboración de la metodología de Gestión del Cambio, la cual se constituye como herramienta a utilizar en transformaciones parciales o trasversales, a partir de este documento de construirá el curso de la Escuela Corporativa. 
De otra parte se continuo con el diseño de los estudios técnicos requeridos para la contratación de la persona jurídica que apalancará el proceso de implementación de las herramientas.</t>
  </si>
  <si>
    <t>Se describe acciones necesarias para el desarrollo de la etapa de diseño y por consiguiente para avanzar en la meta.</t>
  </si>
  <si>
    <t>_Subdirección_de_Talento_Humano</t>
  </si>
  <si>
    <t xml:space="preserve">Talento Humano </t>
  </si>
  <si>
    <t>Porcentaje de avance en la ejecución de los planes de fortalecimiento y desarrollo del Talento Humano</t>
  </si>
  <si>
    <t>Plan Operativo Bienestar</t>
  </si>
  <si>
    <t>Prestación de servcios de apoyo para desarrollar actividades de fortalecimiento y desarrollo de competencias de los servidores y ejecutar las acciones contenidas en los planes de Bienestar y de Seguridad y Salud en el Trabajo del Ministerio de Educación Nacional.</t>
  </si>
  <si>
    <t>Porcentaje de avance en la ejecución del Plan Institucional de Capacitación</t>
  </si>
  <si>
    <t>Plan Operativo PIC</t>
  </si>
  <si>
    <t>Implementar las estrategias para realizar los cursos del Plan Institucional de Capacitación de acuerdo al Plan Nacional de Formación y Capacitación en el Ministerio de Educación Nacional.</t>
  </si>
  <si>
    <t>Adquisición de Dotaciones para los Servidores Públicos - Grupo Hombres y Grupo Mujeres, correspondientes al año 2019, en cumplimiento de la Ley 70 de 1988 y el Decreto 1978 de 1989.</t>
  </si>
  <si>
    <t>Dotación</t>
  </si>
  <si>
    <t>A----NA-</t>
  </si>
  <si>
    <t>Prestar servicios profesionales para ejercer control y seguimiento a los rubros de Servicios personales indirectos del Ministerio; ejercer las actividades para ejercer el control y hacer seguimiento financiero a la ejecución del Presupuesto de la Subdirección de Talento Humano y apoyar los procesos Administrativos contractuales y revisar la ejecución presupuestal de la nómina</t>
  </si>
  <si>
    <t>Prestar servicios técnicos para apoyar funcional y operativamente los procesos a cargo del grupo de Vinculación y gestión del talento humano y al despacho de la Subdirección de talento humano.</t>
  </si>
  <si>
    <t>Prestar servicios profesionales de apoyo a la gestión del proceso de certificaciones y los demás a cargo de la Subdirección de Talento Humano.</t>
  </si>
  <si>
    <t>Porcentaje de ejecución de la política de teletrabajo</t>
  </si>
  <si>
    <t>Plan Operativo Teletrabajo</t>
  </si>
  <si>
    <t xml:space="preserve">Implementar la política de teletrabajo en el Ministerio de Educación Nacional por medio de su diagnóstico, adopción y medición para garantizar los componentes productivos y humanos en los empleos teletrabajables. </t>
  </si>
  <si>
    <t>Prestar servicios profesionales para apoyar a la Subdirección de talento humano en los procesos de vinculación, permanencia y retiro de los servidores de la planta de Personal del Ministerio de Educación Nacional.</t>
  </si>
  <si>
    <t>6. Proteger la seguridad y salud de los servidores y colaboradores del Ministerio de Educación Nacional, previniendo enfermedades y accidentes laborales y promoviendo hábitos de vida saludable.</t>
  </si>
  <si>
    <t>Porcentaje de ejecución del Programa de seguridad y salud en el trabajo</t>
  </si>
  <si>
    <t>Plan Operativo SGSST</t>
  </si>
  <si>
    <t>Propiciar estrategias para garantizar la seguridad y salud de los servidores y colaboradores del Ministerio de Educación Nacional, previniendo enfermedades y accidentes laborales y promoviendo hábitos de vida saludables.</t>
  </si>
  <si>
    <t>Prestar servicios profesionales de carácter jurídico y técnico a la subdirección de Talento humano en temas relacionados con el sistema general de Seguridad social integral, Pensionales (cuotas partes), bonos Pensionales, reliquidaciones  pensionales y demás que surjan en la ejecución del contrato; así como también en los trámites pensionales de los servidores del Ministerio.</t>
  </si>
  <si>
    <t>Prestar servicios profesionales para realizar los procesos de selección y evaluación por competencias laborales con el fin de proveer de manera efectiva, eficiente y eficaz las vacantes y atender los requerimientos de personal del Ministerio de Educación Nacional, de acuerdo a los perfiles y a las necesidades.</t>
  </si>
  <si>
    <t>Porcentaje de avance de la gestión del ingreso, la permanencia y el retiro de los servidores</t>
  </si>
  <si>
    <t>Plan Operativo Ingreso, Permanencia y Retiro de Personal</t>
  </si>
  <si>
    <t>Implementar las estrategias de gestión para el ingreso, permanencia y retiro de los servidores de acuerdo a los parámetros establecidos por la norma.</t>
  </si>
  <si>
    <t>Prestar servicios técnicos para efectuar la conciliación, cobro y depuración de prestaciones económicas ante las entidades promotoras de salud. Régimen especial y ARL, por concepto de incapacidades a favor del Ministerio de Educación Nacional.</t>
  </si>
  <si>
    <t>Prestar servicios de apoyo técnico administrativo en la ejecución de las actividades implementadas y desarrolladas a través de los procesos a cargo del grupo de fortalecimiento de la calidad de vida laboral (GFCVL), relacionadas con el plan institucional de capacitación, inducción y reinducción, sistema de estímulos, sistema de evaluación del desempeño laboral y programa de estado joven.</t>
  </si>
  <si>
    <t>Porcentaje de avance de la actualización de la información de los servidores y de la planta de personal en SIGEP.</t>
  </si>
  <si>
    <t>Plan Operativo y/o Informe SIGEP</t>
  </si>
  <si>
    <t>Implementar y adoptar el Sistema de Información y Gestión del Empleo público de acuerdo a los parámetros establecidos por Función Pública.</t>
  </si>
  <si>
    <t>Prestar servicios profesionales y de apoyo a la gestión de los procesos de administración del vínculo laboral, depuración de deuda presunta y nomina a cargo de la Subdirección de Talento Humano.</t>
  </si>
  <si>
    <t>Prestar servicios Profesionales de carácter jurídico para apoyar a la Subdirección de Talento Humano en los procesos administrativos a su cargo.</t>
  </si>
  <si>
    <t>Prestar servicios profesionales a la gestión para la estructuración de los planes, proyectos e informes correspondientes a la Subdirección de Talento Humano del Ministerio de Educación Nacional.</t>
  </si>
  <si>
    <t>Prestar servicios Profesionales al seguimiento de los procesos de la Subdirección de Talento Humano del Ministerio de Educación Nacional y sus diferentes grupos de trabajo.</t>
  </si>
  <si>
    <t>Prestar servicios profesionales para efectuar la conciliación y depuración de las deudas presuntas generadas a nombre del Ministerio de educación nacional como aportante en el sistema general de seguridad social y apoyar los procesos de nómina del Ministerio.</t>
  </si>
  <si>
    <t>Prestar servicios profesionales para apoyar a la Subdirección de talento humano en los los procesos de nómina y en los  temas  del  sistema general de seguridad social del Ministerio.</t>
  </si>
  <si>
    <t>Otorgar los Incentivos a los servidores de carrera administrativa y los mejores equipos de trabajo del Ministerio de Educacion Nacional para la vigencia 2019, de conformidad con el Decreto 1083 de 2015.</t>
  </si>
  <si>
    <t>Auxilio Educativo para los servidores y sus familias - Dado por negociación sindical</t>
  </si>
  <si>
    <t>DESARROLLAR CURSOS DE CAPACITACIÓN EN EL MARCO DEL PLAN INSTITUCIONAL DE CAPACITACIÓN DEL MINISTERIO DE EDUCACIÓN NACIONAL .</t>
  </si>
  <si>
    <t>APOYAR LA PARTICIPACIÓN EN CURSOS, CONGRESOS, FOROS, SEMINARIOS Y EN GENERAL LOS ESPACIOS DE FORTALECIMIENTO A LAS CAPACIDADES Y CONOCIMIENTOS DE LOS SERVIDORES PÚBLICOS EN EL MARCO DEL PLAN INSTITUCIONAL DE CAPACITACIÓN DEL MINISTERIO DE EDUCACIÓN NACIONAL DE LA VIGENCIA 2019.</t>
  </si>
  <si>
    <t xml:space="preserve">Plan de Bienestar: En este componente se gestionaron las siguientes actividades: a) Lanzamiento del Gimnasio del Ministerio, con un promedio de asistencia diaria de catorce personas. b) Conmemoración del mes de género, día de la mujer 7 de marzo y día del hombre 22 de marzo, con un total de 137 asistentes. c) La STH, en coordinación con la SDO y el Despacho de la Ministra realizaron el segundo café de la ministra en cada una de las dependencias. d) En convenio con SIM Movilidad, el 21,22 y 26 de marzo se adelantaron los procesos y pasos a seguir para la expedición de la licencia de conducción y otros temas de movilidad, con una participación de 106 colaboradores. e) De otro lado, la STH en compañía de la Caja de Compensación Compensar, realizaron el primer torneo de tenis de mesa con un total de 64 participantes. f) Cualitativamente se trabajaron las temáticas de reinducción para la vigencia actual. </t>
  </si>
  <si>
    <t xml:space="preserve">El avance cuantitativo cumple con los lineamientos. El avance descriptivo detalla las acciones desarrolladas que aportan a la meta, las cuales se pueden corroborar en el correspondiente medio de verificación, el cual describe también las tareas adelantadas por cada una de las acciones.
</t>
  </si>
  <si>
    <t>En materia de PIC: Se elabora el insumo de contratación para la vigencia 2019 con la Universidad Nacional de Colombia que incluyen la mayoría de las temáticas definidas para los servidores del MEN. </t>
  </si>
  <si>
    <t>El avance cuantitativo cumple con los lineamientos.  Según el medio de verificación la acción descrita correpondía al % de avance que se anota como avance del mes.</t>
  </si>
  <si>
    <t xml:space="preserve">Teletrabajo:_x000D_
Se aplica la evaluación de la prueba piloto para el primero y segundo grupo de la vigencia 2018. Además de la configuración del plan operativo para 2019_x000D_
</t>
  </si>
  <si>
    <t>El avance cuantitativo cumple con los lineamientos y se confirma en el medio de verificación, además guarda continuidad con el avance reportado en el periodo anterior.</t>
  </si>
  <si>
    <t xml:space="preserve">En materia de Plan Básico se adelantaron actividades de los siguientes programas: a) Programa estratégico del Sistema (1); b) Programa de seguimiento grupos operativos de apoyo (4); c) Programa de Identificación, prevención y control de riesgos (1). En materia de Plan de Intervención se realizaron actividades del: a) Programa de medicina preventiva (1); b) Programa de medicina del trabajo (5); c) Programa de seguridad industrial (1); d) Programa de control de emergencias (2); e) Programa de seguridad Vial (1); f) Programa de contratistas y proveedores (1). En materia de plan avanzado se realizaron actividades de: a) Programa de Vigilancia Riesgo Biomecánico (4); b) Programa de Vigilancia Riesgo Psicosocial (1); c) Programa Vigilancia Riesgo Cardiovascular (1). Por último, en Plan Especializado se adelanto una actividad del Programa de Auditorías (1). </t>
  </si>
  <si>
    <t xml:space="preserve">El avance cuantitativo cumple con los lineamientos, se describe claramente las acciones por cada uno de los planes que hacen parte del programa, las cuales se pueden corroborar en el correspondiente medio de verificación. </t>
  </si>
  <si>
    <t>Ingreso: Se realizan las acciones y gestiones pertinentes para el ingreso de 6 empleos, 4 correspondientes a carrera administrativa en período de prueba y dos empleos de libre nombramiento y remoción. Permanencia 1) Se ofició a la CNSC solicitando capacitación del aplicativo SEDEL 2) Se carga a SEDEL la información de 330 servidores de Carrera Administrativa y Período de Prueba, y de Directivos evaluadores. 3) Se realiza acompañamiento permanente a evaluados y evaluadores en las diferentes etapas del proceso de evaluación de desempeño. 4) Se generan respuestas y acuse de recibido de evaluaciones y concertaciones de compromisos a los Evaluadores a través del Sistema de Gestión Documental 5) Se reconstruyen 23 Concertaciones de Acuerdos de Gestión de Gerentes 2018 6) Se da inicio al cargue de concertaciones en el aplicativo, con capacitación personalizada, hasta tanto se defina fecha de capacitación general. Retiro: Se gestionaron las acciones para 3 retiros.</t>
  </si>
  <si>
    <t xml:space="preserve">El avance cuantitativo cumple con los lineamientos, se describe claramente las acciones por cada una de las etapas ingreso-permanancia-retiro, las cuales se pueden corroborar en el correspondiente medio de verificación. </t>
  </si>
  <si>
    <t>Marzo: 1) Se desactivaron las altas de 3 empleados de acuerdo con su desvinculación. 2) Se realizaron vinculaciones de seis funcionarios, cuatro provistos en carrera administrativa y dos en libre nombramiento y remoción respectivamente.</t>
  </si>
  <si>
    <t xml:space="preserve">El avance cuantitativo cumple con los lineamientos, se describen de manera más clara las acciones que aportaron al avance de la meta, las cuales se pueden corroborar en el correspondiente medio de verificación. </t>
  </si>
  <si>
    <t>_Subdirección_de_Gestión_Financiera</t>
  </si>
  <si>
    <t>Porcentaje de ejecución presupuestal de reservas</t>
  </si>
  <si>
    <t>Presentación de Seguimiento  Ejecución Presupuestal Vigencia y Reserva</t>
  </si>
  <si>
    <t>Presupuesto: Desarrollar mesas técnicas con direcciones, subdirecciones y oficinas para el seguimiento a la ejecución de las reservas presupuestales</t>
  </si>
  <si>
    <t>PRESTAR SERVICIOS DE APOYO A LA GESTIÓN EN LA SUBDIRECCIÓN DE GESTIÓN FINANCIERA, CONCRETAMENTE EN EL GRUPO DE PRESUPUESTO, EJECUTANDO ACTIVIDADES PROPIAS DE LA GESTIÓN PRESUPUESTAL DEL MINISTERIO DE EDUCACIÓN NACIONAL.</t>
  </si>
  <si>
    <t>A-NA-NA-NA--2</t>
  </si>
  <si>
    <t>Servicios prestados a las empresas y servicios de producción</t>
  </si>
  <si>
    <t>A-2-2-2-8-3-9-</t>
  </si>
  <si>
    <t>Presupuesto: Desarrollar mesas técnicas con Direcciones, Subdirecciones y oficinas para el seguimiento a la ejecución de las reservas presupuestales</t>
  </si>
  <si>
    <t>[1 Profesional] PRESTAR SERVICIOS PROFESIONALES A LA SUBDIRECCIÓN DE GESTIÓN FINANCIERA, EN EL GRUPO DE PRESUPUESTO, EJECUTANDO ACTIVIDADES PROPIAS DE LA GESTIÓN PRESUPUESTAL DEL MINISTERIO DE EDUCACIÓN NACIONAL.</t>
  </si>
  <si>
    <t>Porcentaje de Cumplimento Productos Priorizados en la Caracterización Financiera</t>
  </si>
  <si>
    <t>Seguimiento de las actividades trasversales de la Subdirección de Gestión Financiera, en cumplimiento de los productos establecidos en la caracterización Financiera</t>
  </si>
  <si>
    <t>Tablero de Control Subdirección Gestión Financiera</t>
  </si>
  <si>
    <t>Transversal: Administrar el ciclo financiero de ingresos y egresos del presupuesto asignado al Ministerio de Educación Nacional mediante la aplicación de procedimientos contables, presupuestales, de recaudo y tesorería, acordes con la normatividad vigente, con el fin de optimizar el uso y ejecución de los recursos financieros del MEN</t>
  </si>
  <si>
    <t>[1 Profesional] PRESTAR SERVICIOS PROFESIONALES EN LA SUBDIRECCIÓN DE GESTIÓN FINANCIERA DEL MINISTERIO DE EDUCACIÓN NACIONAL, EN TEMAS DE CARÁCTER JURÍDICO, TÉCNICO Y ADMINISTRATIVO, CON EL FIN DE GARANTIZAR LA ADECUADA GESTIÓN INSTITUCIONAL.</t>
  </si>
  <si>
    <t>[1 Profesional] PRESTAR SERVICIOS PROFESIONALES A LA SUBDIRECCIÓN DE GESTIÓN FINANCIERA PARA EL APOYO EN LA ESTRUCTURACIÓN DE INDICADORES Y EVALUACIÓN FINANCIERA DE LOS PROCESOS DE SELECCIÓN DEL MINISTERIO DE EDUCACIÓN NACIONAL, ASÍ COMO EL SEGUIMIENTO A LOS PLANES DE ACCIÓN E INDICADORES DE GESTIÓN Y CONTROL INTERNO DE LA SUBDIRECCIÓN.</t>
  </si>
  <si>
    <t>[1 Profesional] PRESTAR SERVICIOS PROFESIONALES A LA SUBDIRECCIÓN DE GESTIÓN FINANCIERA DEL MINISTERIO DE EDUCACIÓN NACIONAL PARA REALIZAR ACOMPAÑAMIENTO, ASISTENCIA Y SEGUIMIENTO A LAS ACTIVIDADES INMERSAS EN LOS PROCESOS DE LOS GRUPOS DE CONTABILIDAD Y RECAUDO.</t>
  </si>
  <si>
    <t>Porcentaje de ejecución presupuestal - total obligado</t>
  </si>
  <si>
    <t>Presupuesto: Desarrollar mesas técnicas con Direcciones, Subdirecciones y oficinas para el seguimiento a la ejecución presupuestal de la vigencia</t>
  </si>
  <si>
    <t>[1 Profesional] PRESTAR SERVICIOS PROFESIONALES A LA SUBDIRECCIÓN DE GESTIÓN FINANCIERA DEL MINISTERIO DE EDUCACIÓN NACIONAL, PARA REALIZAR ACOMPAÑAMIENTO, ASISTENCIA Y SEGUIMIENTO A LAS ACTIVIDADES INMERSAS EN LOS PROCESOS DE PRESUPUESTO, TESORERÍA Y CENTRAL DE CUENTAS.</t>
  </si>
  <si>
    <t>Porcentaje de implementación de Herramientas Tecnológicas</t>
  </si>
  <si>
    <t>Gestionar de una manera eficiente la información financiera de la Subdirección</t>
  </si>
  <si>
    <t>Informe de Avances de Implementación de Herramientas Tecnológicas</t>
  </si>
  <si>
    <t>Sistemas de Información: adelantar las acciones necesarias para culminar las etapas establecidas para la vigencia 2019 de los desarrollos tecnológicos:
• SAP - EMBARGOS
• RIEL (Fases II)
• Herramienta liquidadora (Fases I y II)
• Facturación Electrónica</t>
  </si>
  <si>
    <t>[1 Profesional] PRESTAR SERVICIOS PROFESIONALES A LA SUBDIRECCIÓN DE GESTIÓN FINANCIERA DEL MINISTERIO DE EDUCACIÓN NACIONAL, PARA APOYAR FUNCIONAL, OPERATIVA Y ADMINISTRATIVAMENTE EL DESARROLLO Y PUESTA EN MARCHA DE LOS SISTEMAS DE INFORMACIÓN Y HERRAMIENTAS TECNOLÓGICAS DE CONTROL FINANCIERO.</t>
  </si>
  <si>
    <t>A-2-2-2-8-3-9-NA</t>
  </si>
  <si>
    <t>[1 Profesional] PRESTAR SERVICIOS PROFESIONALES A LA SUBDIRECCIÓN DE GESTIÓN FINANCIERA, EFECTUANDO ACCIONES QUE PERMITAN CONTRIBUIR A LA EVALUACIÓN Y SEGUIMIENTO DE LOS RECURSOS PRESUPUESTALES DEL MINISTERIO DE EDUCACIÓN NACIONAL, ASÍ COMO LA GESTIÓN DE PROCESOS REALIZADA POR LOS GRUPOS QUE CONFORMAN LA SUBDIRECCIÓN.</t>
  </si>
  <si>
    <t>Porcentaje de avance de informes de legalización recibidos</t>
  </si>
  <si>
    <t>Estados financieros razonables</t>
  </si>
  <si>
    <t>Reporte de cantidad de informes recibidos</t>
  </si>
  <si>
    <t>El porcentaje de avance de informes recibidos se reportará de manera semestral, teniendo en cuenta que muchos de los convenios tienen pactada una frecuencia de reporte bimensual y que la entrega de la información no siempre se realiza en el mes inmediatamente siguiente a la ejecución de los recursos.</t>
  </si>
  <si>
    <t>Se describe cuál será la periodicidad del indicador. Dado que no hay avance cuantitativo ni descriptivo, no se requiere medio de verificación.</t>
  </si>
  <si>
    <t>Contable: Realizar seguimiento a la legalización de los recursos entregados en administración (ICETEX, FFIE, FONADE, FINDETER, entre otros).</t>
  </si>
  <si>
    <t>[1 Profesional] PRESTAR SERVICIOS PROFESIONALES A LA SUBDIRECCIÓN DE GESTIÓN FINANCIERA, EN EL GRUPO DE CONTABILIDAD, PARA LA EJECUCIÓN DE ACTIVIDADES DEL PROCESO DE GESTIÓN CONTABLE DEL MINISTERIO DE EDUCACIÓN NACIONAL.</t>
  </si>
  <si>
    <t>[1 Profesional] PRESTAR SERVICIOS PROFESIONALES A LA SUBDIRECCIÓN DE GESTIÓN FINANCIERA, EN EL GRUPO DE CONTABILIDAD, PARA LA EJECUCIÓN DE ACTIVIDADES DE CONCILIACIÓN Y VALIDACIÓN EN TEMAS TRIBUTARIOS, IMPUESTOS, TASAS Y CONTRIBUCIONES DEL MINISTERIO DE EDUCACIÓN NACIONAL.</t>
  </si>
  <si>
    <t>Porcentaje de ejecución presupuestal - total comprometido</t>
  </si>
  <si>
    <t>[1 Profesional] PRESTAR SERVICIOS PROFESIONALES A LA SUBDIRECCIÓN DE GESTIÓN FINANCIERA, EN EL GRUPO DE PRESUPUESTO, EJECUTANDO ACTIVIDADES PROPIAS DE LA GESTIÓN PRESUPUESTAL DEL MINISTERIO DE EDUCACIÓN NACIONAL Y EL ACOMPAÑAMIENTO A LA COORDINACIÓN TÉCNICA DEL SIIF NACIÓN.</t>
  </si>
  <si>
    <t>Porcentaje de PAC Ejecutado</t>
  </si>
  <si>
    <t>Circular PAC 2019 - Ministerio de Hacienda y Crédito Público</t>
  </si>
  <si>
    <t>Reporte Mensual INPANUT - SIIF MINHACIENDA</t>
  </si>
  <si>
    <t>Tesorería: Realizar seguimiento a la ejecución del Programa Anual Mensualizado de Caja (PAC), mediante la presentación de informes de PAC Programado vs PAC Ejecutado, así como la realización de comités de PAC y los informes de seguimiento INPANUT</t>
  </si>
  <si>
    <t>[1 Profesional] PRESTAR SERVICIOS DE APOYO A LA GESTIÓN EN LA SUBDIRECCIÓN DE GESTIÓN FINANCIERA EN RELACIÓN CON LAS ACTIVIDADES QUE SOPORTEN LOS PROCESOS Y TRAMITES PRESENTADOS ANTE LA TESORERÍA DEL MINISTERIO DE EDUCACIÓN NACIONAL.</t>
  </si>
  <si>
    <t>[1 Profesional] PRESTAR SERVICIOS PROFESIONALES A LA SUBDIRECCIÓN DE GESTIÓN FINANCIERA DEL MINISTERIO DE EDUCACIÓN NACIONAL, EN EL GRUPO DE TESORERIA, PARA LA EJECUCIÓN DE ACTIVIDADES DEL PROCESO DE GESTIÓN Y REGISTRO DE OPERACIONES FINANCIERAS.</t>
  </si>
  <si>
    <t>[1 Profesional] PRESTAR SERVICIOS PROFESIONALES A LA SUBDIRECCIÓN DE GESTIÓN FINANCIERA DEL MINISTERIO DE EDUCACIÓN NACIONAL, EN EL GRUPO DE CENTRAL DE CUENTAS, PARA LA EJECUCIÓN DE ACTIVIDADES DEL PROCESO DE GESTIÓN Y TRAMITES DE PAGOS RADICADOS ANTE LA SUBDIRECCIÓN.</t>
  </si>
  <si>
    <t>Al cierre del mes de marzo se alcanzó un 82% de ejecución de la reserva presupuestal constituida para la vigencia actual; no se presentaron avances frente al mes de febrero, razón por la cual se emitieron las alertas pertinentes y del mismo modo se implementaron acciones de seguimiento que coadyuven a alcanzar las metas planteadas para la vigencia.</t>
  </si>
  <si>
    <t>Aunque no se presenta avance cuantitativo, el área describe las dificultades y las acciones adelantadas al respecto. El medio de verificación muestra de manera clara la información.</t>
  </si>
  <si>
    <t>Al cierre del primer trimestre de 2019, se cumplió con el 25% de avance con la presentación de los tres productos de la caracterización de la gestión financiera, Los Estados Financieros fueron presentados en las fechas establecidas, el giro de las transferencias se realizó en línea con lo presupuestado, obteniendo el PAC necesario para el giro oportuno y finalmente, los trámites de pago se están gestionando atendiendo los acuerdos de nivel de servicio establecidos para el proceso de trámites de pago.</t>
  </si>
  <si>
    <t>En el avance descriptivo se anotan las acciones que aportaron al avance de la meta. En el medio de verificación asociado se detallan de manera clara y ordenada las acciones adelantadas por cada uno de los componentes de la caracterización financiera. Los correspondientes soportes de estas acciones deberán estar disponibles cuando las instancias de control lo requieran, no es necesario cargarlos a los medios de verificación.</t>
  </si>
  <si>
    <t>Al cierre del mes de marzo la ejecución presupuestal de la entidad llego a un 23%, aumento 7% frente al mes de febrero, es de resaltar que particularmente para los recursos de inversión alcanzo un 26%, lo cual denota los esfuerzos que se viene realizando por optimizar los recursos asignados para la presente vigencia.</t>
  </si>
  <si>
    <t>El medio de verificación es el mismo que se utilizó para otros indicadores relacionados con ejecución presupuestal, no obstante se puede distinguir fácilmente el apartado relacionado con cada indicador. El avance descriptivo es preciso y guarda relación con lo alcanzado hasta el mes anterior.</t>
  </si>
  <si>
    <t>*El sistema de Embargos:  Se culminó la etapa de levantamiento de la información, se encuentra en etapa de diseño y ajuste al desarrollo.
*Sistema RIEL: La Fase I, se encuentra en la etapa de Implementación y ajuste de novedades de acuerdo con los incidentes reportados a la firma. La Fase II, Se iniciaron las pruebas en el ambiente de certificación y proceder con las validaciones en el sistema, de acuerdo con las necesidades del área.
*Herramienta Liquidadora: La Fase I, se culminaron las etapas de levantamiento de información, configuración y diseño. Se inició la etapa de implementación y estabilización de la Herramienta. La Fase II, se finalizaron las mesas de trabajo correspondiente al levantamiento de la información.
*Factura Electrónica: Finalizó la etapa de levantamiento de información y diseño de la necesidad, a partir del 01 de abril, se iniciará la etapa de implementación de la misma.</t>
  </si>
  <si>
    <t>El avance cuantitativo coincide con lo reportado en medio de verificación. Se cumple con la periodicidad de medición, así en el medio de verificación se resaltan las etapas requeridas para alcanzar con el indicador y se detallan los avances por cada uno de las herramientas tecnológicas. Para futuros reportes se sugiere que los medios de verificación se carguen en formato PDF.</t>
  </si>
  <si>
    <t>Al cierre del mes de marzo la ejecución presupuestal de la entidad llego a un 43%, aumento 5% frente al mes de febrero, es de resaltar que particularmente para los recursos de inversión alcanzo un 50%, dado que una vez realizado el desbloqueo de recursos se pudo ejecutar recursos en estrategias de alta prioridad para la entidad.</t>
  </si>
  <si>
    <t>Durante el mes de marzo se logró un eficiente comportamiento del indicador INPANUT debido a una adecuada programación y ejecución de los recursos solicitados ante el Ministerio de Hacienda y Crédito Publico alcanzando un nivel óptimo de ejecución total equivalente al 99.98%.</t>
  </si>
  <si>
    <t>Se describe la acción que aportó a que el indicador que no es acumulativo superará la meta mensual fijada. El medio de verificación detalla la ejecución PAC por agregados de tipos de gasto.</t>
  </si>
  <si>
    <t>_Unidad_de_Atención_al_Ciudadano</t>
  </si>
  <si>
    <t>1. Aumentar los niveles de satisfacción del cliente y partes interesadas</t>
  </si>
  <si>
    <t xml:space="preserve">Porcentaje de avance en la Implementacion del nuevo canal de servicio </t>
  </si>
  <si>
    <t>Lineamientos del Programa Nacional de Servicio al Ciudadano</t>
  </si>
  <si>
    <t xml:space="preserve">informe de avance </t>
  </si>
  <si>
    <t xml:space="preserve">Fortalecer  el modelo operativo del servicio, a través de la implementación de un  nuevo canal de servicio </t>
  </si>
  <si>
    <t>Rediseño del Modelo Operativo del servicio, a través del fortalecimiento de canales de atención e implementación de nuevas estrategias de contacto_implementación de canales</t>
  </si>
  <si>
    <t>-NA-NA-NA-NA-</t>
  </si>
  <si>
    <t>FORTALECIMIENTO DEL ACCESO A INFORMACIÓN ESTRATÉGICA E INSTITUCIONAL DEL SECTOR EDUCATIVO NACIONAL</t>
  </si>
  <si>
    <t xml:space="preserve">Porcentaje de Secretarias de Educacion Certificadas, capacitadas en el Modelo Integrado de Planeacion y Gestiòn  - Atenciòn al Ciudadano </t>
  </si>
  <si>
    <t>Informe ejecutivo  de las asistencias  técnicas</t>
  </si>
  <si>
    <t>2299052</t>
  </si>
  <si>
    <t xml:space="preserve">Prestar asistencia técnica a las Secretarias de Educación certificadas en relación con las políticas de servicio al ciudadano y gestión documental en el marco del Modelo Integrado de Planeación y Gestión. </t>
  </si>
  <si>
    <t>C-2299-0700-8-0-2299052-02</t>
  </si>
  <si>
    <t>7. Proteger los activos de información de amenazas internas que puedan afectar la privacidad, confidencialidad, integridad y disponibilidad de la información del Ministerio.</t>
  </si>
  <si>
    <t>Porcentaje de avance en la organización técnica de los documentos</t>
  </si>
  <si>
    <t>MIPG-Normatividad Archivo General de la Nacion</t>
  </si>
  <si>
    <t>Documentos organizados</t>
  </si>
  <si>
    <t>Organizar_documentos_técnicamente</t>
  </si>
  <si>
    <t>Servicio de gestión documental</t>
  </si>
  <si>
    <t xml:space="preserve">Fortalecimiento del acceso a información estratégica e institucional Organizar  la documentación técnicamente, de acuerdo a las normas del Archivo General de la  Nación. </t>
  </si>
  <si>
    <t>SERVICIOS DE BIBLIOTECAS Y ARCHIVOS</t>
  </si>
  <si>
    <t>A-02-02-02-008-04-05-</t>
  </si>
  <si>
    <t>Porcentaje de avance en la digitalización de documentos</t>
  </si>
  <si>
    <t>Documentos digitalizados</t>
  </si>
  <si>
    <t>Digitalizar_documentos_técnicamente</t>
  </si>
  <si>
    <t>Fortalecimiento del acceso a información estratégica e institucional:   A a traves de la digitalizacion técnica de los documentos.</t>
  </si>
  <si>
    <t>Porcentaje de avance en la elaboración de las tablas de valoracion documental</t>
  </si>
  <si>
    <t>Tablas de valoracion elaboradas</t>
  </si>
  <si>
    <t xml:space="preserve">Elaborar las tablas de Valoración Documental correspondiente a los años 1992 a 1998 </t>
  </si>
  <si>
    <t xml:space="preserve">Fortalecimiento del acceso a información estratégica e institucional:   Elaborar las tablas de Valoración Documental correspondiente a los años 1992 a 1998 </t>
  </si>
  <si>
    <t>Modelo de Gestión Documenal diseñado</t>
  </si>
  <si>
    <t xml:space="preserve">Documentos de avance </t>
  </si>
  <si>
    <t>Realizar diagnostico, definición y diseño del Modelo de Gestión Documental y Administración de Archivos MGDA</t>
  </si>
  <si>
    <t>Fortalecimiento del acceso a información estratégica e institucional: Implementar los módulos de los procesos correspondientes al programa de sistema de Gestión Documental cumpliendo con la normatividad archivistica vigente.</t>
  </si>
  <si>
    <t>Aunque no se reportó avance en la meta si se describe acciones encaminadas a lograr avances en la meta. No requiere medio de verificación este mes.</t>
  </si>
  <si>
    <t>En el mes de marzo se realizó mesa de trabajo con la empresa Conalcreditos, para conocer cuál es el procedimiento para iniciar con el desarrollo del agente virtual de Ministerio, se remitió base de conocimiento de las preguntas frecuentes, se  solicitó cotización de desarrollo e implementación para este nuevo servicio.</t>
  </si>
  <si>
    <t>Durante el mes de marzo de 2019 se realizaron dos asistencias técnicas. 
Se realizó asistencia técnica y capacitación a los funcionarios de la Secretaria de Educación de Zipaquirá y Facatativá  responsables de manejar el rol administrador, rol operador, rol funcionario, funcionario jefe y rol ciudadano en la Secretaría de Educación, de igual manera, se aclararon las dudas sobre el uso del aplicativo. Así mismo se dejaron en el acta los compromisos adquiridos por la secretaria  en cuanto a la implementación de la plataforma.
A continuación, detallo el número de servidores cualificados según el rol del aplicativo 
Zipaquirá 
•	Rol Lideres (2)
•	Rol Operadores (4)
•	Rol funcionarios (28)
Facatativá  
•	Rol Lideres (7)
•	Rol Operadores (2)
•	Rol funcionarios (10)
•	Rol Administrador (1)</t>
  </si>
  <si>
    <t>Se describen las acciones que aportaron al avance de la meta. Se sugiere para futuros reportes evitar el uso de primera persona "A continuación detallo". No se ha cargado medio de verificación, si no se tiene el informe ejecutivo firmado se puede subir por el momento el borrador del informe y reemplazarlo una vez se tenga listo.</t>
  </si>
  <si>
    <t>En el mes de marzo se realizó Análisis del sector y    la actualización de los documentos pertenecientes al proceso contractual de acuerdo a las observaciones de la subdireccion de contratación.</t>
  </si>
  <si>
    <t>Aunque no se reportó avance en la meta si se describe acciones encaminadas a lograr avances en la meta las cuales guardan continuidad con las reportadas en el periodo anterior.</t>
  </si>
  <si>
    <t>En el mes de marzo se realizó Análisis del sector y    la actualización de los documentos pertenecientes al proceso contractual de acuerdo a las observaciones de la subdireccion de contratación</t>
  </si>
  <si>
    <t>En el mes de marzo se realizò Ficha tecnica  para la consutoria se enviaron cotizaciones, para estudio de mercado.</t>
  </si>
  <si>
    <t>No se reportó avance cuantitativo. Se cargó medio de verificación. Se sugiere aclarar el avance descriptivo.</t>
  </si>
  <si>
    <t>% de avance</t>
  </si>
  <si>
    <t xml:space="preserve">Este proceso iniciará una vez se cuente con los lineamientos de politica publica correspondientes Actualmente se encuentra en revisión juridica los estudios previos correspondientes, previo al cargue del mismo en la Oficina de Contratación. Se han realizado las consultas con la Dirección de Calidad para la estructuracion del diseño y pilotaje de un manual de mobiliario escolar para incorporar atencion integral a primera infancia, ruralidad y complementos al manual de dotaciones, con el fin de contribuir en la transfromación de la práctica pedagógica. </t>
  </si>
  <si>
    <t>Programa Meta</t>
  </si>
  <si>
    <t>Dimensión MIPG</t>
  </si>
  <si>
    <t>Número de  Maestras de preescolar que reciben formación y acompañamiento situado a través del Programa Todos a Aprender </t>
  </si>
  <si>
    <t>Número de Mediadores acompañados pedagógicamente para fortalecer procesos de lectura, escritura y oralidad.</t>
  </si>
  <si>
    <t>Número de sedes educativos con colecciones bibliográficas entregadas para fortalecer procesos de lectura, escritura y oralidad.</t>
  </si>
  <si>
    <t xml:space="preserve">Número de Establecimientos educativos que implementan alianzas familia - colegio y fortalecen las escuelas familia </t>
  </si>
  <si>
    <t>Número de miembros de la comunidad educativa que participan en entornos escolares para la convivencia</t>
  </si>
  <si>
    <t xml:space="preserve">Número de Estudiantes que fortalecen competencias socioemocionales y ciudadanas </t>
  </si>
  <si>
    <t>Número de Secretarias de Educación que reciben asistencia tecnica para el fortalecimiento de sus procesos de Orientación Socio-ocupacional</t>
  </si>
  <si>
    <t>Número de Estudiantes de Media que participen en procesos que les permitan fortalecer sus competencias básicas y socioemocionales.</t>
  </si>
  <si>
    <t>Número de Establecimientos educativos acompañados en el marco de la estrategia de Innovación y Pertinencia de la Educación Media Rural</t>
  </si>
  <si>
    <t xml:space="preserve">Porcentaje de Avance en el Diseño e implementación del  Sistema de Seguimiento a Egresados de la Educación Media </t>
  </si>
  <si>
    <t>definir unidad de medidad</t>
  </si>
  <si>
    <t>Se ajustó la inidad de medida</t>
  </si>
  <si>
    <t>Se sugiere eliminiar</t>
  </si>
  <si>
    <t>Número de lineamientos curriculares y orientaciones  diseñados o  actualizados</t>
  </si>
  <si>
    <t>Número de Modelos Educativos flexibles Diseñados</t>
  </si>
  <si>
    <t>Número  de Contratos de compra y distribución de materiales realizados, controlados y vigilados en su ejecución</t>
  </si>
  <si>
    <t xml:space="preserve">Una estrategia de difusión y comunicación del Programa de Alimentación Escolar diseñada e implementada. </t>
  </si>
  <si>
    <t>En este momento se esta avanzando en la definición de los contenidos tecnicos , los cuales seran la base de la pieza comunicativa para el posicionamiento del nuevo pae</t>
  </si>
  <si>
    <t>Porcentaje de avance en la implementación del plan estratégico de comunicaciones para la divulgación del Nuevo modelo PAE</t>
  </si>
  <si>
    <t>Informe de las actividades realizadas del plan estratégico de comunicaciones para la divulgación del Nuevo modelo del Programa de Alimentación Escola</t>
  </si>
  <si>
    <t xml:space="preserve">Se realizo el primer encuentro subregional de territorios antiguos donde se cualificaron a los asistentes en el nuevo modelo de operación del pae, en el marco de los 5 ejes. </t>
  </si>
  <si>
    <t>Numero de  ETC con asistencia técnica en los componentes de financiación, calidad, Transparencia, Cobertura y Gestión Territorial</t>
  </si>
  <si>
    <t>Plan de asistencia técnica ejecutado</t>
  </si>
  <si>
    <t>Del plan de asistencia tecnica, para el peridodo de enero a marzo del presente año se brindo asistencia tecnica en sitio a 18 ETC, de igual manera se desarrollo el primer encuentro subregional con las ETC de antiguos territorios.  Capacitados en los 5 ejes del nuevo modelo de plan de alimentacion escolar</t>
  </si>
  <si>
    <t xml:space="preserve">Implementación de la estructuración del Nuevo Programa de Alimentación Escolar
</t>
  </si>
  <si>
    <t xml:space="preserve">Informe de actividades, y soportes de cuentas de cobro para desembolsos de pago </t>
  </si>
  <si>
    <t>Se ha realizado un pago correspondiente al  mes de febrero, producto de los servcios prestados y previa aprobación del informe de actividades.</t>
  </si>
  <si>
    <t xml:space="preserve">Soportes de cuentas de cobro para desembolsos de pago </t>
  </si>
  <si>
    <t>El inicio del contrato está pactada para el mes de abril, en donde se podrá registrar avance a partir del mes de mayo</t>
  </si>
  <si>
    <t>Se han realizado dos pagos correspondiente a los meses de febrero y marzo, producto de los servcios prestados y previa aprobación del informe de actividades.</t>
  </si>
  <si>
    <t>Se han realizado dos pagos correspondiente a los meses de enero y febrero, producto de los servcios prestados y previa aprobación del informe de actividades.</t>
  </si>
  <si>
    <t>Este proceso se debe comenzar a desarrollar de manera articulada con la direccion de fortalecimiento territorial</t>
  </si>
  <si>
    <t>Se han realizado dos pagos correspondientes al  mes de febrero y marzo, producto de los servcios prestados y previa aprobación del informe de actividades.</t>
  </si>
  <si>
    <t>El inicio del contrato está pactada para el mes de marzo, en donde se podrá registrar avance a partir del mes de mayo</t>
  </si>
  <si>
    <t>10.77</t>
  </si>
  <si>
    <t xml:space="preserve">Se realizaron 18 At de las 167 programas en el plan de AT a las ETC del programa de alimentación escolar. </t>
  </si>
  <si>
    <t xml:space="preserve">Numero de eventos desarrollados del  Plan de Eventos planeado </t>
  </si>
  <si>
    <t xml:space="preserve">Informe de plan de eventos 
</t>
  </si>
  <si>
    <t xml:space="preserve">se realizo el primer encuentro subregional de territorios antiguos donde se cualificaron a los asistentes en el nuevo modelo de operación del pae, en el marco de los 5 ejes. </t>
  </si>
  <si>
    <t>Porcentaje de avance en el diseño del software y su documentacion</t>
  </si>
  <si>
    <t xml:space="preserve">Entregables tecnicos trimestrales 
</t>
  </si>
  <si>
    <t xml:space="preserve">Se ha comenzado a trabajar en el desarrollo del TOR RAS, para aprobacion y comienzo del diseño del software por banco mundial  </t>
  </si>
  <si>
    <t xml:space="preserve">Porcentaje de avance en la Cofinanciacion de la operación del Programa de Alimentación Escolar en las ETC. </t>
  </si>
  <si>
    <t xml:space="preserve">Meta del Plan Nacional de Desarrollo -  Nuevo Programa de Alimentación Escolar  </t>
  </si>
  <si>
    <t xml:space="preserve">Reporte mensual de SIMAT y reporte de dias contratados de las ETC </t>
  </si>
  <si>
    <t xml:space="preserve">Al momento se tiene en operación 95 de las 96 etc, y se cuenta con el reporte de 93 etc.  Sin embargo, es importante aclarar que el reporte oficial del trimestre se tiene previsto para abril. </t>
  </si>
  <si>
    <t>Una consultoria contratada para verificar el seguimiento a las IE y la gestion territorial</t>
  </si>
  <si>
    <t xml:space="preserve">Informe de seguimiento de interventoria </t>
  </si>
  <si>
    <t xml:space="preserve">Se tiene proyectado el estudio previo, el cual se encuentra en revisión juridica final, para proceder con la elaboración del estudio de sector y de costos. </t>
  </si>
  <si>
    <t>Un Modelo de fortalecimiento territorial para la implementación del nuevo PAE</t>
  </si>
  <si>
    <t>Una ruta de búsqueda activa formulada, para casos de desnutrición en menores de cinco años en el sistema educativo</t>
  </si>
  <si>
    <t>Se tiene un primer borrador del convenio a trabajar con OEI, con la finalidad de la impementacion de una ruta de busqueda activa para la desnutricion</t>
  </si>
  <si>
    <t>DENTRO DE LA ESTRATEGIA DE ACCESO Y PERMANENCIA, BUSQUEDA ACTIVA, ABRIR UN ESPACIO PARA PROMOCIONAR ESTILOS DE VIDA SALUDABLE Y FAVORECER LA ACTIVACIÓN DE LA RUTA INTEGRAL DE ATENCIÓN A LA DESNUTRICIÓN EN MENORES DE CINCO AÑOS, LIDERADA POR EL MINISTERIO DE SALUD Y PROTECCIÓN SOCIAL.</t>
  </si>
  <si>
    <t>Una Interventoria para seguimiento a los Contratos del PAE  en materia técnico, jurídico, administrativo y contable.</t>
  </si>
  <si>
    <t xml:space="preserve">Se avanza en la construcción tecnica del proceso, y se propondrá de igual manera alternativas que se ajusten mejor a la naturaleza de los convenios a supervisar. </t>
  </si>
  <si>
    <t xml:space="preserve">Un diseño preliminar de la Politica Pública de Alimentación Escolar </t>
  </si>
  <si>
    <t xml:space="preserve">Se ha avanzando en la estructuracion del modelo de formulación de la politica publica de alimentacion escolar, y las tematicas a contener en el diagnostico que será apoyado por parte del programa mundial de alimentos. </t>
  </si>
  <si>
    <t>Numero de ETC fortalecidas en el eje de transparencia y financiamiento del Nuevo PAE</t>
  </si>
  <si>
    <t xml:space="preserve">CONTRATAR EQUIPO TECNICO PARA FORTALECER A LAS ENTIDADES TERRITORIALES EN EL EJE DE TRANSPARENCIA Y FINANCIAMIENTO DEL NUEVO EQUIPO PAE </t>
  </si>
  <si>
    <t xml:space="preserve">Numero de documentos de mecanismos de agregacion de demanda, analisis y formulación de recomendaciones para la contratación. </t>
  </si>
  <si>
    <t xml:space="preserve">se ha avanzado en la construccion del estudio previo y se encuentra en validación con 6 etc, de las cuales se eligiran las 2 mas viables. </t>
  </si>
  <si>
    <t>Numero de Pilotos rurales de modelos de inclusión social e innovación productiva en el escenario escolar a través del PAE</t>
  </si>
  <si>
    <t>se ha avanzadno en la formulación de la propuesta técnica del modelo de inclusión social e innovacion</t>
  </si>
  <si>
    <t>Numero de entidades territoriales con implementacion de la estrategia de apropiación social del patrimonio alimentario del bicentenario en el PAE</t>
  </si>
  <si>
    <t xml:space="preserve">Se avanzo en el desarrollo de espacios de trabajo tecnico con FAO, para comenzar con la formulacion de la estrategia de apropiacion social del patrimonio alimentario del bicentenario en el programa de alimentacion escolar. </t>
  </si>
  <si>
    <t xml:space="preserve">Numero de  actores cualificados en procesos de manipulacion de alimentos. </t>
  </si>
  <si>
    <t xml:space="preserve">10000 manipuladores de alimentos cualificados </t>
  </si>
  <si>
    <t xml:space="preserve">certificados de manipulacion de alimentos </t>
  </si>
  <si>
    <t xml:space="preserve">se han generado dos sesiones de trabajo con el SENA , con lo cual se avanza en la caracterizacion de manipuladoras de alimentos para definir la estrategia mas adecuada para la formulacion </t>
  </si>
  <si>
    <r>
      <rPr>
        <b/>
        <sz val="11"/>
        <rFont val="Calibri"/>
        <family val="2"/>
        <scheme val="minor"/>
      </rPr>
      <t xml:space="preserve">Porcentaje de ejecucion en la gestión  para la </t>
    </r>
    <r>
      <rPr>
        <sz val="11"/>
        <rFont val="Calibri"/>
        <family val="2"/>
        <scheme val="minor"/>
      </rPr>
      <t xml:space="preserve"> implementación del Programa.</t>
    </r>
  </si>
  <si>
    <r>
      <rPr>
        <b/>
        <sz val="11"/>
        <rFont val="Calibri"/>
        <family val="2"/>
        <scheme val="minor"/>
      </rPr>
      <t>Porcentaje de avance en el desarrollo del Plan de asistencia tecnica en las ETC del programa</t>
    </r>
    <r>
      <rPr>
        <sz val="11"/>
        <rFont val="Calibri"/>
        <family val="2"/>
        <scheme val="minor"/>
      </rPr>
      <t xml:space="preserve">
</t>
    </r>
  </si>
  <si>
    <r>
      <rPr>
        <b/>
        <sz val="11"/>
        <rFont val="Calibri"/>
        <family val="2"/>
        <scheme val="minor"/>
      </rPr>
      <t xml:space="preserve">Informe mensual de asistencia tecnica, informe de legalizacion de viaticos. </t>
    </r>
    <r>
      <rPr>
        <sz val="11"/>
        <rFont val="Calibri"/>
        <family val="2"/>
        <scheme val="minor"/>
      </rPr>
      <t xml:space="preserve">
</t>
    </r>
  </si>
  <si>
    <t xml:space="preserve">Prestar asistencia tecnica a las secretarias de Educacion certificadas en relacion con las politicas del servicio al ciudadano y gestion documental el marcro del modelo integrado de planeacion y gestiòn </t>
  </si>
  <si>
    <t>Durante el mes de marzo se llevaron a cabo reuniones para gestión de alianzas con veinte  (20) aliados.  Dichas reuniones fueron: Lumus, Universidad Nacional sede Tumaco, ICETEX, Scholas, Mentors4U Colombia, OIM, ICFES, Ministerio de Salud, ACNUR, ICBF, DNP, Cancillería, Fundación Rafael Pombo, CREATURA, Embajada de Bélgica, Elsevie, Corpoeducación, PNUD, UNICEF, Migration Policy Institute .
En el mes de marzo se recibió por concepto de  cooperación técnica y financiera $1.414.725.720 representados así:
- Convenio 0006 de 2019 MEN - OEI $1.250.000.000
- Cooperación técnica Embajada de Canadá $164.725.720</t>
  </si>
  <si>
    <t>SEGUIMIENTO PLAN DE ACCIÓN INSTITUCIONAL 2019</t>
  </si>
  <si>
    <t>SEGUIMIENTO I TRIMESTRE</t>
  </si>
  <si>
    <t>Dimensión Programática</t>
  </si>
  <si>
    <t>ODS</t>
  </si>
  <si>
    <t>Dimensión de mediano plazo (PND 2018-2022)</t>
  </si>
  <si>
    <t>Dimensión de corto plazo 2019</t>
  </si>
  <si>
    <t>Dimensión Presupuestal</t>
  </si>
  <si>
    <t>Despacho</t>
  </si>
  <si>
    <t>Dirección/Oficina Asesora/Subdirección</t>
  </si>
  <si>
    <t>Meta Acumulada 2019</t>
  </si>
  <si>
    <t>Mes</t>
  </si>
  <si>
    <t xml:space="preserve">Indicador de gestión  y producto </t>
  </si>
  <si>
    <t>Número de Plan de Compras</t>
  </si>
  <si>
    <t xml:space="preserve">Descripción de la necesidad </t>
  </si>
  <si>
    <t xml:space="preserve">Valor Total </t>
  </si>
  <si>
    <t>Valor total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</si>
</sst>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 #,##0;[Red]\-&quot;$&quot;\ #,##0"/>
    <numFmt numFmtId="42" formatCode="_-&quot;$&quot;\ * #,##0_-;\-&quot;$&quot;\ * #,##0_-;_-&quot;$&quot;\ * &quot;-&quot;_-;_-@_-"/>
    <numFmt numFmtId="41" formatCode="_-* #,##0_-;\-* #,##0_-;_-* &quot;-&quot;_-;_-@_-"/>
    <numFmt numFmtId="43" formatCode="_-* #,##0.00_-;\-* #,##0.00_-;_-* &quot;-&quot;??_-;_-@_-"/>
    <numFmt numFmtId="164" formatCode="_-* #,##0\ &quot;€&quot;_-;\-* #,##0\ &quot;€&quot;_-;_-* &quot;-&quot;\ &quot;€&quot;_-;_-@_-"/>
    <numFmt numFmtId="165" formatCode="_-* #,##0\ _€_-;\-* #,##0\ _€_-;_-* &quot;-&quot;\ _€_-;_-@_-"/>
    <numFmt numFmtId="166" formatCode="00"/>
    <numFmt numFmtId="167" formatCode="000"/>
    <numFmt numFmtId="168" formatCode="&quot;$&quot;\ #,##0"/>
    <numFmt numFmtId="169" formatCode="0.0%"/>
    <numFmt numFmtId="170" formatCode="[$$-240A]\ #,##0"/>
    <numFmt numFmtId="171" formatCode="_-* #,##0_-;\-* #,##0_-;_-* &quot;-&quot;??_-;_-@_-"/>
    <numFmt numFmtId="172" formatCode="_(* #,##0_);_(* \(#,##0\);_(* &quot;-&quot;??_);_(@_)"/>
    <numFmt numFmtId="174" formatCode="0.0"/>
    <numFmt numFmtId="175" formatCode="[$-F400]h:mm:ss\ AM/PM"/>
  </numFmts>
  <fonts count="19" x14ac:knownFonts="1">
    <font>
      <sz val="11"/>
      <color theme="1"/>
      <name val="Calibri"/>
      <family val="2"/>
      <scheme val="minor"/>
    </font>
    <font>
      <sz val="11"/>
      <color theme="1"/>
      <name val="Calibri"/>
      <family val="2"/>
      <scheme val="minor"/>
    </font>
    <font>
      <sz val="10"/>
      <name val="Arial Narrow"/>
      <family val="2"/>
    </font>
    <font>
      <sz val="10"/>
      <name val="Arial"/>
      <family val="2"/>
    </font>
    <font>
      <sz val="11"/>
      <color rgb="FF000000"/>
      <name val="Calibri"/>
      <family val="2"/>
      <scheme val="minor"/>
    </font>
    <font>
      <sz val="11"/>
      <name val="Calibri"/>
      <family val="2"/>
      <scheme val="minor"/>
    </font>
    <font>
      <sz val="11"/>
      <color rgb="FF000000"/>
      <name val="Calibri"/>
      <family val="2"/>
    </font>
    <font>
      <sz val="11"/>
      <color rgb="FF000000"/>
      <name val="Calibri"/>
      <family val="2"/>
    </font>
    <font>
      <b/>
      <sz val="12"/>
      <color theme="1"/>
      <name val="Arial"/>
      <family val="2"/>
    </font>
    <font>
      <b/>
      <sz val="12"/>
      <color theme="0"/>
      <name val="Arial"/>
      <family val="2"/>
    </font>
    <font>
      <b/>
      <sz val="12"/>
      <name val="Arial"/>
      <family val="2"/>
    </font>
    <font>
      <sz val="12"/>
      <color theme="1"/>
      <name val="Arial"/>
      <family val="2"/>
    </font>
    <font>
      <b/>
      <sz val="11"/>
      <name val="Calibri"/>
      <family val="2"/>
      <scheme val="minor"/>
    </font>
    <font>
      <b/>
      <sz val="26"/>
      <color theme="1"/>
      <name val="Arial"/>
      <family val="2"/>
    </font>
    <font>
      <b/>
      <sz val="9"/>
      <name val="Arial"/>
      <family val="2"/>
    </font>
    <font>
      <b/>
      <sz val="26"/>
      <color theme="0"/>
      <name val="Arial"/>
      <family val="2"/>
    </font>
    <font>
      <b/>
      <sz val="24"/>
      <color theme="0"/>
      <name val="Arial"/>
      <family val="2"/>
    </font>
    <font>
      <sz val="24"/>
      <name val="Arial"/>
      <family val="2"/>
    </font>
    <font>
      <b/>
      <sz val="12"/>
      <color theme="1"/>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5" tint="0.59999389629810485"/>
        <bgColor indexed="65"/>
      </patternFill>
    </fill>
    <fill>
      <patternFill patternType="solid">
        <fgColor theme="5" tint="-0.249977111117893"/>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4"/>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EAF1DD"/>
        <bgColor rgb="FFEAF1DD"/>
      </patternFill>
    </fill>
    <fill>
      <patternFill patternType="solid">
        <fgColor theme="8" tint="-0.499984740745262"/>
        <bgColor indexed="64"/>
      </patternFill>
    </fill>
    <fill>
      <patternFill patternType="solid">
        <fgColor rgb="FFFF0000"/>
        <bgColor indexed="64"/>
      </patternFill>
    </fill>
    <fill>
      <patternFill patternType="solid">
        <fgColor rgb="FFFFFF00"/>
        <bgColor indexed="64"/>
      </patternFill>
    </fill>
    <fill>
      <patternFill patternType="solid">
        <fgColor theme="5" tint="0.79998168889431442"/>
        <bgColor indexed="64"/>
      </patternFill>
    </fill>
    <fill>
      <patternFill patternType="solid">
        <fgColor rgb="FFD646A6"/>
        <bgColor indexed="64"/>
      </patternFill>
    </fill>
    <fill>
      <patternFill patternType="solid">
        <fgColor theme="8" tint="-0.249977111117893"/>
        <bgColor indexed="64"/>
      </patternFill>
    </fill>
    <fill>
      <patternFill patternType="solid">
        <fgColor theme="8"/>
        <bgColor indexed="64"/>
      </patternFill>
    </fill>
    <fill>
      <patternFill patternType="solid">
        <fgColor theme="8"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medium">
        <color indexed="64"/>
      </top>
      <bottom style="thin">
        <color auto="1"/>
      </bottom>
      <diagonal/>
    </border>
    <border>
      <left/>
      <right/>
      <top/>
      <bottom style="thin">
        <color indexed="64"/>
      </bottom>
      <diagonal/>
    </border>
    <border>
      <left style="medium">
        <color theme="0"/>
      </left>
      <right/>
      <top style="medium">
        <color theme="0"/>
      </top>
      <bottom style="thin">
        <color indexed="64"/>
      </bottom>
      <diagonal/>
    </border>
    <border>
      <left style="medium">
        <color theme="0"/>
      </left>
      <right/>
      <top/>
      <bottom style="thin">
        <color indexed="64"/>
      </bottom>
      <diagonal/>
    </border>
    <border>
      <left/>
      <right style="medium">
        <color theme="0"/>
      </right>
      <top/>
      <bottom style="thin">
        <color indexed="64"/>
      </bottom>
      <diagonal/>
    </border>
  </borders>
  <cellStyleXfs count="26">
    <xf numFmtId="0" fontId="0" fillId="0" borderId="0"/>
    <xf numFmtId="0" fontId="1" fillId="3" borderId="0" applyNumberFormat="0" applyBorder="0" applyAlignment="0" applyProtection="0"/>
    <xf numFmtId="166" fontId="2" fillId="0" borderId="0" applyFill="0">
      <alignment horizontal="center" vertical="center" wrapText="1"/>
    </xf>
    <xf numFmtId="167" fontId="2" fillId="4" borderId="0" applyFill="0" applyProtection="0">
      <alignment horizontal="center" vertical="center"/>
    </xf>
    <xf numFmtId="0" fontId="3" fillId="0" borderId="0"/>
    <xf numFmtId="41" fontId="1"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2" fontId="3" fillId="0" borderId="0" applyFont="0" applyFill="0" applyBorder="0" applyAlignment="0" applyProtection="0"/>
    <xf numFmtId="165" fontId="3"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0" fontId="1" fillId="0" borderId="0"/>
    <xf numFmtId="0" fontId="6" fillId="0" borderId="0"/>
    <xf numFmtId="0" fontId="6" fillId="0" borderId="0"/>
    <xf numFmtId="0" fontId="6" fillId="0" borderId="0"/>
    <xf numFmtId="9" fontId="6" fillId="0" borderId="0" applyFont="0" applyFill="0" applyBorder="0" applyAlignment="0" applyProtection="0"/>
    <xf numFmtId="0" fontId="1" fillId="0" borderId="0"/>
    <xf numFmtId="0" fontId="7" fillId="0" borderId="0"/>
  </cellStyleXfs>
  <cellXfs count="217">
    <xf numFmtId="0" fontId="0" fillId="0" borderId="0" xfId="0"/>
    <xf numFmtId="0" fontId="5"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5" fillId="0" borderId="1" xfId="0" applyFont="1" applyFill="1" applyBorder="1" applyProtection="1">
      <protection locked="0"/>
    </xf>
    <xf numFmtId="0" fontId="5" fillId="0" borderId="1" xfId="0" applyFont="1" applyFill="1" applyBorder="1" applyAlignment="1" applyProtection="1">
      <alignment horizontal="center"/>
      <protection locked="0"/>
    </xf>
    <xf numFmtId="0" fontId="5" fillId="0" borderId="1" xfId="0" applyFont="1" applyFill="1" applyBorder="1" applyAlignment="1" applyProtection="1">
      <alignment wrapText="1"/>
      <protection locked="0"/>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9" fillId="12" borderId="1" xfId="0" applyFont="1" applyFill="1" applyBorder="1" applyAlignment="1" applyProtection="1">
      <alignment horizontal="center" vertical="center" wrapText="1"/>
    </xf>
    <xf numFmtId="0" fontId="10" fillId="11" borderId="1" xfId="0" applyFont="1" applyFill="1" applyBorder="1" applyAlignment="1" applyProtection="1">
      <alignment horizontal="center" vertical="center" wrapText="1"/>
    </xf>
    <xf numFmtId="0" fontId="8" fillId="10" borderId="1" xfId="0" applyFont="1" applyFill="1" applyBorder="1" applyAlignment="1" applyProtection="1">
      <alignment horizontal="center" vertical="center" wrapText="1"/>
    </xf>
    <xf numFmtId="0" fontId="8" fillId="6" borderId="1" xfId="0" applyFont="1" applyFill="1" applyBorder="1" applyAlignment="1" applyProtection="1">
      <alignment horizontal="center" vertical="center" wrapText="1"/>
    </xf>
    <xf numFmtId="0" fontId="11" fillId="0" borderId="0" xfId="0" applyFont="1" applyAlignment="1" applyProtection="1">
      <alignment wrapText="1"/>
    </xf>
    <xf numFmtId="0" fontId="11" fillId="0" borderId="0" xfId="0" applyFont="1" applyAlignment="1" applyProtection="1">
      <alignment horizontal="center"/>
    </xf>
    <xf numFmtId="0" fontId="11" fillId="0" borderId="0" xfId="0" applyFont="1" applyProtection="1"/>
    <xf numFmtId="0" fontId="11" fillId="0" borderId="0" xfId="0" applyFont="1" applyAlignment="1" applyProtection="1">
      <alignment horizontal="center" vertical="center" wrapText="1"/>
    </xf>
    <xf numFmtId="1" fontId="11" fillId="0" borderId="0" xfId="0" applyNumberFormat="1" applyFont="1" applyAlignment="1" applyProtection="1">
      <alignment horizontal="center"/>
    </xf>
    <xf numFmtId="0" fontId="11" fillId="2" borderId="0" xfId="0" applyFont="1" applyFill="1" applyProtection="1"/>
    <xf numFmtId="42" fontId="5" fillId="0" borderId="1" xfId="0" applyNumberFormat="1" applyFont="1" applyFill="1" applyBorder="1" applyAlignment="1" applyProtection="1">
      <protection locked="0"/>
    </xf>
    <xf numFmtId="2" fontId="5" fillId="0" borderId="1" xfId="15" applyNumberFormat="1" applyFont="1" applyFill="1" applyBorder="1" applyAlignment="1">
      <alignment horizontal="center" vertical="center" wrapText="1"/>
    </xf>
    <xf numFmtId="0" fontId="5" fillId="0" borderId="1" xfId="0" applyFont="1" applyFill="1" applyBorder="1" applyAlignment="1" applyProtection="1">
      <alignment vertical="center" wrapText="1"/>
    </xf>
    <xf numFmtId="0" fontId="5" fillId="0" borderId="1" xfId="0" applyFont="1" applyFill="1" applyBorder="1" applyAlignment="1" applyProtection="1">
      <alignment horizontal="justify" vertical="top" wrapText="1"/>
    </xf>
    <xf numFmtId="9" fontId="5" fillId="0" borderId="1" xfId="15" applyFont="1" applyFill="1" applyBorder="1" applyAlignment="1" applyProtection="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pplyProtection="1">
      <alignment horizontal="justify" vertical="center" wrapText="1"/>
    </xf>
    <xf numFmtId="9" fontId="5" fillId="0" borderId="1" xfId="15" applyFont="1" applyFill="1" applyBorder="1" applyAlignment="1" applyProtection="1">
      <alignment horizontal="center" vertical="center" wrapText="1"/>
      <protection locked="0"/>
    </xf>
    <xf numFmtId="9" fontId="11" fillId="0" borderId="0" xfId="15" applyFont="1" applyAlignment="1" applyProtection="1">
      <alignment horizontal="center" wrapText="1"/>
    </xf>
    <xf numFmtId="9" fontId="11" fillId="0" borderId="0" xfId="15" applyFont="1" applyAlignment="1" applyProtection="1">
      <alignment horizontal="center" vertical="center" wrapText="1"/>
    </xf>
    <xf numFmtId="9" fontId="5" fillId="0" borderId="1" xfId="15" applyFont="1" applyFill="1" applyBorder="1" applyAlignment="1" applyProtection="1">
      <alignmen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justify" vertical="center" wrapText="1"/>
      <protection locked="0"/>
    </xf>
    <xf numFmtId="3" fontId="5" fillId="0" borderId="1" xfId="4" applyNumberFormat="1" applyFont="1" applyFill="1" applyBorder="1" applyAlignment="1" applyProtection="1">
      <alignment horizontal="center" vertical="center" wrapText="1"/>
      <protection locked="0"/>
    </xf>
    <xf numFmtId="0" fontId="5" fillId="0" borderId="1" xfId="4" applyFont="1" applyFill="1" applyBorder="1" applyAlignment="1" applyProtection="1">
      <alignment vertical="center" wrapText="1"/>
    </xf>
    <xf numFmtId="169" fontId="5" fillId="0" borderId="1" xfId="4" applyNumberFormat="1" applyFont="1" applyFill="1" applyBorder="1" applyAlignment="1" applyProtection="1">
      <alignment vertical="center" wrapText="1"/>
    </xf>
    <xf numFmtId="9" fontId="5" fillId="0" borderId="1" xfId="16" applyFont="1" applyFill="1" applyBorder="1" applyAlignment="1" applyProtection="1">
      <alignment vertical="center" wrapText="1"/>
    </xf>
    <xf numFmtId="10" fontId="5" fillId="0" borderId="1" xfId="4" applyNumberFormat="1" applyFont="1" applyFill="1" applyBorder="1" applyAlignment="1" applyProtection="1">
      <alignment vertical="center" wrapText="1"/>
    </xf>
    <xf numFmtId="10" fontId="5" fillId="0" borderId="1" xfId="4" applyNumberFormat="1" applyFont="1" applyFill="1" applyBorder="1" applyAlignment="1" applyProtection="1">
      <alignment vertical="center" wrapText="1"/>
      <protection locked="0"/>
    </xf>
    <xf numFmtId="41" fontId="5" fillId="0" borderId="1" xfId="5" applyFont="1" applyFill="1" applyBorder="1" applyAlignment="1" applyProtection="1">
      <alignment vertical="center" wrapText="1"/>
    </xf>
    <xf numFmtId="0" fontId="5" fillId="0" borderId="1" xfId="4" applyFont="1" applyFill="1" applyBorder="1" applyAlignment="1" applyProtection="1">
      <alignment vertical="center" wrapText="1"/>
      <protection locked="0"/>
    </xf>
    <xf numFmtId="0" fontId="5" fillId="0" borderId="1" xfId="0" applyFont="1" applyFill="1" applyBorder="1" applyAlignment="1" applyProtection="1">
      <alignment vertical="center" wrapText="1"/>
      <protection locked="0"/>
    </xf>
    <xf numFmtId="6" fontId="5" fillId="0" borderId="1" xfId="0" applyNumberFormat="1" applyFont="1" applyFill="1" applyBorder="1" applyAlignment="1" applyProtection="1">
      <alignment vertical="center" wrapText="1"/>
      <protection locked="0"/>
    </xf>
    <xf numFmtId="0" fontId="5" fillId="0" borderId="0" xfId="0" applyFont="1" applyProtection="1">
      <protection locked="0"/>
    </xf>
    <xf numFmtId="10" fontId="5" fillId="0" borderId="1" xfId="4" applyNumberFormat="1" applyFont="1" applyFill="1" applyBorder="1" applyAlignment="1" applyProtection="1">
      <alignment horizontal="center" vertical="center" wrapText="1"/>
      <protection locked="0"/>
    </xf>
    <xf numFmtId="0" fontId="5" fillId="0" borderId="1" xfId="4" applyFont="1" applyFill="1" applyBorder="1" applyAlignment="1" applyProtection="1">
      <alignment horizontal="center" vertical="center" wrapText="1"/>
      <protection locked="0"/>
    </xf>
    <xf numFmtId="9" fontId="5" fillId="0" borderId="1" xfId="15" applyFont="1" applyFill="1" applyBorder="1" applyAlignment="1" applyProtection="1">
      <alignment vertical="center" wrapText="1"/>
    </xf>
    <xf numFmtId="10" fontId="5" fillId="0" borderId="1" xfId="4" applyNumberFormat="1" applyFont="1" applyFill="1" applyBorder="1" applyAlignment="1" applyProtection="1">
      <alignment horizontal="right" vertical="center" wrapText="1"/>
      <protection locked="0"/>
    </xf>
    <xf numFmtId="9" fontId="5" fillId="0" borderId="1" xfId="5" applyNumberFormat="1" applyFont="1" applyFill="1" applyBorder="1" applyAlignment="1" applyProtection="1">
      <alignment vertical="center" wrapText="1"/>
    </xf>
    <xf numFmtId="0" fontId="5" fillId="0" borderId="1" xfId="19" applyFont="1" applyFill="1" applyBorder="1" applyAlignment="1" applyProtection="1">
      <alignment horizontal="center" vertical="center"/>
      <protection locked="0"/>
    </xf>
    <xf numFmtId="0" fontId="5" fillId="0" borderId="0" xfId="0" applyFont="1" applyFill="1" applyProtection="1">
      <protection locked="0"/>
    </xf>
    <xf numFmtId="9" fontId="5" fillId="0" borderId="1" xfId="4" applyNumberFormat="1" applyFont="1" applyFill="1" applyBorder="1" applyAlignment="1" applyProtection="1">
      <alignment vertical="center" wrapText="1"/>
    </xf>
    <xf numFmtId="10" fontId="5" fillId="0" borderId="1" xfId="4" applyNumberFormat="1" applyFont="1" applyFill="1" applyBorder="1" applyAlignment="1" applyProtection="1">
      <alignment horizontal="center" vertical="center" wrapText="1"/>
    </xf>
    <xf numFmtId="0" fontId="5" fillId="0" borderId="2" xfId="0" applyFont="1" applyFill="1" applyBorder="1" applyAlignment="1" applyProtection="1">
      <alignment vertical="center" wrapText="1"/>
      <protection locked="0"/>
    </xf>
    <xf numFmtId="0" fontId="5" fillId="0" borderId="3" xfId="0" applyFont="1" applyFill="1" applyBorder="1" applyProtection="1">
      <protection locked="0"/>
    </xf>
    <xf numFmtId="0" fontId="5" fillId="0" borderId="4" xfId="0" applyFont="1" applyFill="1" applyBorder="1" applyAlignment="1" applyProtection="1">
      <alignment vertical="center" wrapText="1"/>
      <protection locked="0"/>
    </xf>
    <xf numFmtId="6" fontId="5" fillId="0" borderId="1" xfId="0" applyNumberFormat="1" applyFont="1" applyFill="1" applyBorder="1" applyAlignment="1" applyProtection="1">
      <alignment horizontal="right" vertical="center" wrapText="1"/>
      <protection locked="0"/>
    </xf>
    <xf numFmtId="0" fontId="5" fillId="0" borderId="5" xfId="0" applyFont="1" applyFill="1" applyBorder="1" applyAlignment="1" applyProtection="1">
      <alignment vertical="center" wrapText="1"/>
      <protection locked="0"/>
    </xf>
    <xf numFmtId="0" fontId="5" fillId="0" borderId="1" xfId="4" applyFont="1" applyFill="1" applyBorder="1" applyAlignment="1" applyProtection="1">
      <alignment horizontal="left" vertical="center" wrapText="1"/>
      <protection locked="0"/>
    </xf>
    <xf numFmtId="169" fontId="5" fillId="0" borderId="1" xfId="4" applyNumberFormat="1" applyFont="1" applyFill="1" applyBorder="1" applyAlignment="1" applyProtection="1">
      <alignment vertical="center" wrapText="1"/>
      <protection locked="0"/>
    </xf>
    <xf numFmtId="170" fontId="5" fillId="0" borderId="1" xfId="9" applyNumberFormat="1" applyFont="1" applyFill="1" applyBorder="1" applyAlignment="1" applyProtection="1">
      <alignment vertical="center" wrapText="1"/>
      <protection locked="0"/>
    </xf>
    <xf numFmtId="9" fontId="5" fillId="0" borderId="1" xfId="16" applyFont="1" applyFill="1" applyBorder="1" applyAlignment="1" applyProtection="1">
      <alignment vertical="center" wrapText="1"/>
      <protection locked="0"/>
    </xf>
    <xf numFmtId="41" fontId="5" fillId="0" borderId="1" xfId="5" applyFont="1" applyFill="1" applyBorder="1" applyAlignment="1" applyProtection="1">
      <alignment vertical="center" wrapText="1"/>
      <protection locked="0"/>
    </xf>
    <xf numFmtId="9" fontId="5" fillId="0" borderId="1" xfId="5" applyNumberFormat="1" applyFont="1" applyFill="1" applyBorder="1" applyAlignment="1" applyProtection="1">
      <alignment vertical="center" wrapText="1"/>
      <protection locked="0"/>
    </xf>
    <xf numFmtId="0" fontId="5" fillId="0" borderId="1" xfId="19" applyFont="1" applyFill="1" applyBorder="1" applyAlignment="1">
      <alignment horizontal="center" vertical="center"/>
    </xf>
    <xf numFmtId="0" fontId="5" fillId="0" borderId="5" xfId="4" applyFont="1" applyFill="1" applyBorder="1" applyAlignment="1" applyProtection="1">
      <alignment horizontal="left" vertical="center" wrapText="1"/>
      <protection locked="0"/>
    </xf>
    <xf numFmtId="0" fontId="5" fillId="0" borderId="0" xfId="0" applyFont="1"/>
    <xf numFmtId="0" fontId="5" fillId="0" borderId="1" xfId="4" applyFont="1" applyFill="1" applyBorder="1" applyAlignment="1">
      <alignment horizontal="center" vertical="center" wrapText="1"/>
    </xf>
    <xf numFmtId="0" fontId="5" fillId="0" borderId="6" xfId="4" applyFont="1" applyFill="1" applyBorder="1" applyAlignment="1" applyProtection="1">
      <alignment horizontal="left" vertical="center" wrapText="1"/>
      <protection locked="0"/>
    </xf>
    <xf numFmtId="0" fontId="5" fillId="0" borderId="7" xfId="4"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xf>
    <xf numFmtId="1" fontId="5" fillId="0" borderId="1" xfId="15" applyNumberFormat="1" applyFont="1" applyFill="1" applyBorder="1" applyAlignment="1" applyProtection="1">
      <alignment horizontal="center" vertical="center" wrapText="1"/>
    </xf>
    <xf numFmtId="168" fontId="5" fillId="0" borderId="1" xfId="0" applyNumberFormat="1" applyFont="1" applyFill="1" applyBorder="1" applyAlignment="1" applyProtection="1">
      <alignment horizontal="center" vertical="center" wrapText="1"/>
      <protection locked="0"/>
    </xf>
    <xf numFmtId="1" fontId="5" fillId="0" borderId="1" xfId="0" applyNumberFormat="1" applyFont="1" applyFill="1" applyBorder="1" applyAlignment="1" applyProtection="1">
      <alignment horizontal="center" vertical="center" wrapText="1"/>
      <protection locked="0"/>
    </xf>
    <xf numFmtId="168" fontId="5" fillId="0" borderId="1" xfId="0" applyNumberFormat="1" applyFont="1" applyFill="1" applyBorder="1" applyAlignment="1" applyProtection="1">
      <alignment vertical="center" wrapText="1"/>
      <protection locked="0"/>
    </xf>
    <xf numFmtId="0" fontId="5" fillId="0" borderId="0" xfId="0" applyFont="1" applyAlignment="1" applyProtection="1">
      <protection locked="0"/>
    </xf>
    <xf numFmtId="41" fontId="5" fillId="0" borderId="1" xfId="5" applyFont="1" applyFill="1" applyBorder="1" applyAlignment="1" applyProtection="1">
      <alignment horizontal="center" vertical="center" wrapText="1"/>
    </xf>
    <xf numFmtId="41" fontId="5"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vertical="center" wrapText="1"/>
    </xf>
    <xf numFmtId="0" fontId="5" fillId="0" borderId="4" xfId="0" applyFont="1" applyFill="1" applyBorder="1" applyAlignment="1" applyProtection="1">
      <alignment vertical="center" wrapText="1"/>
    </xf>
    <xf numFmtId="1" fontId="5" fillId="0" borderId="6" xfId="15" applyNumberFormat="1" applyFont="1" applyFill="1" applyBorder="1" applyAlignment="1" applyProtection="1">
      <alignment horizontal="center" vertical="center" wrapText="1"/>
    </xf>
    <xf numFmtId="0" fontId="5" fillId="0" borderId="0" xfId="0" applyFont="1" applyFill="1" applyAlignment="1" applyProtection="1">
      <alignment vertical="center" wrapText="1"/>
    </xf>
    <xf numFmtId="3" fontId="5" fillId="0" borderId="1" xfId="0" applyNumberFormat="1" applyFont="1" applyFill="1" applyBorder="1" applyAlignment="1" applyProtection="1">
      <alignment horizontal="center" vertical="center" wrapText="1"/>
      <protection locked="0"/>
    </xf>
    <xf numFmtId="0" fontId="5" fillId="0" borderId="5" xfId="0" applyFont="1" applyFill="1" applyBorder="1" applyAlignment="1" applyProtection="1">
      <alignment vertical="center" wrapText="1"/>
    </xf>
    <xf numFmtId="0" fontId="5" fillId="0" borderId="1" xfId="0" applyFont="1" applyFill="1" applyBorder="1" applyAlignment="1" applyProtection="1">
      <alignment horizontal="center" vertical="top" wrapText="1"/>
      <protection locked="0"/>
    </xf>
    <xf numFmtId="1" fontId="5" fillId="0" borderId="1" xfId="5"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locked="0"/>
    </xf>
    <xf numFmtId="0" fontId="5" fillId="0" borderId="1" xfId="0" applyFont="1" applyFill="1" applyBorder="1" applyAlignment="1" applyProtection="1">
      <alignment wrapText="1"/>
    </xf>
    <xf numFmtId="0" fontId="5" fillId="13" borderId="0" xfId="0" applyFont="1" applyFill="1" applyAlignment="1" applyProtection="1">
      <protection locked="0"/>
    </xf>
    <xf numFmtId="0" fontId="5" fillId="14" borderId="0" xfId="0" applyFont="1" applyFill="1" applyAlignment="1" applyProtection="1">
      <protection locked="0"/>
    </xf>
    <xf numFmtId="0" fontId="5" fillId="0" borderId="1" xfId="0" applyFont="1" applyFill="1" applyBorder="1" applyAlignment="1" applyProtection="1">
      <alignment vertical="top" wrapText="1"/>
      <protection locked="0"/>
    </xf>
    <xf numFmtId="0" fontId="5" fillId="16" borderId="0" xfId="0" applyFont="1" applyFill="1" applyAlignment="1" applyProtection="1">
      <protection locked="0"/>
    </xf>
    <xf numFmtId="0" fontId="5" fillId="0" borderId="1" xfId="0" applyFont="1" applyFill="1" applyBorder="1" applyAlignment="1" applyProtection="1">
      <alignment horizontal="left" vertical="center" wrapText="1"/>
    </xf>
    <xf numFmtId="0" fontId="5" fillId="0" borderId="1" xfId="4" applyFont="1" applyFill="1" applyBorder="1" applyAlignment="1" applyProtection="1">
      <alignment wrapText="1"/>
      <protection locked="0"/>
    </xf>
    <xf numFmtId="0" fontId="5" fillId="0" borderId="0" xfId="0" applyFont="1" applyFill="1" applyAlignment="1" applyProtection="1">
      <alignment horizontal="left" vertical="center" wrapText="1"/>
      <protection locked="0"/>
    </xf>
    <xf numFmtId="0" fontId="5" fillId="0" borderId="0" xfId="0" applyFont="1" applyFill="1" applyAlignment="1" applyProtection="1">
      <alignment horizontal="justify" vertical="center" wrapText="1"/>
      <protection locked="0"/>
    </xf>
    <xf numFmtId="0" fontId="5" fillId="0" borderId="1" xfId="0" applyFont="1" applyFill="1" applyBorder="1" applyAlignment="1">
      <alignment horizontal="center" vertical="center" wrapText="1"/>
    </xf>
    <xf numFmtId="0" fontId="5" fillId="2" borderId="0" xfId="0" applyFont="1" applyFill="1" applyProtection="1">
      <protection locked="0"/>
    </xf>
    <xf numFmtId="9" fontId="5" fillId="0" borderId="1" xfId="15" applyFont="1" applyFill="1" applyBorder="1" applyAlignment="1">
      <alignment horizontal="center" vertical="center" wrapText="1"/>
    </xf>
    <xf numFmtId="0" fontId="5" fillId="0" borderId="0" xfId="0" applyFont="1" applyFill="1" applyAlignment="1" applyProtection="1">
      <alignment horizontal="center" vertical="center" wrapText="1"/>
      <protection locked="0"/>
    </xf>
    <xf numFmtId="2" fontId="5" fillId="0" borderId="1" xfId="0" applyNumberFormat="1" applyFont="1" applyFill="1" applyBorder="1" applyAlignment="1">
      <alignment vertical="center" wrapText="1"/>
    </xf>
    <xf numFmtId="0" fontId="12" fillId="0" borderId="1" xfId="0" applyFont="1" applyFill="1" applyBorder="1" applyAlignment="1" applyProtection="1">
      <alignment vertical="center" wrapText="1"/>
    </xf>
    <xf numFmtId="2" fontId="5" fillId="0" borderId="1" xfId="15" applyNumberFormat="1" applyFont="1" applyFill="1" applyBorder="1" applyAlignment="1" applyProtection="1">
      <alignment horizontal="center" vertical="center" wrapText="1"/>
    </xf>
    <xf numFmtId="42" fontId="5" fillId="0" borderId="1" xfId="18" applyFont="1" applyFill="1" applyBorder="1" applyAlignment="1" applyProtection="1">
      <alignment horizontal="center" vertical="center" wrapText="1"/>
      <protection locked="0"/>
    </xf>
    <xf numFmtId="0" fontId="5" fillId="14" borderId="0" xfId="0" applyFont="1" applyFill="1" applyProtection="1">
      <protection locked="0"/>
    </xf>
    <xf numFmtId="42" fontId="5" fillId="0" borderId="1" xfId="18" applyFont="1" applyFill="1" applyBorder="1" applyAlignment="1" applyProtection="1">
      <alignment wrapText="1"/>
      <protection locked="0"/>
    </xf>
    <xf numFmtId="1" fontId="12" fillId="0" borderId="1" xfId="15" applyNumberFormat="1" applyFont="1" applyFill="1" applyBorder="1" applyAlignment="1" applyProtection="1">
      <alignment horizontal="center" vertical="center" wrapText="1"/>
    </xf>
    <xf numFmtId="0" fontId="5" fillId="0" borderId="0" xfId="0" applyFont="1" applyFill="1" applyAlignment="1" applyProtection="1">
      <alignment wrapText="1"/>
      <protection locked="0"/>
    </xf>
    <xf numFmtId="168" fontId="5" fillId="0" borderId="1" xfId="0" applyNumberFormat="1" applyFont="1" applyFill="1" applyBorder="1" applyAlignment="1" applyProtection="1">
      <alignment vertical="center" wrapText="1"/>
    </xf>
    <xf numFmtId="42" fontId="5" fillId="0" borderId="0" xfId="18" applyFont="1" applyProtection="1">
      <protection locked="0"/>
    </xf>
    <xf numFmtId="168" fontId="5" fillId="0" borderId="0" xfId="0" applyNumberFormat="1" applyFont="1" applyProtection="1">
      <protection locked="0"/>
    </xf>
    <xf numFmtId="1" fontId="5" fillId="0" borderId="1" xfId="5" applyNumberFormat="1" applyFont="1" applyFill="1" applyBorder="1" applyAlignment="1" applyProtection="1">
      <alignment horizontal="center" vertical="center" wrapText="1"/>
    </xf>
    <xf numFmtId="9" fontId="5" fillId="0" borderId="1" xfId="15" applyNumberFormat="1" applyFont="1" applyFill="1" applyBorder="1" applyAlignment="1" applyProtection="1">
      <alignment horizontal="center" vertical="center" wrapText="1"/>
    </xf>
    <xf numFmtId="9" fontId="5" fillId="0" borderId="1" xfId="0" applyNumberFormat="1" applyFont="1" applyFill="1" applyBorder="1" applyAlignment="1" applyProtection="1">
      <alignment horizontal="center" vertical="center" wrapText="1"/>
      <protection locked="0"/>
    </xf>
    <xf numFmtId="3" fontId="5" fillId="0" borderId="1" xfId="15" applyNumberFormat="1" applyFont="1" applyFill="1" applyBorder="1" applyAlignment="1" applyProtection="1">
      <alignment horizontal="center" vertical="center" wrapText="1"/>
    </xf>
    <xf numFmtId="1" fontId="5" fillId="0" borderId="1" xfId="15" applyNumberFormat="1" applyFont="1" applyFill="1" applyBorder="1" applyAlignment="1">
      <alignment horizontal="center" vertical="center" wrapText="1"/>
    </xf>
    <xf numFmtId="41" fontId="5" fillId="0" borderId="1" xfId="5" applyFont="1" applyFill="1" applyBorder="1" applyAlignment="1">
      <alignment horizontal="center" vertical="center" wrapText="1"/>
    </xf>
    <xf numFmtId="168"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68" fontId="5" fillId="0" borderId="1" xfId="0" applyNumberFormat="1" applyFont="1" applyFill="1" applyBorder="1" applyAlignment="1">
      <alignment vertical="center" wrapText="1"/>
    </xf>
    <xf numFmtId="0" fontId="5" fillId="0" borderId="0" xfId="0" applyFont="1" applyFill="1" applyAlignment="1">
      <alignment vertical="center"/>
    </xf>
    <xf numFmtId="0" fontId="5" fillId="0" borderId="0" xfId="0" applyFont="1" applyFill="1" applyAlignment="1">
      <alignment horizontal="left" vertical="center"/>
    </xf>
    <xf numFmtId="14" fontId="5" fillId="0" borderId="0" xfId="0" applyNumberFormat="1" applyFont="1" applyFill="1" applyAlignment="1">
      <alignment vertical="center"/>
    </xf>
    <xf numFmtId="0" fontId="5" fillId="0" borderId="0" xfId="0" applyFont="1" applyFill="1" applyAlignment="1" applyProtection="1">
      <alignment vertical="top" wrapText="1"/>
      <protection locked="0"/>
    </xf>
    <xf numFmtId="41" fontId="5" fillId="0" borderId="1" xfId="5" applyFont="1" applyFill="1" applyBorder="1" applyAlignment="1">
      <alignment vertical="center" wrapText="1"/>
    </xf>
    <xf numFmtId="9" fontId="5" fillId="0" borderId="1" xfId="0" applyNumberFormat="1" applyFont="1" applyFill="1" applyBorder="1" applyAlignment="1">
      <alignment horizontal="center" vertical="center" wrapText="1"/>
    </xf>
    <xf numFmtId="0" fontId="5" fillId="0" borderId="0" xfId="0" applyFont="1" applyFill="1" applyBorder="1" applyAlignment="1" applyProtection="1">
      <alignment vertical="center"/>
      <protection locked="0"/>
    </xf>
    <xf numFmtId="0" fontId="5" fillId="0" borderId="1" xfId="0" applyFont="1" applyFill="1" applyBorder="1" applyAlignment="1">
      <alignment vertical="top" wrapText="1"/>
    </xf>
    <xf numFmtId="0" fontId="5" fillId="0" borderId="0" xfId="0" applyFont="1" applyFill="1" applyAlignment="1">
      <alignment vertical="center" wrapText="1"/>
    </xf>
    <xf numFmtId="169" fontId="5" fillId="0" borderId="1" xfId="15"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0" xfId="0" applyFont="1" applyAlignment="1" applyProtection="1">
      <alignment vertical="top" wrapText="1"/>
      <protection locked="0"/>
    </xf>
    <xf numFmtId="14" fontId="5" fillId="0" borderId="0" xfId="0" applyNumberFormat="1" applyFont="1" applyAlignment="1" applyProtection="1">
      <alignment vertical="center"/>
      <protection locked="0"/>
    </xf>
    <xf numFmtId="49" fontId="5" fillId="0" borderId="1" xfId="4" applyNumberFormat="1" applyFont="1" applyFill="1" applyBorder="1" applyAlignment="1" applyProtection="1">
      <alignment horizontal="center" vertical="center" wrapText="1"/>
      <protection locked="0"/>
    </xf>
    <xf numFmtId="0" fontId="5" fillId="0" borderId="0" xfId="0" applyFont="1" applyFill="1" applyAlignment="1" applyProtection="1">
      <alignment wrapText="1"/>
    </xf>
    <xf numFmtId="6" fontId="5" fillId="0" borderId="0" xfId="0" applyNumberFormat="1" applyFont="1"/>
    <xf numFmtId="0" fontId="5" fillId="0" borderId="0" xfId="4" applyFont="1" applyFill="1" applyBorder="1" applyAlignment="1" applyProtection="1">
      <alignment horizontal="left" vertical="center" wrapText="1"/>
      <protection locked="0"/>
    </xf>
    <xf numFmtId="0" fontId="5" fillId="2" borderId="0" xfId="0" applyFont="1" applyFill="1" applyBorder="1" applyAlignment="1">
      <alignment vertical="center" wrapText="1"/>
    </xf>
    <xf numFmtId="10" fontId="5" fillId="0" borderId="1" xfId="0" applyNumberFormat="1" applyFont="1" applyFill="1" applyBorder="1" applyAlignment="1">
      <alignment horizontal="center" vertical="center" wrapText="1"/>
    </xf>
    <xf numFmtId="0" fontId="5" fillId="0" borderId="0" xfId="19" applyFont="1" applyFill="1" applyBorder="1" applyAlignment="1">
      <alignment vertical="center"/>
    </xf>
    <xf numFmtId="0" fontId="5" fillId="0" borderId="0" xfId="0" applyFont="1" applyAlignment="1" applyProtection="1">
      <alignment horizontal="center" vertical="center"/>
      <protection locked="0"/>
    </xf>
    <xf numFmtId="0" fontId="5" fillId="0" borderId="1" xfId="0" applyFont="1" applyFill="1" applyBorder="1" applyAlignment="1" applyProtection="1">
      <alignment horizontal="justify" vertical="justify" wrapText="1"/>
    </xf>
    <xf numFmtId="0" fontId="5" fillId="0" borderId="1" xfId="0" applyFont="1" applyFill="1" applyBorder="1" applyAlignment="1">
      <alignment wrapText="1"/>
    </xf>
    <xf numFmtId="10" fontId="5" fillId="0" borderId="1" xfId="0" applyNumberFormat="1" applyFont="1" applyFill="1" applyBorder="1" applyAlignment="1" applyProtection="1">
      <alignment horizontal="center" vertical="center" wrapText="1"/>
    </xf>
    <xf numFmtId="1" fontId="5" fillId="0" borderId="3" xfId="18" applyNumberFormat="1" applyFont="1" applyFill="1" applyBorder="1" applyAlignment="1" applyProtection="1">
      <alignment horizontal="center" vertical="center" wrapText="1"/>
      <protection locked="0"/>
    </xf>
    <xf numFmtId="9" fontId="5"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wrapText="1"/>
      <protection locked="0"/>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justify" vertical="top"/>
    </xf>
    <xf numFmtId="9" fontId="5" fillId="0" borderId="1" xfId="0" applyNumberFormat="1" applyFont="1" applyFill="1" applyBorder="1" applyAlignment="1" applyProtection="1">
      <alignment horizontal="center" vertical="center"/>
      <protection locked="0"/>
    </xf>
    <xf numFmtId="1" fontId="5" fillId="0" borderId="5" xfId="15" applyNumberFormat="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protection locked="0"/>
    </xf>
    <xf numFmtId="0" fontId="5" fillId="0" borderId="5" xfId="0" applyFont="1" applyFill="1" applyBorder="1" applyAlignment="1" applyProtection="1">
      <alignment wrapText="1"/>
      <protection locked="0"/>
    </xf>
    <xf numFmtId="168" fontId="5" fillId="0" borderId="5" xfId="0" applyNumberFormat="1" applyFont="1" applyFill="1" applyBorder="1" applyAlignment="1" applyProtection="1">
      <alignment horizontal="center" vertical="center" wrapText="1"/>
      <protection locked="0"/>
    </xf>
    <xf numFmtId="1" fontId="5" fillId="0" borderId="5" xfId="0" applyNumberFormat="1" applyFont="1" applyFill="1" applyBorder="1" applyAlignment="1" applyProtection="1">
      <alignment horizontal="center" vertical="center" wrapText="1"/>
      <protection locked="0"/>
    </xf>
    <xf numFmtId="9" fontId="5" fillId="0" borderId="1" xfId="0" applyNumberFormat="1" applyFont="1" applyFill="1" applyBorder="1" applyAlignment="1" applyProtection="1">
      <alignment horizontal="center" vertical="center"/>
    </xf>
    <xf numFmtId="174" fontId="5" fillId="0" borderId="1" xfId="15" applyNumberFormat="1" applyFont="1" applyFill="1" applyBorder="1" applyAlignment="1">
      <alignment horizontal="center" vertical="center" wrapText="1"/>
    </xf>
    <xf numFmtId="0" fontId="5" fillId="2" borderId="0" xfId="0" applyFont="1" applyFill="1"/>
    <xf numFmtId="9" fontId="5" fillId="0" borderId="1" xfId="15" applyFont="1" applyFill="1" applyBorder="1" applyAlignment="1" applyProtection="1">
      <alignment horizontal="center" vertical="center"/>
    </xf>
    <xf numFmtId="0" fontId="5" fillId="0" borderId="1" xfId="0" applyFont="1" applyFill="1" applyBorder="1" applyAlignment="1" applyProtection="1">
      <alignment horizontal="left" vertical="top" wrapText="1"/>
      <protection locked="0"/>
    </xf>
    <xf numFmtId="174" fontId="5" fillId="0" borderId="1" xfId="0" applyNumberFormat="1" applyFont="1" applyFill="1" applyBorder="1" applyAlignment="1" applyProtection="1">
      <alignment horizontal="center" vertical="center"/>
    </xf>
    <xf numFmtId="0" fontId="5" fillId="0" borderId="1" xfId="0" applyFont="1" applyFill="1" applyBorder="1" applyAlignment="1" applyProtection="1">
      <alignment vertical="top" wrapText="1"/>
    </xf>
    <xf numFmtId="168" fontId="5" fillId="0" borderId="1" xfId="0" applyNumberFormat="1" applyFont="1" applyFill="1" applyBorder="1" applyAlignment="1" applyProtection="1">
      <alignment horizontal="center" vertical="center" wrapText="1"/>
    </xf>
    <xf numFmtId="1" fontId="5" fillId="0" borderId="1" xfId="0" applyNumberFormat="1" applyFont="1" applyFill="1" applyBorder="1" applyAlignment="1" applyProtection="1">
      <alignment horizontal="center" vertical="center" wrapText="1"/>
    </xf>
    <xf numFmtId="1" fontId="5" fillId="0" borderId="1" xfId="0" applyNumberFormat="1" applyFont="1" applyFill="1" applyBorder="1" applyAlignment="1" applyProtection="1">
      <alignment horizontal="justify" vertical="top" wrapText="1"/>
    </xf>
    <xf numFmtId="1" fontId="5" fillId="0" borderId="1" xfId="0" applyNumberFormat="1" applyFont="1" applyFill="1" applyBorder="1" applyAlignment="1" applyProtection="1">
      <alignment horizontal="justify" vertical="center" wrapText="1"/>
    </xf>
    <xf numFmtId="175" fontId="5" fillId="0" borderId="1" xfId="0" applyNumberFormat="1" applyFont="1" applyFill="1" applyBorder="1" applyAlignment="1" applyProtection="1">
      <alignment horizontal="justify" vertical="top" wrapText="1"/>
    </xf>
    <xf numFmtId="0" fontId="5" fillId="0" borderId="1" xfId="0" applyFont="1" applyFill="1" applyBorder="1" applyAlignment="1" applyProtection="1">
      <alignment vertical="center"/>
    </xf>
    <xf numFmtId="0" fontId="5" fillId="0" borderId="1" xfId="0" applyFont="1" applyFill="1" applyBorder="1" applyAlignment="1">
      <alignment horizontal="justify" vertical="top" wrapText="1"/>
    </xf>
    <xf numFmtId="10"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justify" vertical="top" wrapText="1"/>
      <protection locked="0"/>
    </xf>
    <xf numFmtId="169" fontId="5" fillId="0" borderId="1" xfId="0" applyNumberFormat="1" applyFont="1" applyFill="1" applyBorder="1" applyAlignment="1" applyProtection="1">
      <alignment horizontal="center" vertical="center"/>
    </xf>
    <xf numFmtId="0" fontId="5" fillId="13" borderId="0" xfId="0" applyFont="1" applyFill="1" applyProtection="1">
      <protection locked="0"/>
    </xf>
    <xf numFmtId="9" fontId="5" fillId="0" borderId="1" xfId="0" applyNumberFormat="1" applyFont="1" applyFill="1" applyBorder="1" applyProtection="1">
      <protection locked="0"/>
    </xf>
    <xf numFmtId="10" fontId="5" fillId="0" borderId="1" xfId="0" applyNumberFormat="1" applyFont="1" applyFill="1" applyBorder="1" applyProtection="1">
      <protection locked="0"/>
    </xf>
    <xf numFmtId="1" fontId="5" fillId="0" borderId="1" xfId="15" applyNumberFormat="1" applyFont="1" applyFill="1" applyBorder="1" applyAlignment="1" applyProtection="1">
      <alignment horizontal="right" vertical="center" wrapText="1"/>
    </xf>
    <xf numFmtId="168" fontId="5" fillId="2" borderId="0" xfId="0" applyNumberFormat="1" applyFont="1" applyFill="1" applyProtection="1">
      <protection locked="0"/>
    </xf>
    <xf numFmtId="171" fontId="5" fillId="0" borderId="1" xfId="17" applyNumberFormat="1" applyFont="1" applyFill="1" applyBorder="1" applyAlignment="1" applyProtection="1">
      <alignment horizontal="center" vertical="center" wrapText="1"/>
    </xf>
    <xf numFmtId="0" fontId="5" fillId="0" borderId="1" xfId="15" applyNumberFormat="1" applyFont="1" applyFill="1" applyBorder="1" applyAlignment="1" applyProtection="1">
      <alignment horizontal="center" vertical="center" wrapText="1"/>
    </xf>
    <xf numFmtId="0" fontId="5" fillId="0" borderId="1" xfId="0" applyFont="1" applyFill="1" applyBorder="1" applyProtection="1"/>
    <xf numFmtId="172" fontId="5" fillId="0" borderId="1" xfId="17" applyNumberFormat="1" applyFont="1" applyFill="1" applyBorder="1" applyAlignment="1" applyProtection="1">
      <alignment horizontal="center" vertical="center" wrapText="1"/>
    </xf>
    <xf numFmtId="1" fontId="5" fillId="0" borderId="1" xfId="15" applyNumberFormat="1" applyFont="1" applyFill="1" applyBorder="1" applyAlignment="1" applyProtection="1">
      <alignment horizontal="center" vertical="center" wrapText="1"/>
      <protection locked="0"/>
    </xf>
    <xf numFmtId="0" fontId="5" fillId="0" borderId="1" xfId="0" applyFont="1" applyFill="1" applyBorder="1" applyAlignment="1" applyProtection="1">
      <protection locked="0"/>
    </xf>
    <xf numFmtId="9" fontId="5" fillId="0" borderId="1" xfId="15" applyFont="1" applyFill="1" applyBorder="1" applyAlignment="1" applyProtection="1">
      <alignment horizontal="center"/>
      <protection locked="0"/>
    </xf>
    <xf numFmtId="0" fontId="5" fillId="0" borderId="1" xfId="0" applyFont="1" applyFill="1" applyBorder="1" applyAlignment="1">
      <alignment horizontal="center" vertical="center"/>
    </xf>
    <xf numFmtId="0" fontId="5" fillId="0" borderId="1" xfId="0" applyFont="1" applyFill="1" applyBorder="1" applyAlignment="1" applyProtection="1">
      <alignment horizontal="right" vertical="center"/>
      <protection locked="0"/>
    </xf>
    <xf numFmtId="0" fontId="5" fillId="0" borderId="1" xfId="0" applyFont="1" applyFill="1" applyBorder="1" applyAlignment="1">
      <alignment horizontal="left" vertical="center" wrapText="1"/>
    </xf>
    <xf numFmtId="42" fontId="5" fillId="0" borderId="1" xfId="18" applyFont="1" applyFill="1" applyBorder="1" applyAlignment="1" applyProtection="1">
      <alignment horizontal="center" vertical="center" wrapText="1"/>
    </xf>
    <xf numFmtId="0" fontId="5" fillId="0" borderId="1" xfId="0" applyFont="1" applyFill="1" applyBorder="1" applyAlignment="1" applyProtection="1">
      <alignment vertical="center"/>
      <protection locked="0"/>
    </xf>
    <xf numFmtId="9" fontId="5" fillId="0" borderId="1" xfId="15" applyNumberFormat="1" applyFont="1" applyFill="1" applyBorder="1" applyAlignment="1" applyProtection="1">
      <alignment horizontal="center" vertical="center"/>
      <protection locked="0"/>
    </xf>
    <xf numFmtId="0" fontId="11" fillId="0" borderId="0" xfId="0" applyFont="1" applyFill="1" applyProtection="1"/>
    <xf numFmtId="0" fontId="13" fillId="2" borderId="0" xfId="8" applyFont="1" applyFill="1" applyBorder="1" applyAlignment="1">
      <alignment horizontal="center" vertical="center" wrapText="1"/>
    </xf>
    <xf numFmtId="0" fontId="13" fillId="2" borderId="0" xfId="8" applyFont="1" applyFill="1" applyBorder="1" applyAlignment="1">
      <alignment vertical="center" wrapText="1"/>
    </xf>
    <xf numFmtId="0" fontId="13" fillId="2" borderId="8" xfId="8" applyFont="1" applyFill="1" applyBorder="1" applyAlignment="1">
      <alignment vertical="center" wrapText="1"/>
    </xf>
    <xf numFmtId="0" fontId="13" fillId="2" borderId="8" xfId="8" applyFont="1" applyFill="1" applyBorder="1" applyAlignment="1">
      <alignment horizontal="center" vertical="center" wrapText="1"/>
    </xf>
    <xf numFmtId="0" fontId="14" fillId="10" borderId="8" xfId="8" applyFont="1" applyFill="1" applyBorder="1" applyAlignment="1">
      <alignment horizontal="center" vertical="center" wrapText="1"/>
    </xf>
    <xf numFmtId="0" fontId="14" fillId="10" borderId="8" xfId="8" applyFont="1" applyFill="1" applyBorder="1" applyAlignment="1">
      <alignment vertical="center" wrapText="1"/>
    </xf>
    <xf numFmtId="0" fontId="15" fillId="12" borderId="8" xfId="0" applyFont="1" applyFill="1" applyBorder="1" applyAlignment="1">
      <alignment horizontal="center" vertical="center"/>
    </xf>
    <xf numFmtId="0" fontId="16" fillId="18" borderId="10" xfId="0" applyFont="1" applyFill="1" applyBorder="1" applyAlignment="1">
      <alignment horizontal="center" vertical="center" wrapText="1"/>
    </xf>
    <xf numFmtId="0" fontId="16" fillId="18" borderId="8" xfId="0" applyFont="1" applyFill="1" applyBorder="1" applyAlignment="1">
      <alignment horizontal="center" vertical="center" wrapText="1"/>
    </xf>
    <xf numFmtId="0" fontId="16" fillId="18" borderId="11" xfId="0" applyFont="1" applyFill="1" applyBorder="1" applyAlignment="1">
      <alignment horizontal="center" vertical="center" wrapText="1"/>
    </xf>
    <xf numFmtId="0" fontId="16" fillId="19" borderId="10" xfId="0" applyFont="1" applyFill="1" applyBorder="1" applyAlignment="1">
      <alignment horizontal="center" vertical="center"/>
    </xf>
    <xf numFmtId="0" fontId="16" fillId="19" borderId="8" xfId="0" applyFont="1" applyFill="1" applyBorder="1" applyAlignment="1">
      <alignment horizontal="center" vertical="center"/>
    </xf>
    <xf numFmtId="0" fontId="16" fillId="19" borderId="11" xfId="0" applyFont="1" applyFill="1" applyBorder="1" applyAlignment="1">
      <alignment horizontal="center" vertical="center"/>
    </xf>
    <xf numFmtId="0" fontId="16" fillId="6" borderId="10"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18" fillId="15"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168" fontId="18" fillId="6" borderId="1" xfId="0" applyNumberFormat="1" applyFont="1" applyFill="1" applyBorder="1" applyAlignment="1">
      <alignment horizontal="center" vertical="center" wrapText="1"/>
    </xf>
    <xf numFmtId="1" fontId="18" fillId="6" borderId="1" xfId="0" applyNumberFormat="1" applyFont="1" applyFill="1" applyBorder="1" applyAlignment="1">
      <alignment horizontal="center" vertical="center" wrapText="1"/>
    </xf>
    <xf numFmtId="0" fontId="18" fillId="0" borderId="0" xfId="0" applyFont="1" applyAlignment="1">
      <alignment horizontal="center" vertical="center" wrapText="1"/>
    </xf>
    <xf numFmtId="0" fontId="16" fillId="17" borderId="9" xfId="0" applyFont="1" applyFill="1" applyBorder="1" applyAlignment="1">
      <alignment horizontal="center" vertical="center"/>
    </xf>
    <xf numFmtId="0" fontId="17" fillId="2" borderId="0" xfId="0" applyFont="1" applyFill="1" applyAlignment="1">
      <alignment horizontal="center"/>
    </xf>
  </cellXfs>
  <cellStyles count="26">
    <cellStyle name="40% - Énfasis2 2" xfId="1" xr:uid="{00000000-0005-0000-0000-000000000000}"/>
    <cellStyle name="Millares" xfId="17" builtinId="3"/>
    <cellStyle name="Millares [0]" xfId="5" builtinId="6"/>
    <cellStyle name="Millares [0] 2" xfId="10" xr:uid="{00000000-0005-0000-0000-000003000000}"/>
    <cellStyle name="Millares 2" xfId="7" xr:uid="{00000000-0005-0000-0000-000004000000}"/>
    <cellStyle name="Moneda [0]" xfId="18" builtinId="7"/>
    <cellStyle name="Moneda [0] 2" xfId="9" xr:uid="{00000000-0005-0000-0000-000007000000}"/>
    <cellStyle name="Moneda [0] 5" xfId="14" xr:uid="{00000000-0005-0000-0000-000008000000}"/>
    <cellStyle name="Nivel 1,2.3,5,6,9" xfId="2" xr:uid="{00000000-0005-0000-0000-000009000000}"/>
    <cellStyle name="Nivel 4" xfId="3" xr:uid="{00000000-0005-0000-0000-00000A000000}"/>
    <cellStyle name="Normal" xfId="0" builtinId="0"/>
    <cellStyle name="Normal 10" xfId="11" xr:uid="{00000000-0005-0000-0000-00000C000000}"/>
    <cellStyle name="Normal 10 2 2 2 3 2" xfId="19" xr:uid="{3F6347BA-5910-4AB1-B048-206A0EF910B9}"/>
    <cellStyle name="Normal 11" xfId="12" xr:uid="{00000000-0005-0000-0000-00000D000000}"/>
    <cellStyle name="Normal 2" xfId="4" xr:uid="{00000000-0005-0000-0000-00000E000000}"/>
    <cellStyle name="Normal 2 2" xfId="8" xr:uid="{00000000-0005-0000-0000-00000F000000}"/>
    <cellStyle name="Normal 2 2 2" xfId="21" xr:uid="{5CD694FD-6B0C-4648-9A9E-57762B9A1259}"/>
    <cellStyle name="Normal 2 3" xfId="20" xr:uid="{3CA6F259-62E8-46AC-8B17-D159BFE5E26B}"/>
    <cellStyle name="Normal 3" xfId="6" xr:uid="{00000000-0005-0000-0000-000010000000}"/>
    <cellStyle name="Normal 3 2" xfId="22" xr:uid="{4FDAB909-25DE-4322-BAFE-CB7192C13297}"/>
    <cellStyle name="Normal 4" xfId="25" xr:uid="{D877B04C-F848-4925-88F7-424D979F1FB0}"/>
    <cellStyle name="Normal 6" xfId="24" xr:uid="{C33DFC79-DFFB-4C99-86AD-B01379DA7FB8}"/>
    <cellStyle name="Normal 8" xfId="13" xr:uid="{00000000-0005-0000-0000-000011000000}"/>
    <cellStyle name="Porcentaje" xfId="15" builtinId="5"/>
    <cellStyle name="Porcentaje 2" xfId="16" xr:uid="{AA60377C-81A4-4FAE-8C92-C400FDE699A4}"/>
    <cellStyle name="Porcentaje 2 2" xfId="23" xr:uid="{E2F47A64-D64C-4033-8F73-7346B8CFFBE5}"/>
  </cellStyles>
  <dxfs count="7">
    <dxf>
      <font>
        <color theme="0"/>
      </font>
      <fill>
        <patternFill>
          <bgColor theme="8" tint="-0.499984740745262"/>
        </patternFill>
      </fill>
    </dxf>
    <dxf>
      <font>
        <color theme="0"/>
      </font>
      <fill>
        <patternFill>
          <bgColor theme="8" tint="-0.499984740745262"/>
        </patternFill>
      </fill>
    </dxf>
    <dxf>
      <font>
        <color theme="0"/>
      </font>
      <fill>
        <patternFill>
          <bgColor theme="8" tint="-0.499984740745262"/>
        </patternFill>
      </fill>
    </dxf>
    <dxf>
      <font>
        <color theme="0"/>
      </font>
      <fill>
        <patternFill>
          <bgColor theme="8" tint="-0.499984740745262"/>
        </patternFill>
      </fill>
    </dxf>
    <dxf>
      <font>
        <color theme="0"/>
      </font>
      <fill>
        <patternFill>
          <bgColor theme="8" tint="-0.499984740745262"/>
        </patternFill>
      </fill>
    </dxf>
    <dxf>
      <font>
        <color theme="0"/>
      </font>
      <fill>
        <patternFill>
          <bgColor theme="8" tint="-0.499984740745262"/>
        </patternFill>
      </fill>
    </dxf>
    <dxf>
      <font>
        <color theme="0"/>
      </font>
      <fill>
        <patternFill>
          <bgColor theme="8" tint="-0.499984740745262"/>
        </patternFill>
      </fill>
    </dxf>
  </dxfs>
  <tableStyles count="0" defaultTableStyle="TableStyleMedium2" defaultPivotStyle="PivotStyleLight16"/>
  <colors>
    <mruColors>
      <color rgb="FFD64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 Type="http://schemas.openxmlformats.org/officeDocument/2006/relationships/worksheet" Target="worksheets/sheet3.xml"/><Relationship Id="rId21" Type="http://schemas.openxmlformats.org/officeDocument/2006/relationships/externalLink" Target="externalLinks/externalLink14.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460374</xdr:colOff>
      <xdr:row>0</xdr:row>
      <xdr:rowOff>95250</xdr:rowOff>
    </xdr:from>
    <xdr:to>
      <xdr:col>3</xdr:col>
      <xdr:colOff>15875</xdr:colOff>
      <xdr:row>1</xdr:row>
      <xdr:rowOff>570745</xdr:rowOff>
    </xdr:to>
    <xdr:pic>
      <xdr:nvPicPr>
        <xdr:cNvPr id="5" name="Imagen 5">
          <a:extLst>
            <a:ext uri="{FF2B5EF4-FFF2-40B4-BE49-F238E27FC236}">
              <a16:creationId xmlns:a16="http://schemas.microsoft.com/office/drawing/2014/main" id="{7B019D9D-7B03-4BFF-A588-C22B5594D6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0374" y="95250"/>
          <a:ext cx="2555876" cy="904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460374</xdr:colOff>
      <xdr:row>0</xdr:row>
      <xdr:rowOff>95250</xdr:rowOff>
    </xdr:from>
    <xdr:to>
      <xdr:col>3</xdr:col>
      <xdr:colOff>15875</xdr:colOff>
      <xdr:row>1</xdr:row>
      <xdr:rowOff>570745</xdr:rowOff>
    </xdr:to>
    <xdr:pic>
      <xdr:nvPicPr>
        <xdr:cNvPr id="3" name="Imagen 5">
          <a:extLst>
            <a:ext uri="{FF2B5EF4-FFF2-40B4-BE49-F238E27FC236}">
              <a16:creationId xmlns:a16="http://schemas.microsoft.com/office/drawing/2014/main" id="{AE70868C-998D-44F0-AB78-F3417ABF8E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0374" y="95250"/>
          <a:ext cx="2555876" cy="904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460374</xdr:colOff>
      <xdr:row>0</xdr:row>
      <xdr:rowOff>95250</xdr:rowOff>
    </xdr:from>
    <xdr:to>
      <xdr:col>3</xdr:col>
      <xdr:colOff>15875</xdr:colOff>
      <xdr:row>1</xdr:row>
      <xdr:rowOff>570745</xdr:rowOff>
    </xdr:to>
    <xdr:pic>
      <xdr:nvPicPr>
        <xdr:cNvPr id="3" name="Imagen 5">
          <a:extLst>
            <a:ext uri="{FF2B5EF4-FFF2-40B4-BE49-F238E27FC236}">
              <a16:creationId xmlns:a16="http://schemas.microsoft.com/office/drawing/2014/main" id="{E2448A73-0E80-4485-8AB8-612812B8E9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0374" y="95250"/>
          <a:ext cx="2555876" cy="904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460374</xdr:colOff>
      <xdr:row>0</xdr:row>
      <xdr:rowOff>95250</xdr:rowOff>
    </xdr:from>
    <xdr:to>
      <xdr:col>3</xdr:col>
      <xdr:colOff>15875</xdr:colOff>
      <xdr:row>1</xdr:row>
      <xdr:rowOff>570745</xdr:rowOff>
    </xdr:to>
    <xdr:pic>
      <xdr:nvPicPr>
        <xdr:cNvPr id="3" name="Imagen 5">
          <a:extLst>
            <a:ext uri="{FF2B5EF4-FFF2-40B4-BE49-F238E27FC236}">
              <a16:creationId xmlns:a16="http://schemas.microsoft.com/office/drawing/2014/main" id="{14818B5C-C1C3-4B9F-940B-20DA112884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0374" y="95250"/>
          <a:ext cx="2555876" cy="904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460374</xdr:colOff>
      <xdr:row>0</xdr:row>
      <xdr:rowOff>95250</xdr:rowOff>
    </xdr:from>
    <xdr:to>
      <xdr:col>3</xdr:col>
      <xdr:colOff>15875</xdr:colOff>
      <xdr:row>1</xdr:row>
      <xdr:rowOff>570745</xdr:rowOff>
    </xdr:to>
    <xdr:pic>
      <xdr:nvPicPr>
        <xdr:cNvPr id="3" name="Imagen 5">
          <a:extLst>
            <a:ext uri="{FF2B5EF4-FFF2-40B4-BE49-F238E27FC236}">
              <a16:creationId xmlns:a16="http://schemas.microsoft.com/office/drawing/2014/main" id="{8C77616D-C83D-4DFA-B337-F84B6C870F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0374" y="95250"/>
          <a:ext cx="2555876" cy="904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460374</xdr:colOff>
      <xdr:row>0</xdr:row>
      <xdr:rowOff>95250</xdr:rowOff>
    </xdr:from>
    <xdr:to>
      <xdr:col>3</xdr:col>
      <xdr:colOff>15875</xdr:colOff>
      <xdr:row>1</xdr:row>
      <xdr:rowOff>570745</xdr:rowOff>
    </xdr:to>
    <xdr:pic>
      <xdr:nvPicPr>
        <xdr:cNvPr id="4" name="Imagen 5">
          <a:extLst>
            <a:ext uri="{FF2B5EF4-FFF2-40B4-BE49-F238E27FC236}">
              <a16:creationId xmlns:a16="http://schemas.microsoft.com/office/drawing/2014/main" id="{58CE6740-899A-4332-98E6-B0DD510FC9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0374" y="95250"/>
          <a:ext cx="2555876" cy="904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460374</xdr:colOff>
      <xdr:row>0</xdr:row>
      <xdr:rowOff>95250</xdr:rowOff>
    </xdr:from>
    <xdr:to>
      <xdr:col>3</xdr:col>
      <xdr:colOff>15875</xdr:colOff>
      <xdr:row>1</xdr:row>
      <xdr:rowOff>570745</xdr:rowOff>
    </xdr:to>
    <xdr:pic>
      <xdr:nvPicPr>
        <xdr:cNvPr id="2" name="Imagen 5">
          <a:extLst>
            <a:ext uri="{FF2B5EF4-FFF2-40B4-BE49-F238E27FC236}">
              <a16:creationId xmlns:a16="http://schemas.microsoft.com/office/drawing/2014/main" id="{4CB78EEC-A012-48A2-88BD-ABFF3BB8F7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0374" y="95250"/>
          <a:ext cx="2555876" cy="904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tamayo\mineducacion.gov.co\PAI2019%20-%20Documentos\VPBM\DIRECCI&#211;N%20DE%20FORTALECIMIENTO\PAI-FORTALECIMIENTO%20VPB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mtamayo\Documents\Planeaci&#243;n%20MEN\2019\PAI\Marzo\DM\Oficina%20de%20Control%20Interno\PAI-OCI.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mtamayo\Documents\Planeaci&#243;n%20MEN\2019\PAI\Marzo\DM\Oficina%20de%20Innovaci&#243;n\PAI-INNOVACI&#211;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mtamayo\Documents\Planeaci&#243;n%20MEN\2019\PAI\Marzo\SG\Secretar&#237;a%20General\PAI-SG.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mtamayo\Documents\Planeaci&#243;n%20MEN\2019\PAI\Marzo\SG\Sub%20Administrativa\PAI-ADMINISTRATIV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mtamayo\Documents\Planeaci&#243;n%20MEN\2019\PAI\Marzo\SG\Sub%20de%20Contrataci&#243;n\PAI-CONTRATACI&#211;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mtamayo\Documents\Planeaci&#243;n%20MEN\2019\PAI\Marzo\SG\Sub%20de%20Desarrollo%20Organizacional\PAI-SDO.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mtamayo\Documents\Planeaci&#243;n%20MEN\2019\PAI\Marzo\SG\Sub%20de%20Talento%20Humano\PAI-STH.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mtamayo\Documents\Planeaci&#243;n%20MEN\2019\PAI\Marzo\SG\Sub%20Financiera\PAI-FINANCIERA.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mtamayo\Documents\Planeaci&#243;n%20MEN\2019\PAI\Marzo\SG\Unidad%20de%20Atenci&#243;n%20al%20ciudadano\PAI-UAC.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mtamayo\OneDrive%20-%20mineducacion.gov.co\Planeaci&#243;n%20MEN\2019\PAI\Seguimiento\MEN-PAI%202019\CONSOLIDADOS\MARZO\Marzo\DM\Oficina%20de%20Tecnolog&#237;a\PAI-OTS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tamayo\mineducacion.gov.co\PAI2019%20-%20Documentos\VPBM\DIRECCI&#211;N%20DE%20PRIMERA%20INFANCIA\PAI-PRIMERA%20INFANCIA.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mtamayo\Documents\Planeaci&#243;n%20MEN\2019\PAI\Marzo\VPBM\DIRECCI&#211;N%20DE%20CALIDAD%20VPBM\PAI-CALIDAD%20VPBM.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mtamayo\AppData\Local\Microsoft\Windows\INetCache\Content.Outlook\JXW2RFA0\24%20-%20copia%2012%20de%20Abril%20PAI%20-PAE%20VF.%20Rv%20JMT%20-%20N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munoz\Documents\2019\PLan%20de%20Acci&#243;n\13112018_PAI%202019%20Primera%20Infanci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tamayo\mineducacion.gov.co\PAI2019%20-%20Documentos\VES\DIRECCI&#211;N%20DE%20FOMENTO\PAI-Subd.%20Desarrollo%20Sectori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tamayo\mineducacion.gov.co\PAI2019%20-%20Documentos\VES\GRUPO%20ETDH\PAI-GRUPO%20ETD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tamayo\mineducacion.gov.co\PAI2019%20-%20Documentos\DM\Oficina%20Asesora%20de%20Comunicaciones\PAI-OA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tamayo\mineducacion.gov.co\PAI2019%20-%20Documentos\DM\Oficina%20Asesora%20de%20Cooperaci&#243;n\PAI-OCAI.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tamayo\AppData\Local\Microsoft\Windows\INetCache\Content.Outlook\JXW2RFA0\PAI-COBERTURA%20VPBM%20INFRAESTRUCTURA%20Abri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mtamayo\Documents\Planeaci&#243;n%20MEN\2019\PAI\Marzo\DM\Oficina%20Asesora%20Jur&#237;dica\PAI-OA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3"/>
      <sheetName val="Hoja1"/>
      <sheetName val="Clasificación Inversión"/>
      <sheetName val="Resolución"/>
      <sheetName val="Tabla Dinamica"/>
      <sheetName val="SIIF"/>
      <sheetName val="PAI.MEN 2019"/>
      <sheetName val="INSTRUCTIV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sosto"/>
      <sheetName val="septiembre"/>
      <sheetName val="octubre"/>
      <sheetName val="noviembre"/>
      <sheetName val="diciembre"/>
      <sheetName val="Hoja1"/>
      <sheetName val="Clasificación Inversión"/>
      <sheetName val="Resolución"/>
      <sheetName val="Tabla Dinamica"/>
      <sheetName val="SII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Hoja1"/>
      <sheetName val="Clasificación Inversión"/>
      <sheetName val="Resolución"/>
      <sheetName val="Tabla Dinamica"/>
      <sheetName val="SIIF"/>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3"/>
      <sheetName val="Hoja1"/>
      <sheetName val="Clasificación Inversión"/>
      <sheetName val="Resolución"/>
      <sheetName val="Tabla Dinamica"/>
      <sheetName val="SII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3"/>
      <sheetName val="Hoja1"/>
      <sheetName val="Clasificación Inversión"/>
      <sheetName val="Resolución"/>
      <sheetName val="Tabla Dinamica"/>
      <sheetName val="SIIF"/>
      <sheetName val="PAI.MEN 2019"/>
      <sheetName val="INSTRUCTIV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Hoja13"/>
    </sheetNames>
    <sheetDataSet>
      <sheetData sheetId="0" refreshError="1"/>
      <sheetData sheetId="1" refreshError="1"/>
      <sheetData sheetId="2" refreshError="1"/>
      <sheetData sheetId="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 FormatoFormulación PAI 2019"/>
      <sheetName val="ODS-PND"/>
      <sheetName val="INDICADORES PND"/>
      <sheetName val="Proyectos de Inversión"/>
      <sheetName val="1. Calidad VES"/>
      <sheetName val="3. Fomento Superior "/>
      <sheetName val="5, Fomento Superior2"/>
      <sheetName val="6,Fomento Superior3"/>
      <sheetName val="7, Calidad PBM"/>
      <sheetName val="8, Dir. Fortalecimiento Territo"/>
      <sheetName val="9, Dir Terr grupos étnicos "/>
      <sheetName val="10, Cobertura PBM"/>
      <sheetName val="11, Cobertura PBM víctimas"/>
      <sheetName val="12, Cobertura PBM infraestruct"/>
      <sheetName val="13, Cobertura PBM PAE"/>
      <sheetName val="14 Primera Infancia"/>
      <sheetName val="15, OAPF"/>
      <sheetName val="16, Oficina de Innovación"/>
      <sheetName val="17. Secretaria General"/>
      <sheetName val="dependencia"/>
      <sheetName val="Catalogo presupuestal"/>
      <sheetName val="Cuenta 01"/>
      <sheetName val="Hoja5"/>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3"/>
      <sheetName val="Hoja1"/>
      <sheetName val="Clasificación Inversión"/>
      <sheetName val="Resolución"/>
      <sheetName val="Tabla Dinamica"/>
      <sheetName val="SII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INSTRUCTIVO"/>
      <sheetName val="Hoja1"/>
      <sheetName val="Clasificación Inversión"/>
      <sheetName val="Resolución"/>
      <sheetName val="Tabla Dinamica"/>
      <sheetName val="SIIF"/>
      <sheetName val="PAI.MEN 201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3"/>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Hoja1"/>
      <sheetName val="Clasificación Inversión"/>
      <sheetName val="Resolución"/>
      <sheetName val="Tabla Dinamica"/>
      <sheetName val="SIIF"/>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tabColor theme="9" tint="-0.249977111117893"/>
  </sheetPr>
  <dimension ref="A1:BD25"/>
  <sheetViews>
    <sheetView tabSelected="1" zoomScale="60" zoomScaleNormal="60" workbookViewId="0">
      <selection activeCell="P13" sqref="P13"/>
    </sheetView>
  </sheetViews>
  <sheetFormatPr baseColWidth="10" defaultColWidth="11.42578125" defaultRowHeight="15" x14ac:dyDescent="0.2"/>
  <cols>
    <col min="1" max="1" width="12.42578125" style="13" customWidth="1"/>
    <col min="2" max="2" width="10.28515625" style="14" customWidth="1"/>
    <col min="3" max="3" width="22.28515625" style="14" customWidth="1"/>
    <col min="4" max="4" width="25.42578125" style="14" customWidth="1"/>
    <col min="5" max="5" width="30.7109375" style="14" customWidth="1"/>
    <col min="6" max="6" width="51.5703125" style="14" customWidth="1"/>
    <col min="7" max="7" width="40.5703125" style="14" customWidth="1"/>
    <col min="8" max="9" width="30.7109375" style="14" customWidth="1"/>
    <col min="10" max="10" width="16.42578125" style="13" bestFit="1" customWidth="1"/>
    <col min="11" max="11" width="16.42578125" style="13" hidden="1" customWidth="1"/>
    <col min="12" max="13" width="19.28515625" style="13" hidden="1" customWidth="1"/>
    <col min="14" max="14" width="24" style="13" bestFit="1" customWidth="1"/>
    <col min="15" max="15" width="19.42578125" style="13" bestFit="1" customWidth="1"/>
    <col min="16" max="16" width="14.5703125" style="13" bestFit="1" customWidth="1"/>
    <col min="17" max="17" width="14.42578125" style="13" hidden="1" customWidth="1"/>
    <col min="18" max="18" width="14.42578125" style="13" customWidth="1"/>
    <col min="19" max="19" width="22.28515625" style="15" customWidth="1"/>
    <col min="20" max="20" width="27.28515625" style="27" customWidth="1"/>
    <col min="21" max="21" width="34.42578125" style="15" customWidth="1"/>
    <col min="22" max="23" width="22.28515625" style="15" hidden="1" customWidth="1"/>
    <col min="24" max="24" width="30.7109375" style="14" customWidth="1"/>
    <col min="25" max="25" width="35.7109375" style="14" customWidth="1"/>
    <col min="26" max="26" width="30.7109375" style="14" customWidth="1"/>
    <col min="27" max="27" width="23.42578125" style="13" customWidth="1"/>
    <col min="28" max="28" width="22.7109375" style="13" customWidth="1"/>
    <col min="29" max="29" width="17.42578125" style="13" customWidth="1"/>
    <col min="30" max="30" width="70.42578125" style="14" customWidth="1"/>
    <col min="31" max="31" width="30.7109375" style="14" customWidth="1"/>
    <col min="32" max="32" width="22.28515625" style="15" customWidth="1"/>
    <col min="33" max="33" width="38" style="26" customWidth="1"/>
    <col min="34" max="34" width="33.140625" style="12" customWidth="1"/>
    <col min="35" max="36" width="22.28515625" style="12" hidden="1" customWidth="1"/>
    <col min="37" max="37" width="30.7109375" style="14" customWidth="1"/>
    <col min="38" max="38" width="17.28515625" style="13" hidden="1" customWidth="1"/>
    <col min="39" max="39" width="14" style="13" hidden="1" customWidth="1"/>
    <col min="40" max="40" width="15.140625" style="13" hidden="1" customWidth="1"/>
    <col min="41" max="41" width="19.85546875" style="13" hidden="1" customWidth="1"/>
    <col min="42" max="43" width="30.7109375" style="14" customWidth="1"/>
    <col min="44" max="44" width="24.28515625" style="13" hidden="1" customWidth="1"/>
    <col min="45" max="45" width="24.28515625" style="13" customWidth="1"/>
    <col min="46" max="46" width="47.42578125" style="14" customWidth="1"/>
    <col min="47" max="47" width="26.28515625" style="14" hidden="1" customWidth="1"/>
    <col min="48" max="48" width="23" style="14" customWidth="1"/>
    <col min="49" max="49" width="19.28515625" style="13" customWidth="1"/>
    <col min="50" max="50" width="28.7109375" style="13" customWidth="1"/>
    <col min="51" max="51" width="17.42578125" style="16" customWidth="1"/>
    <col min="52" max="52" width="42.28515625" style="16" customWidth="1"/>
    <col min="53" max="54" width="32.42578125" style="16" customWidth="1"/>
    <col min="55" max="55" width="28.85546875" style="14" bestFit="1" customWidth="1"/>
    <col min="56" max="56" width="28.7109375" style="14" customWidth="1"/>
    <col min="57" max="57" width="14.7109375" style="17" bestFit="1" customWidth="1"/>
    <col min="58" max="61" width="11.42578125" style="17"/>
    <col min="62" max="62" width="13.42578125" style="17" bestFit="1" customWidth="1"/>
    <col min="63" max="63" width="11.5703125" style="17" bestFit="1" customWidth="1"/>
    <col min="64" max="64" width="12" style="17" bestFit="1" customWidth="1"/>
    <col min="65" max="65" width="11.5703125" style="17" bestFit="1" customWidth="1"/>
    <col min="66" max="16384" width="11.42578125" style="17"/>
  </cols>
  <sheetData>
    <row r="1" spans="1:56" customFormat="1" ht="33.75" customHeight="1" x14ac:dyDescent="0.25">
      <c r="A1" s="189"/>
      <c r="B1" s="190" t="s">
        <v>3094</v>
      </c>
      <c r="C1" s="190"/>
      <c r="D1" s="190"/>
      <c r="E1" s="190"/>
      <c r="F1" s="190"/>
      <c r="G1" s="190"/>
      <c r="H1" s="190"/>
      <c r="I1" s="190"/>
      <c r="J1" s="190"/>
      <c r="K1" s="190"/>
      <c r="L1" s="190"/>
      <c r="M1" s="190"/>
      <c r="N1" s="190"/>
      <c r="O1" s="190"/>
      <c r="P1" s="190"/>
      <c r="Q1" s="190"/>
      <c r="R1" s="190"/>
      <c r="S1" s="191"/>
      <c r="T1" s="191"/>
      <c r="U1" s="191"/>
      <c r="V1" s="191"/>
    </row>
    <row r="2" spans="1:56" customFormat="1" ht="51" customHeight="1" thickBot="1" x14ac:dyDescent="0.3">
      <c r="A2" s="192"/>
      <c r="B2" s="193"/>
      <c r="C2" s="193"/>
      <c r="D2" s="193"/>
      <c r="E2" s="193"/>
      <c r="F2" s="193"/>
      <c r="G2" s="193"/>
      <c r="H2" s="193"/>
      <c r="I2" s="193"/>
      <c r="J2" s="193"/>
      <c r="K2" s="193"/>
      <c r="L2" s="193"/>
      <c r="M2" s="193"/>
      <c r="N2" s="193"/>
      <c r="O2" s="193"/>
      <c r="P2" s="193"/>
      <c r="Q2" s="193"/>
      <c r="R2" s="193"/>
      <c r="S2" s="194" t="s">
        <v>3095</v>
      </c>
      <c r="T2" s="194"/>
      <c r="U2" s="194"/>
      <c r="V2" s="195"/>
      <c r="W2" s="195"/>
      <c r="X2" s="14"/>
      <c r="AF2" s="194" t="s">
        <v>3095</v>
      </c>
      <c r="AG2" s="194"/>
      <c r="AH2" s="194"/>
    </row>
    <row r="3" spans="1:56" s="216" customFormat="1" ht="30.75" customHeight="1" x14ac:dyDescent="0.4">
      <c r="A3" s="196" t="s">
        <v>3096</v>
      </c>
      <c r="B3" s="196"/>
      <c r="C3" s="196"/>
      <c r="D3" s="196"/>
      <c r="E3" s="196"/>
      <c r="F3" s="196"/>
      <c r="G3" s="215" t="s">
        <v>3097</v>
      </c>
      <c r="H3" s="197" t="s">
        <v>3098</v>
      </c>
      <c r="I3" s="198"/>
      <c r="J3" s="198"/>
      <c r="K3" s="198"/>
      <c r="L3" s="198"/>
      <c r="M3" s="198"/>
      <c r="N3" s="198"/>
      <c r="O3" s="198"/>
      <c r="P3" s="198"/>
      <c r="Q3" s="198"/>
      <c r="R3" s="198"/>
      <c r="S3" s="198"/>
      <c r="T3" s="198"/>
      <c r="U3" s="198"/>
      <c r="V3" s="198"/>
      <c r="W3" s="199"/>
      <c r="X3" s="200" t="s">
        <v>3099</v>
      </c>
      <c r="Y3" s="201"/>
      <c r="Z3" s="201"/>
      <c r="AA3" s="201"/>
      <c r="AB3" s="201"/>
      <c r="AC3" s="201"/>
      <c r="AD3" s="201"/>
      <c r="AE3" s="201"/>
      <c r="AF3" s="201"/>
      <c r="AG3" s="201"/>
      <c r="AH3" s="201"/>
      <c r="AI3" s="201"/>
      <c r="AJ3" s="201"/>
      <c r="AK3" s="201"/>
      <c r="AL3" s="201"/>
      <c r="AM3" s="201"/>
      <c r="AN3" s="201"/>
      <c r="AO3" s="201"/>
      <c r="AP3" s="201"/>
      <c r="AQ3" s="201"/>
      <c r="AR3" s="202"/>
      <c r="AS3" s="203" t="s">
        <v>3100</v>
      </c>
      <c r="AT3" s="204"/>
      <c r="AU3" s="204"/>
      <c r="AV3" s="204"/>
      <c r="AW3" s="204"/>
      <c r="AX3" s="204"/>
      <c r="AY3" s="204"/>
      <c r="AZ3" s="204"/>
      <c r="BA3" s="204"/>
      <c r="BB3" s="204"/>
      <c r="BC3" s="204"/>
      <c r="BD3" s="204"/>
    </row>
    <row r="4" spans="1:56" s="214" customFormat="1" ht="66.75" customHeight="1" x14ac:dyDescent="0.25">
      <c r="A4" s="205" t="s">
        <v>0</v>
      </c>
      <c r="B4" s="206" t="s">
        <v>3101</v>
      </c>
      <c r="C4" s="206" t="s">
        <v>3102</v>
      </c>
      <c r="D4" s="206" t="s">
        <v>1</v>
      </c>
      <c r="E4" s="206" t="s">
        <v>3019</v>
      </c>
      <c r="F4" s="206" t="s">
        <v>2</v>
      </c>
      <c r="G4" s="207" t="s">
        <v>3</v>
      </c>
      <c r="H4" s="208" t="s">
        <v>4</v>
      </c>
      <c r="I4" s="208" t="s">
        <v>5</v>
      </c>
      <c r="J4" s="208" t="s">
        <v>6</v>
      </c>
      <c r="K4" s="8" t="s">
        <v>1725</v>
      </c>
      <c r="L4" s="8" t="s">
        <v>1726</v>
      </c>
      <c r="M4" s="8" t="s">
        <v>1728</v>
      </c>
      <c r="N4" s="208" t="s">
        <v>7</v>
      </c>
      <c r="O4" s="208" t="s">
        <v>14</v>
      </c>
      <c r="P4" s="208" t="s">
        <v>3103</v>
      </c>
      <c r="Q4" s="208" t="s">
        <v>3018</v>
      </c>
      <c r="R4" s="9" t="s">
        <v>3104</v>
      </c>
      <c r="S4" s="9" t="s">
        <v>9</v>
      </c>
      <c r="T4" s="9" t="s">
        <v>3016</v>
      </c>
      <c r="U4" s="9" t="s">
        <v>10</v>
      </c>
      <c r="V4" s="9" t="s">
        <v>11</v>
      </c>
      <c r="W4" s="9" t="s">
        <v>12</v>
      </c>
      <c r="X4" s="10" t="s">
        <v>13</v>
      </c>
      <c r="Y4" s="209" t="s">
        <v>3105</v>
      </c>
      <c r="Z4" s="209" t="s">
        <v>6</v>
      </c>
      <c r="AA4" s="209" t="s">
        <v>14</v>
      </c>
      <c r="AB4" s="209" t="s">
        <v>8</v>
      </c>
      <c r="AC4" s="209" t="s">
        <v>3018</v>
      </c>
      <c r="AD4" s="209" t="s">
        <v>15</v>
      </c>
      <c r="AE4" s="209" t="s">
        <v>16</v>
      </c>
      <c r="AF4" s="9" t="s">
        <v>9</v>
      </c>
      <c r="AG4" s="9" t="s">
        <v>3016</v>
      </c>
      <c r="AH4" s="9" t="s">
        <v>10</v>
      </c>
      <c r="AI4" s="9" t="s">
        <v>11</v>
      </c>
      <c r="AJ4" s="9" t="s">
        <v>12</v>
      </c>
      <c r="AK4" s="210" t="s">
        <v>17</v>
      </c>
      <c r="AL4" s="205" t="s">
        <v>18</v>
      </c>
      <c r="AM4" s="205" t="s">
        <v>19</v>
      </c>
      <c r="AN4" s="205" t="s">
        <v>20</v>
      </c>
      <c r="AO4" s="205" t="s">
        <v>21</v>
      </c>
      <c r="AP4" s="210" t="s">
        <v>22</v>
      </c>
      <c r="AQ4" s="210" t="s">
        <v>23</v>
      </c>
      <c r="AR4" s="205" t="s">
        <v>24</v>
      </c>
      <c r="AS4" s="211" t="s">
        <v>3106</v>
      </c>
      <c r="AT4" s="211" t="s">
        <v>3107</v>
      </c>
      <c r="AU4" s="211" t="s">
        <v>25</v>
      </c>
      <c r="AV4" s="211" t="s">
        <v>26</v>
      </c>
      <c r="AW4" s="211" t="s">
        <v>18</v>
      </c>
      <c r="AX4" s="212" t="s">
        <v>27</v>
      </c>
      <c r="AY4" s="213" t="s">
        <v>28</v>
      </c>
      <c r="AZ4" s="213" t="s">
        <v>29</v>
      </c>
      <c r="BA4" s="11" t="s">
        <v>30</v>
      </c>
      <c r="BB4" s="11" t="s">
        <v>31</v>
      </c>
      <c r="BC4" s="11" t="s">
        <v>3108</v>
      </c>
      <c r="BD4" s="212" t="s">
        <v>3109</v>
      </c>
    </row>
    <row r="5" spans="1:56" s="95" customFormat="1" ht="60" customHeight="1" x14ac:dyDescent="0.25">
      <c r="A5" s="68">
        <v>921</v>
      </c>
      <c r="B5" s="20" t="s">
        <v>2661</v>
      </c>
      <c r="C5" s="20" t="s">
        <v>2863</v>
      </c>
      <c r="D5" s="20" t="s">
        <v>2863</v>
      </c>
      <c r="E5" s="20" t="s">
        <v>2864</v>
      </c>
      <c r="F5" s="20" t="s">
        <v>1503</v>
      </c>
      <c r="G5" s="20" t="s">
        <v>416</v>
      </c>
      <c r="H5" s="20" t="s">
        <v>2549</v>
      </c>
      <c r="I5" s="94" t="s">
        <v>416</v>
      </c>
      <c r="J5" s="94" t="s">
        <v>416</v>
      </c>
      <c r="K5" s="68">
        <f>IF(I5="na",0,IF(COUNTIFS($C$1:C5,C5,$I$1:I5,I5)&gt;1,0,1))</f>
        <v>0</v>
      </c>
      <c r="L5" s="68">
        <f>IF(I5="na",0,IF(COUNTIFS($D$1:D5,D5,$I$1:I5,I5)&gt;1,0,1))</f>
        <v>0</v>
      </c>
      <c r="M5" s="68">
        <f>IF(S5="",0,IF(VLOOKUP(R5,#REF!,2,0)=1,S5-O5,S5-SUMIFS($S:$S,$R:$R,INDEX(meses,VLOOKUP(R5,#REF!,2,0)-1),D:D,D5)))</f>
        <v>0</v>
      </c>
      <c r="N5" s="68"/>
      <c r="O5" s="68"/>
      <c r="P5" s="68"/>
      <c r="Q5" s="68"/>
      <c r="R5" s="2" t="s">
        <v>392</v>
      </c>
      <c r="S5" s="2"/>
      <c r="T5" s="22"/>
      <c r="U5" s="5"/>
      <c r="V5" s="5"/>
      <c r="W5" s="5"/>
      <c r="X5" s="20" t="s">
        <v>1506</v>
      </c>
      <c r="Y5" s="20" t="s">
        <v>2865</v>
      </c>
      <c r="Z5" s="20" t="s">
        <v>1625</v>
      </c>
      <c r="AA5" s="69">
        <v>0</v>
      </c>
      <c r="AB5" s="22">
        <v>0.95</v>
      </c>
      <c r="AC5" s="69">
        <f t="shared" ref="AC5" si="0">AB5-AA5</f>
        <v>0.95</v>
      </c>
      <c r="AD5" s="20" t="s">
        <v>1506</v>
      </c>
      <c r="AE5" s="20" t="s">
        <v>2866</v>
      </c>
      <c r="AF5" s="141">
        <v>9.6699999999999994E-2</v>
      </c>
      <c r="AG5" s="22">
        <f t="shared" ref="AG5" si="1">(AF5-AA5)/(AB5-AA5)</f>
        <v>0.10178947368421053</v>
      </c>
      <c r="AH5" s="139" t="s">
        <v>2905</v>
      </c>
      <c r="AI5" s="68" t="s">
        <v>407</v>
      </c>
      <c r="AJ5" s="139" t="s">
        <v>2906</v>
      </c>
      <c r="AK5" s="20" t="s">
        <v>1508</v>
      </c>
      <c r="AL5" s="68" t="s">
        <v>46</v>
      </c>
      <c r="AM5" s="68">
        <v>2299</v>
      </c>
      <c r="AN5" s="68" t="s">
        <v>48</v>
      </c>
      <c r="AO5" s="68" t="s">
        <v>1509</v>
      </c>
      <c r="AP5" s="160" t="s">
        <v>2840</v>
      </c>
      <c r="AQ5" s="20" t="s">
        <v>2807</v>
      </c>
      <c r="AR5" s="2" t="s">
        <v>2808</v>
      </c>
      <c r="AS5" s="2"/>
      <c r="AT5" s="39" t="s">
        <v>2867</v>
      </c>
      <c r="AU5" s="39"/>
      <c r="AV5" s="39" t="s">
        <v>422</v>
      </c>
      <c r="AW5" s="2" t="s">
        <v>55</v>
      </c>
      <c r="AX5" s="70">
        <v>656272838</v>
      </c>
      <c r="AY5" s="71">
        <v>1</v>
      </c>
      <c r="AZ5" s="71" t="s">
        <v>2811</v>
      </c>
      <c r="BA5" s="71" t="s">
        <v>57</v>
      </c>
      <c r="BB5" s="71" t="s">
        <v>58</v>
      </c>
      <c r="BC5" s="106">
        <v>650653398</v>
      </c>
      <c r="BD5" s="72">
        <v>650653398</v>
      </c>
    </row>
    <row r="6" spans="1:56" s="95" customFormat="1" ht="60" customHeight="1" x14ac:dyDescent="0.25">
      <c r="A6" s="68">
        <v>923</v>
      </c>
      <c r="B6" s="20" t="s">
        <v>2661</v>
      </c>
      <c r="C6" s="20" t="s">
        <v>2863</v>
      </c>
      <c r="D6" s="20" t="s">
        <v>2863</v>
      </c>
      <c r="E6" s="20" t="s">
        <v>2864</v>
      </c>
      <c r="F6" s="20" t="s">
        <v>1503</v>
      </c>
      <c r="G6" s="20" t="s">
        <v>416</v>
      </c>
      <c r="H6" s="20" t="s">
        <v>2549</v>
      </c>
      <c r="I6" s="94" t="s">
        <v>416</v>
      </c>
      <c r="J6" s="94" t="s">
        <v>416</v>
      </c>
      <c r="K6" s="68">
        <f>IF(I6="na",0,IF(COUNTIFS($C$1:C6,C6,$I$1:I6,I6)&gt;1,0,1))</f>
        <v>0</v>
      </c>
      <c r="L6" s="68">
        <f>IF(I6="na",0,IF(COUNTIFS($D$1:D6,D6,$I$1:I6,I6)&gt;1,0,1))</f>
        <v>0</v>
      </c>
      <c r="M6" s="68">
        <f>IF(S6="",0,IF(VLOOKUP(R6,#REF!,2,0)=1,S6-O6,S6-SUMIFS($S:$S,$R:$R,INDEX(meses,VLOOKUP(R6,#REF!,2,0)-1),D:D,D6)))</f>
        <v>0</v>
      </c>
      <c r="N6" s="68"/>
      <c r="O6" s="68"/>
      <c r="P6" s="68"/>
      <c r="Q6" s="68"/>
      <c r="R6" s="2" t="s">
        <v>392</v>
      </c>
      <c r="S6" s="2"/>
      <c r="T6" s="22"/>
      <c r="U6" s="5"/>
      <c r="V6" s="5"/>
      <c r="W6" s="5"/>
      <c r="X6" s="20" t="s">
        <v>1506</v>
      </c>
      <c r="Y6" s="20"/>
      <c r="Z6" s="20"/>
      <c r="AA6" s="69"/>
      <c r="AB6" s="69"/>
      <c r="AC6" s="69"/>
      <c r="AD6" s="20"/>
      <c r="AE6" s="20"/>
      <c r="AF6" s="2"/>
      <c r="AG6" s="22"/>
      <c r="AH6" s="5"/>
      <c r="AI6" s="5"/>
      <c r="AJ6" s="5"/>
      <c r="AK6" s="20" t="s">
        <v>779</v>
      </c>
      <c r="AL6" s="68" t="s">
        <v>1277</v>
      </c>
      <c r="AM6" s="68"/>
      <c r="AN6" s="68"/>
      <c r="AO6" s="68"/>
      <c r="AP6" s="20" t="s">
        <v>2870</v>
      </c>
      <c r="AQ6" s="20" t="s">
        <v>416</v>
      </c>
      <c r="AR6" s="2" t="s">
        <v>416</v>
      </c>
      <c r="AS6" s="2">
        <v>504</v>
      </c>
      <c r="AT6" s="39" t="s">
        <v>2874</v>
      </c>
      <c r="AU6" s="39"/>
      <c r="AV6" s="39" t="s">
        <v>70</v>
      </c>
      <c r="AW6" s="2" t="s">
        <v>779</v>
      </c>
      <c r="AX6" s="70">
        <v>7426300</v>
      </c>
      <c r="AY6" s="71">
        <v>12</v>
      </c>
      <c r="AZ6" s="71" t="s">
        <v>2873</v>
      </c>
      <c r="BA6" s="71">
        <v>0</v>
      </c>
      <c r="BB6" s="71" t="s">
        <v>81</v>
      </c>
      <c r="BC6" s="106">
        <v>89115600</v>
      </c>
      <c r="BD6" s="72">
        <v>89115600</v>
      </c>
    </row>
    <row r="7" spans="1:56" s="95" customFormat="1" ht="60" customHeight="1" x14ac:dyDescent="0.25">
      <c r="A7" s="68">
        <v>924</v>
      </c>
      <c r="B7" s="20" t="s">
        <v>2661</v>
      </c>
      <c r="C7" s="20" t="s">
        <v>2863</v>
      </c>
      <c r="D7" s="20" t="s">
        <v>2863</v>
      </c>
      <c r="E7" s="20" t="s">
        <v>2864</v>
      </c>
      <c r="F7" s="20" t="s">
        <v>1503</v>
      </c>
      <c r="G7" s="20" t="s">
        <v>416</v>
      </c>
      <c r="H7" s="20" t="s">
        <v>2549</v>
      </c>
      <c r="I7" s="94" t="s">
        <v>416</v>
      </c>
      <c r="J7" s="94" t="s">
        <v>416</v>
      </c>
      <c r="K7" s="68">
        <f>IF(I7="na",0,IF(COUNTIFS($C$1:C7,C7,$I$1:I7,I7)&gt;1,0,1))</f>
        <v>0</v>
      </c>
      <c r="L7" s="68">
        <f>IF(I7="na",0,IF(COUNTIFS($D$1:D7,D7,$I$1:I7,I7)&gt;1,0,1))</f>
        <v>0</v>
      </c>
      <c r="M7" s="68">
        <f>IF(S7="",0,IF(VLOOKUP(R7,#REF!,2,0)=1,S7-O7,S7-SUMIFS($S:$S,$R:$R,INDEX(meses,VLOOKUP(R7,#REF!,2,0)-1),D:D,D7)))</f>
        <v>0</v>
      </c>
      <c r="N7" s="68"/>
      <c r="O7" s="68"/>
      <c r="P7" s="68"/>
      <c r="Q7" s="68"/>
      <c r="R7" s="2" t="s">
        <v>392</v>
      </c>
      <c r="S7" s="2"/>
      <c r="T7" s="22"/>
      <c r="U7" s="5"/>
      <c r="V7" s="5"/>
      <c r="W7" s="5"/>
      <c r="X7" s="20" t="s">
        <v>1506</v>
      </c>
      <c r="Y7" s="20"/>
      <c r="Z7" s="20"/>
      <c r="AA7" s="69"/>
      <c r="AB7" s="69"/>
      <c r="AC7" s="69"/>
      <c r="AD7" s="20"/>
      <c r="AE7" s="20"/>
      <c r="AF7" s="2"/>
      <c r="AG7" s="22"/>
      <c r="AH7" s="5"/>
      <c r="AI7" s="5"/>
      <c r="AJ7" s="5"/>
      <c r="AK7" s="20" t="s">
        <v>779</v>
      </c>
      <c r="AL7" s="68" t="s">
        <v>1277</v>
      </c>
      <c r="AM7" s="68"/>
      <c r="AN7" s="68"/>
      <c r="AO7" s="68"/>
      <c r="AP7" s="20" t="s">
        <v>2870</v>
      </c>
      <c r="AQ7" s="20" t="s">
        <v>416</v>
      </c>
      <c r="AR7" s="2" t="s">
        <v>416</v>
      </c>
      <c r="AS7" s="2">
        <v>505</v>
      </c>
      <c r="AT7" s="39" t="s">
        <v>2875</v>
      </c>
      <c r="AU7" s="39"/>
      <c r="AV7" s="39" t="s">
        <v>70</v>
      </c>
      <c r="AW7" s="2" t="s">
        <v>779</v>
      </c>
      <c r="AX7" s="70">
        <v>2520000</v>
      </c>
      <c r="AY7" s="71">
        <v>12</v>
      </c>
      <c r="AZ7" s="71" t="s">
        <v>2873</v>
      </c>
      <c r="BA7" s="71">
        <v>0</v>
      </c>
      <c r="BB7" s="71" t="s">
        <v>81</v>
      </c>
      <c r="BC7" s="106">
        <v>30240000</v>
      </c>
      <c r="BD7" s="72">
        <v>30240000</v>
      </c>
    </row>
    <row r="8" spans="1:56" s="95" customFormat="1" ht="60" customHeight="1" x14ac:dyDescent="0.25">
      <c r="A8" s="68">
        <v>925</v>
      </c>
      <c r="B8" s="20" t="s">
        <v>2661</v>
      </c>
      <c r="C8" s="20" t="s">
        <v>2863</v>
      </c>
      <c r="D8" s="20" t="s">
        <v>2863</v>
      </c>
      <c r="E8" s="20" t="s">
        <v>2864</v>
      </c>
      <c r="F8" s="20" t="s">
        <v>1503</v>
      </c>
      <c r="G8" s="20" t="s">
        <v>416</v>
      </c>
      <c r="H8" s="20" t="s">
        <v>2549</v>
      </c>
      <c r="I8" s="94" t="s">
        <v>416</v>
      </c>
      <c r="J8" s="94" t="s">
        <v>416</v>
      </c>
      <c r="K8" s="68">
        <f>IF(I8="na",0,IF(COUNTIFS($C$1:C8,C8,$I$1:I8,I8)&gt;1,0,1))</f>
        <v>0</v>
      </c>
      <c r="L8" s="68">
        <f>IF(I8="na",0,IF(COUNTIFS($D$1:D8,D8,$I$1:I8,I8)&gt;1,0,1))</f>
        <v>0</v>
      </c>
      <c r="M8" s="68">
        <f>IF(S8="",0,IF(VLOOKUP(R8,#REF!,2,0)=1,S8-O8,S8-SUMIFS($S:$S,$R:$R,INDEX(meses,VLOOKUP(R8,#REF!,2,0)-1),D:D,D8)))</f>
        <v>0</v>
      </c>
      <c r="N8" s="68"/>
      <c r="O8" s="68"/>
      <c r="P8" s="68"/>
      <c r="Q8" s="68"/>
      <c r="R8" s="2" t="s">
        <v>392</v>
      </c>
      <c r="S8" s="2"/>
      <c r="T8" s="22"/>
      <c r="U8" s="5"/>
      <c r="V8" s="5"/>
      <c r="W8" s="5"/>
      <c r="X8" s="20" t="s">
        <v>1506</v>
      </c>
      <c r="Y8" s="20"/>
      <c r="Z8" s="20"/>
      <c r="AA8" s="69"/>
      <c r="AB8" s="69"/>
      <c r="AC8" s="69"/>
      <c r="AD8" s="20"/>
      <c r="AE8" s="20"/>
      <c r="AF8" s="2"/>
      <c r="AG8" s="22"/>
      <c r="AH8" s="5"/>
      <c r="AI8" s="5"/>
      <c r="AJ8" s="5"/>
      <c r="AK8" s="20" t="s">
        <v>779</v>
      </c>
      <c r="AL8" s="68" t="s">
        <v>1277</v>
      </c>
      <c r="AM8" s="68"/>
      <c r="AN8" s="68"/>
      <c r="AO8" s="68"/>
      <c r="AP8" s="20" t="s">
        <v>2870</v>
      </c>
      <c r="AQ8" s="20" t="s">
        <v>416</v>
      </c>
      <c r="AR8" s="2" t="s">
        <v>416</v>
      </c>
      <c r="AS8" s="2">
        <v>506</v>
      </c>
      <c r="AT8" s="39" t="s">
        <v>2876</v>
      </c>
      <c r="AU8" s="39"/>
      <c r="AV8" s="39" t="s">
        <v>70</v>
      </c>
      <c r="AW8" s="2" t="s">
        <v>779</v>
      </c>
      <c r="AX8" s="70">
        <v>2364862</v>
      </c>
      <c r="AY8" s="71">
        <v>12</v>
      </c>
      <c r="AZ8" s="71" t="s">
        <v>2873</v>
      </c>
      <c r="BA8" s="71">
        <v>0</v>
      </c>
      <c r="BB8" s="71" t="s">
        <v>81</v>
      </c>
      <c r="BC8" s="106">
        <v>28378344</v>
      </c>
      <c r="BD8" s="72">
        <v>28378344</v>
      </c>
    </row>
    <row r="9" spans="1:56" s="95" customFormat="1" ht="60" customHeight="1" x14ac:dyDescent="0.25">
      <c r="A9" s="68">
        <v>926</v>
      </c>
      <c r="B9" s="20" t="s">
        <v>2661</v>
      </c>
      <c r="C9" s="20" t="s">
        <v>2863</v>
      </c>
      <c r="D9" s="20" t="s">
        <v>2863</v>
      </c>
      <c r="E9" s="20" t="s">
        <v>2864</v>
      </c>
      <c r="F9" s="20" t="s">
        <v>1503</v>
      </c>
      <c r="G9" s="20" t="s">
        <v>416</v>
      </c>
      <c r="H9" s="20" t="s">
        <v>2549</v>
      </c>
      <c r="I9" s="94" t="s">
        <v>416</v>
      </c>
      <c r="J9" s="94" t="s">
        <v>416</v>
      </c>
      <c r="K9" s="68">
        <f>IF(I9="na",0,IF(COUNTIFS($C$1:C9,C9,$I$1:I9,I9)&gt;1,0,1))</f>
        <v>0</v>
      </c>
      <c r="L9" s="68">
        <f>IF(I9="na",0,IF(COUNTIFS($D$1:D9,D9,$I$1:I9,I9)&gt;1,0,1))</f>
        <v>0</v>
      </c>
      <c r="M9" s="68">
        <f>IF(S9="",0,IF(VLOOKUP(R9,#REF!,2,0)=1,S9-O9,S9-SUMIFS($S:$S,$R:$R,INDEX(meses,VLOOKUP(R9,#REF!,2,0)-1),D:D,D9)))</f>
        <v>0</v>
      </c>
      <c r="N9" s="68"/>
      <c r="O9" s="68"/>
      <c r="P9" s="68"/>
      <c r="Q9" s="68"/>
      <c r="R9" s="2" t="s">
        <v>392</v>
      </c>
      <c r="S9" s="2"/>
      <c r="T9" s="22"/>
      <c r="U9" s="5"/>
      <c r="V9" s="5"/>
      <c r="W9" s="5"/>
      <c r="X9" s="20" t="s">
        <v>1506</v>
      </c>
      <c r="Y9" s="20" t="s">
        <v>2877</v>
      </c>
      <c r="Z9" s="20" t="s">
        <v>1625</v>
      </c>
      <c r="AA9" s="69">
        <v>0</v>
      </c>
      <c r="AB9" s="22">
        <v>0.9</v>
      </c>
      <c r="AC9" s="69">
        <f>AB9-AA9</f>
        <v>0.9</v>
      </c>
      <c r="AD9" s="20" t="s">
        <v>1506</v>
      </c>
      <c r="AE9" s="20" t="s">
        <v>2878</v>
      </c>
      <c r="AF9" s="143">
        <v>0.09</v>
      </c>
      <c r="AG9" s="22">
        <f>(AF9-AA9)/(AB9-AA9)</f>
        <v>9.9999999999999992E-2</v>
      </c>
      <c r="AH9" s="139" t="s">
        <v>2909</v>
      </c>
      <c r="AI9" s="68" t="s">
        <v>407</v>
      </c>
      <c r="AJ9" s="21" t="s">
        <v>2910</v>
      </c>
      <c r="AK9" s="20" t="s">
        <v>779</v>
      </c>
      <c r="AL9" s="68" t="s">
        <v>1277</v>
      </c>
      <c r="AM9" s="68"/>
      <c r="AN9" s="68"/>
      <c r="AO9" s="68"/>
      <c r="AP9" s="20" t="s">
        <v>2879</v>
      </c>
      <c r="AQ9" s="20" t="s">
        <v>416</v>
      </c>
      <c r="AR9" s="2" t="s">
        <v>416</v>
      </c>
      <c r="AS9" s="2">
        <v>507</v>
      </c>
      <c r="AT9" s="39" t="s">
        <v>2880</v>
      </c>
      <c r="AU9" s="39"/>
      <c r="AV9" s="39" t="s">
        <v>70</v>
      </c>
      <c r="AW9" s="2" t="s">
        <v>779</v>
      </c>
      <c r="AX9" s="70">
        <v>2364862</v>
      </c>
      <c r="AY9" s="71">
        <v>12</v>
      </c>
      <c r="AZ9" s="71" t="s">
        <v>2873</v>
      </c>
      <c r="BA9" s="71">
        <v>0</v>
      </c>
      <c r="BB9" s="71" t="s">
        <v>81</v>
      </c>
      <c r="BC9" s="106">
        <v>28378344</v>
      </c>
      <c r="BD9" s="72">
        <v>28378344</v>
      </c>
    </row>
    <row r="10" spans="1:56" s="95" customFormat="1" ht="60" customHeight="1" x14ac:dyDescent="0.25">
      <c r="A10" s="68">
        <v>927</v>
      </c>
      <c r="B10" s="20" t="s">
        <v>2661</v>
      </c>
      <c r="C10" s="20" t="s">
        <v>2863</v>
      </c>
      <c r="D10" s="20" t="s">
        <v>2863</v>
      </c>
      <c r="E10" s="20" t="s">
        <v>2864</v>
      </c>
      <c r="F10" s="20" t="s">
        <v>1503</v>
      </c>
      <c r="G10" s="20" t="s">
        <v>416</v>
      </c>
      <c r="H10" s="20" t="s">
        <v>2549</v>
      </c>
      <c r="I10" s="94" t="s">
        <v>416</v>
      </c>
      <c r="J10" s="94" t="s">
        <v>416</v>
      </c>
      <c r="K10" s="68">
        <f>IF(I10="na",0,IF(COUNTIFS($C$1:C10,C10,$I$1:I10,I10)&gt;1,0,1))</f>
        <v>0</v>
      </c>
      <c r="L10" s="68">
        <f>IF(I10="na",0,IF(COUNTIFS($D$1:D10,D10,$I$1:I10,I10)&gt;1,0,1))</f>
        <v>0</v>
      </c>
      <c r="M10" s="68">
        <f>IF(S10="",0,IF(VLOOKUP(R10,#REF!,2,0)=1,S10-O10,S10-SUMIFS($S:$S,$R:$R,INDEX(meses,VLOOKUP(R10,#REF!,2,0)-1),D:D,D10)))</f>
        <v>0</v>
      </c>
      <c r="N10" s="68"/>
      <c r="O10" s="68"/>
      <c r="P10" s="68"/>
      <c r="Q10" s="68"/>
      <c r="R10" s="2" t="s">
        <v>392</v>
      </c>
      <c r="S10" s="2"/>
      <c r="T10" s="22"/>
      <c r="U10" s="5"/>
      <c r="V10" s="5"/>
      <c r="W10" s="5"/>
      <c r="X10" s="20" t="s">
        <v>1506</v>
      </c>
      <c r="Y10" s="20"/>
      <c r="Z10" s="20"/>
      <c r="AA10" s="69"/>
      <c r="AB10" s="69"/>
      <c r="AC10" s="69"/>
      <c r="AD10" s="20"/>
      <c r="AE10" s="20"/>
      <c r="AF10" s="2"/>
      <c r="AG10" s="22"/>
      <c r="AH10" s="5"/>
      <c r="AI10" s="5"/>
      <c r="AJ10" s="5"/>
      <c r="AK10" s="20" t="s">
        <v>779</v>
      </c>
      <c r="AL10" s="68" t="s">
        <v>1277</v>
      </c>
      <c r="AM10" s="68"/>
      <c r="AN10" s="68"/>
      <c r="AO10" s="68"/>
      <c r="AP10" s="20" t="s">
        <v>2879</v>
      </c>
      <c r="AQ10" s="20" t="s">
        <v>416</v>
      </c>
      <c r="AR10" s="2" t="s">
        <v>416</v>
      </c>
      <c r="AS10" s="2">
        <v>508</v>
      </c>
      <c r="AT10" s="39" t="s">
        <v>2880</v>
      </c>
      <c r="AU10" s="39"/>
      <c r="AV10" s="39" t="s">
        <v>70</v>
      </c>
      <c r="AW10" s="2" t="s">
        <v>779</v>
      </c>
      <c r="AX10" s="70">
        <v>3100000</v>
      </c>
      <c r="AY10" s="71">
        <v>11</v>
      </c>
      <c r="AZ10" s="71" t="s">
        <v>2873</v>
      </c>
      <c r="BA10" s="71">
        <v>0</v>
      </c>
      <c r="BB10" s="71" t="s">
        <v>81</v>
      </c>
      <c r="BC10" s="106">
        <v>34464144</v>
      </c>
      <c r="BD10" s="72">
        <v>34464144</v>
      </c>
    </row>
    <row r="11" spans="1:56" s="95" customFormat="1" ht="60" customHeight="1" x14ac:dyDescent="0.25">
      <c r="A11" s="68">
        <v>928</v>
      </c>
      <c r="B11" s="20" t="s">
        <v>2661</v>
      </c>
      <c r="C11" s="20" t="s">
        <v>2863</v>
      </c>
      <c r="D11" s="20" t="s">
        <v>2863</v>
      </c>
      <c r="E11" s="20" t="s">
        <v>2864</v>
      </c>
      <c r="F11" s="20" t="s">
        <v>2881</v>
      </c>
      <c r="G11" s="20" t="s">
        <v>416</v>
      </c>
      <c r="H11" s="20" t="s">
        <v>2549</v>
      </c>
      <c r="I11" s="94" t="s">
        <v>416</v>
      </c>
      <c r="J11" s="94" t="s">
        <v>416</v>
      </c>
      <c r="K11" s="68">
        <f>IF(I11="na",0,IF(COUNTIFS($C$1:C11,C11,$I$1:I11,I11)&gt;1,0,1))</f>
        <v>0</v>
      </c>
      <c r="L11" s="68">
        <f>IF(I11="na",0,IF(COUNTIFS($D$1:D11,D11,$I$1:I11,I11)&gt;1,0,1))</f>
        <v>0</v>
      </c>
      <c r="M11" s="68">
        <f>IF(S11="",0,IF(VLOOKUP(R11,#REF!,2,0)=1,S11-O11,S11-SUMIFS($S:$S,$R:$R,INDEX(meses,VLOOKUP(R11,#REF!,2,0)-1),D:D,D11)))</f>
        <v>0</v>
      </c>
      <c r="N11" s="68"/>
      <c r="O11" s="68"/>
      <c r="P11" s="68"/>
      <c r="Q11" s="68"/>
      <c r="R11" s="2" t="s">
        <v>392</v>
      </c>
      <c r="S11" s="2"/>
      <c r="T11" s="22"/>
      <c r="U11" s="5"/>
      <c r="V11" s="5"/>
      <c r="W11" s="5"/>
      <c r="X11" s="20" t="s">
        <v>1506</v>
      </c>
      <c r="Y11" s="20" t="s">
        <v>2882</v>
      </c>
      <c r="Z11" s="20" t="s">
        <v>1625</v>
      </c>
      <c r="AA11" s="69">
        <v>0</v>
      </c>
      <c r="AB11" s="22">
        <v>1</v>
      </c>
      <c r="AC11" s="69">
        <f>AB11-AA11</f>
        <v>1</v>
      </c>
      <c r="AD11" s="20" t="s">
        <v>1506</v>
      </c>
      <c r="AE11" s="20" t="s">
        <v>2883</v>
      </c>
      <c r="AF11" s="143">
        <v>0.25</v>
      </c>
      <c r="AG11" s="22">
        <f>(AF11-AA11)/(AB11-AA11)</f>
        <v>0.25</v>
      </c>
      <c r="AH11" s="139" t="s">
        <v>2911</v>
      </c>
      <c r="AI11" s="68" t="s">
        <v>407</v>
      </c>
      <c r="AJ11" s="139" t="s">
        <v>2912</v>
      </c>
      <c r="AK11" s="20" t="s">
        <v>779</v>
      </c>
      <c r="AL11" s="68" t="s">
        <v>1277</v>
      </c>
      <c r="AM11" s="68"/>
      <c r="AN11" s="68"/>
      <c r="AO11" s="68"/>
      <c r="AP11" s="20" t="s">
        <v>2884</v>
      </c>
      <c r="AQ11" s="20" t="s">
        <v>416</v>
      </c>
      <c r="AR11" s="2" t="s">
        <v>416</v>
      </c>
      <c r="AS11" s="2">
        <v>509</v>
      </c>
      <c r="AT11" s="39" t="s">
        <v>2885</v>
      </c>
      <c r="AU11" s="39"/>
      <c r="AV11" s="39" t="s">
        <v>70</v>
      </c>
      <c r="AW11" s="2" t="s">
        <v>779</v>
      </c>
      <c r="AX11" s="70">
        <v>6000000</v>
      </c>
      <c r="AY11" s="71">
        <v>11.5</v>
      </c>
      <c r="AZ11" s="71" t="s">
        <v>2873</v>
      </c>
      <c r="BA11" s="71">
        <v>0</v>
      </c>
      <c r="BB11" s="71" t="s">
        <v>81</v>
      </c>
      <c r="BC11" s="106">
        <v>69000000</v>
      </c>
      <c r="BD11" s="72">
        <v>69000000</v>
      </c>
    </row>
    <row r="12" spans="1:56" s="95" customFormat="1" ht="60" customHeight="1" x14ac:dyDescent="0.25">
      <c r="A12" s="68">
        <v>929</v>
      </c>
      <c r="B12" s="20" t="s">
        <v>2661</v>
      </c>
      <c r="C12" s="20" t="s">
        <v>2863</v>
      </c>
      <c r="D12" s="20" t="s">
        <v>2863</v>
      </c>
      <c r="E12" s="20" t="s">
        <v>2864</v>
      </c>
      <c r="F12" s="20" t="s">
        <v>2881</v>
      </c>
      <c r="G12" s="20" t="s">
        <v>416</v>
      </c>
      <c r="H12" s="20" t="s">
        <v>2549</v>
      </c>
      <c r="I12" s="94" t="s">
        <v>416</v>
      </c>
      <c r="J12" s="94" t="s">
        <v>416</v>
      </c>
      <c r="K12" s="68">
        <f>IF(I12="na",0,IF(COUNTIFS($C$1:C12,C12,$I$1:I12,I12)&gt;1,0,1))</f>
        <v>0</v>
      </c>
      <c r="L12" s="68">
        <f>IF(I12="na",0,IF(COUNTIFS($D$1:D12,D12,$I$1:I12,I12)&gt;1,0,1))</f>
        <v>0</v>
      </c>
      <c r="M12" s="68">
        <f>IF(S12="",0,IF(VLOOKUP(R12,#REF!,2,0)=1,S12-O12,S12-SUMIFS($S:$S,$R:$R,INDEX(meses,VLOOKUP(R12,#REF!,2,0)-1),D:D,D12)))</f>
        <v>0</v>
      </c>
      <c r="N12" s="68"/>
      <c r="O12" s="68"/>
      <c r="P12" s="68"/>
      <c r="Q12" s="68"/>
      <c r="R12" s="2" t="s">
        <v>392</v>
      </c>
      <c r="S12" s="2"/>
      <c r="T12" s="22"/>
      <c r="U12" s="5"/>
      <c r="V12" s="5"/>
      <c r="W12" s="5"/>
      <c r="X12" s="20" t="s">
        <v>1506</v>
      </c>
      <c r="Y12" s="20"/>
      <c r="Z12" s="20"/>
      <c r="AA12" s="69"/>
      <c r="AB12" s="69"/>
      <c r="AC12" s="69"/>
      <c r="AD12" s="20"/>
      <c r="AE12" s="20"/>
      <c r="AF12" s="2"/>
      <c r="AG12" s="22"/>
      <c r="AH12" s="5"/>
      <c r="AI12" s="5"/>
      <c r="AJ12" s="5"/>
      <c r="AK12" s="20" t="s">
        <v>779</v>
      </c>
      <c r="AL12" s="68" t="s">
        <v>1277</v>
      </c>
      <c r="AM12" s="68"/>
      <c r="AN12" s="68"/>
      <c r="AO12" s="68"/>
      <c r="AP12" s="20" t="s">
        <v>2884</v>
      </c>
      <c r="AQ12" s="20" t="s">
        <v>416</v>
      </c>
      <c r="AR12" s="2" t="s">
        <v>416</v>
      </c>
      <c r="AS12" s="2"/>
      <c r="AT12" s="39" t="s">
        <v>2886</v>
      </c>
      <c r="AU12" s="39"/>
      <c r="AV12" s="39" t="s">
        <v>70</v>
      </c>
      <c r="AW12" s="2" t="s">
        <v>779</v>
      </c>
      <c r="AX12" s="70">
        <v>58860000</v>
      </c>
      <c r="AY12" s="71">
        <v>1</v>
      </c>
      <c r="AZ12" s="71" t="s">
        <v>2873</v>
      </c>
      <c r="BA12" s="71">
        <v>0</v>
      </c>
      <c r="BB12" s="71" t="s">
        <v>81</v>
      </c>
      <c r="BC12" s="106">
        <v>58860000</v>
      </c>
      <c r="BD12" s="72">
        <v>58860000</v>
      </c>
    </row>
    <row r="13" spans="1:56" s="95" customFormat="1" ht="60" customHeight="1" x14ac:dyDescent="0.25">
      <c r="A13" s="68">
        <v>930</v>
      </c>
      <c r="B13" s="20" t="s">
        <v>2661</v>
      </c>
      <c r="C13" s="20" t="s">
        <v>2863</v>
      </c>
      <c r="D13" s="20" t="s">
        <v>2863</v>
      </c>
      <c r="E13" s="20" t="s">
        <v>2864</v>
      </c>
      <c r="F13" s="20" t="s">
        <v>1503</v>
      </c>
      <c r="G13" s="20" t="s">
        <v>416</v>
      </c>
      <c r="H13" s="20" t="s">
        <v>2549</v>
      </c>
      <c r="I13" s="94" t="s">
        <v>416</v>
      </c>
      <c r="J13" s="94" t="s">
        <v>416</v>
      </c>
      <c r="K13" s="68">
        <f>IF(I13="na",0,IF(COUNTIFS($C$1:C13,C13,$I$1:I13,I13)&gt;1,0,1))</f>
        <v>0</v>
      </c>
      <c r="L13" s="68">
        <f>IF(I13="na",0,IF(COUNTIFS($D$1:D13,D13,$I$1:I13,I13)&gt;1,0,1))</f>
        <v>0</v>
      </c>
      <c r="M13" s="68">
        <f>IF(S13="",0,IF(VLOOKUP(R13,#REF!,2,0)=1,S13-O13,S13-SUMIFS($S:$S,$R:$R,INDEX(meses,VLOOKUP(R13,#REF!,2,0)-1),D:D,D13)))</f>
        <v>0</v>
      </c>
      <c r="N13" s="68"/>
      <c r="O13" s="68"/>
      <c r="P13" s="68"/>
      <c r="Q13" s="68"/>
      <c r="R13" s="2" t="s">
        <v>392</v>
      </c>
      <c r="S13" s="2"/>
      <c r="T13" s="22"/>
      <c r="U13" s="5"/>
      <c r="V13" s="5"/>
      <c r="W13" s="5"/>
      <c r="X13" s="20" t="s">
        <v>1506</v>
      </c>
      <c r="Y13" s="20" t="s">
        <v>2887</v>
      </c>
      <c r="Z13" s="20" t="s">
        <v>1625</v>
      </c>
      <c r="AA13" s="69">
        <v>0</v>
      </c>
      <c r="AB13" s="22">
        <v>1</v>
      </c>
      <c r="AC13" s="69">
        <f>AB13-AA13</f>
        <v>1</v>
      </c>
      <c r="AD13" s="20" t="s">
        <v>1506</v>
      </c>
      <c r="AE13" s="20" t="s">
        <v>2888</v>
      </c>
      <c r="AF13" s="141">
        <v>0.11559999999999999</v>
      </c>
      <c r="AG13" s="22">
        <f>(AF13-AA13)/(AB13-AA13)</f>
        <v>0.11559999999999999</v>
      </c>
      <c r="AH13" s="139" t="s">
        <v>2913</v>
      </c>
      <c r="AI13" s="68" t="s">
        <v>407</v>
      </c>
      <c r="AJ13" s="139" t="s">
        <v>2914</v>
      </c>
      <c r="AK13" s="20" t="s">
        <v>779</v>
      </c>
      <c r="AL13" s="68" t="s">
        <v>1277</v>
      </c>
      <c r="AM13" s="68"/>
      <c r="AN13" s="68"/>
      <c r="AO13" s="68"/>
      <c r="AP13" s="20" t="s">
        <v>2889</v>
      </c>
      <c r="AQ13" s="20" t="s">
        <v>416</v>
      </c>
      <c r="AR13" s="2" t="s">
        <v>416</v>
      </c>
      <c r="AS13" s="2">
        <v>667</v>
      </c>
      <c r="AT13" s="39" t="s">
        <v>2890</v>
      </c>
      <c r="AU13" s="39"/>
      <c r="AV13" s="39" t="s">
        <v>70</v>
      </c>
      <c r="AW13" s="2" t="s">
        <v>779</v>
      </c>
      <c r="AX13" s="70">
        <v>2415000</v>
      </c>
      <c r="AY13" s="71">
        <v>12</v>
      </c>
      <c r="AZ13" s="71" t="s">
        <v>2873</v>
      </c>
      <c r="BA13" s="71">
        <v>0</v>
      </c>
      <c r="BB13" s="71" t="s">
        <v>81</v>
      </c>
      <c r="BC13" s="106">
        <v>28980000</v>
      </c>
      <c r="BD13" s="72">
        <v>28980000</v>
      </c>
    </row>
    <row r="14" spans="1:56" s="95" customFormat="1" ht="60" customHeight="1" x14ac:dyDescent="0.25">
      <c r="A14" s="68">
        <v>931</v>
      </c>
      <c r="B14" s="20" t="s">
        <v>2661</v>
      </c>
      <c r="C14" s="20" t="s">
        <v>2863</v>
      </c>
      <c r="D14" s="20" t="s">
        <v>2863</v>
      </c>
      <c r="E14" s="20" t="s">
        <v>2864</v>
      </c>
      <c r="F14" s="20" t="s">
        <v>1503</v>
      </c>
      <c r="G14" s="20" t="s">
        <v>416</v>
      </c>
      <c r="H14" s="20" t="s">
        <v>2549</v>
      </c>
      <c r="I14" s="94" t="s">
        <v>416</v>
      </c>
      <c r="J14" s="94" t="s">
        <v>416</v>
      </c>
      <c r="K14" s="68">
        <f>IF(I14="na",0,IF(COUNTIFS($C$1:C14,C14,$I$1:I14,I14)&gt;1,0,1))</f>
        <v>0</v>
      </c>
      <c r="L14" s="68">
        <f>IF(I14="na",0,IF(COUNTIFS($D$1:D14,D14,$I$1:I14,I14)&gt;1,0,1))</f>
        <v>0</v>
      </c>
      <c r="M14" s="68">
        <f>IF(S14="",0,IF(VLOOKUP(R14,#REF!,2,0)=1,S14-O14,S14-SUMIFS($S:$S,$R:$R,INDEX(meses,VLOOKUP(R14,#REF!,2,0)-1),D:D,D14)))</f>
        <v>0</v>
      </c>
      <c r="N14" s="68"/>
      <c r="O14" s="68"/>
      <c r="P14" s="68"/>
      <c r="Q14" s="68"/>
      <c r="R14" s="2" t="s">
        <v>392</v>
      </c>
      <c r="S14" s="2"/>
      <c r="T14" s="22"/>
      <c r="U14" s="5"/>
      <c r="V14" s="5"/>
      <c r="W14" s="5"/>
      <c r="X14" s="20" t="s">
        <v>1506</v>
      </c>
      <c r="Y14" s="20"/>
      <c r="Z14" s="20"/>
      <c r="AA14" s="69"/>
      <c r="AB14" s="69"/>
      <c r="AC14" s="69"/>
      <c r="AD14" s="20"/>
      <c r="AE14" s="20"/>
      <c r="AF14" s="2"/>
      <c r="AG14" s="22"/>
      <c r="AH14" s="5"/>
      <c r="AI14" s="5"/>
      <c r="AJ14" s="5"/>
      <c r="AK14" s="20" t="s">
        <v>779</v>
      </c>
      <c r="AL14" s="68" t="s">
        <v>1277</v>
      </c>
      <c r="AM14" s="68"/>
      <c r="AN14" s="68"/>
      <c r="AO14" s="68"/>
      <c r="AP14" s="20" t="s">
        <v>2889</v>
      </c>
      <c r="AQ14" s="20" t="s">
        <v>416</v>
      </c>
      <c r="AR14" s="2" t="s">
        <v>416</v>
      </c>
      <c r="AS14" s="2">
        <v>668</v>
      </c>
      <c r="AT14" s="39" t="s">
        <v>2891</v>
      </c>
      <c r="AU14" s="39"/>
      <c r="AV14" s="39" t="s">
        <v>70</v>
      </c>
      <c r="AW14" s="2" t="s">
        <v>779</v>
      </c>
      <c r="AX14" s="70">
        <v>3045000</v>
      </c>
      <c r="AY14" s="71">
        <v>11.5</v>
      </c>
      <c r="AZ14" s="71" t="s">
        <v>2873</v>
      </c>
      <c r="BA14" s="71">
        <v>0</v>
      </c>
      <c r="BB14" s="71" t="s">
        <v>81</v>
      </c>
      <c r="BC14" s="106">
        <v>35017500</v>
      </c>
      <c r="BD14" s="72">
        <v>35017500</v>
      </c>
    </row>
    <row r="15" spans="1:56" s="95" customFormat="1" ht="60" customHeight="1" x14ac:dyDescent="0.25">
      <c r="A15" s="68">
        <v>932</v>
      </c>
      <c r="B15" s="20" t="s">
        <v>2661</v>
      </c>
      <c r="C15" s="20" t="s">
        <v>2863</v>
      </c>
      <c r="D15" s="20" t="s">
        <v>2863</v>
      </c>
      <c r="E15" s="20" t="s">
        <v>2864</v>
      </c>
      <c r="F15" s="20" t="s">
        <v>1503</v>
      </c>
      <c r="G15" s="20" t="s">
        <v>416</v>
      </c>
      <c r="H15" s="20" t="s">
        <v>2549</v>
      </c>
      <c r="I15" s="94" t="s">
        <v>416</v>
      </c>
      <c r="J15" s="94" t="s">
        <v>416</v>
      </c>
      <c r="K15" s="68">
        <f>IF(I15="na",0,IF(COUNTIFS($C$1:C15,C15,$I$1:I15,I15)&gt;1,0,1))</f>
        <v>0</v>
      </c>
      <c r="L15" s="68">
        <f>IF(I15="na",0,IF(COUNTIFS($D$1:D15,D15,$I$1:I15,I15)&gt;1,0,1))</f>
        <v>0</v>
      </c>
      <c r="M15" s="68">
        <f>IF(S15="",0,IF(VLOOKUP(R15,#REF!,2,0)=1,S15-O15,S15-SUMIFS($S:$S,$R:$R,INDEX(meses,VLOOKUP(R15,#REF!,2,0)-1),D:D,D15)))</f>
        <v>0</v>
      </c>
      <c r="N15" s="68"/>
      <c r="O15" s="68"/>
      <c r="P15" s="68"/>
      <c r="Q15" s="68"/>
      <c r="R15" s="2" t="s">
        <v>392</v>
      </c>
      <c r="S15" s="2"/>
      <c r="T15" s="22"/>
      <c r="U15" s="5"/>
      <c r="V15" s="5"/>
      <c r="W15" s="5"/>
      <c r="X15" s="20" t="s">
        <v>1506</v>
      </c>
      <c r="Y15" s="20" t="s">
        <v>2892</v>
      </c>
      <c r="Z15" s="20" t="s">
        <v>1625</v>
      </c>
      <c r="AA15" s="69">
        <v>0</v>
      </c>
      <c r="AB15" s="22">
        <v>0.95</v>
      </c>
      <c r="AC15" s="69">
        <f>AB15-AA15</f>
        <v>0.95</v>
      </c>
      <c r="AD15" s="20" t="s">
        <v>1506</v>
      </c>
      <c r="AE15" s="20" t="s">
        <v>2893</v>
      </c>
      <c r="AF15" s="141">
        <v>9.8900000000000002E-2</v>
      </c>
      <c r="AG15" s="22">
        <f>(AF15-AA15)/(AB15-AA15)</f>
        <v>0.10410526315789474</v>
      </c>
      <c r="AH15" s="139" t="s">
        <v>2915</v>
      </c>
      <c r="AI15" s="68" t="s">
        <v>407</v>
      </c>
      <c r="AJ15" s="139" t="s">
        <v>2916</v>
      </c>
      <c r="AK15" s="20" t="s">
        <v>779</v>
      </c>
      <c r="AL15" s="68" t="s">
        <v>1277</v>
      </c>
      <c r="AM15" s="68"/>
      <c r="AN15" s="68"/>
      <c r="AO15" s="68"/>
      <c r="AP15" s="20" t="s">
        <v>2894</v>
      </c>
      <c r="AQ15" s="20" t="s">
        <v>416</v>
      </c>
      <c r="AR15" s="2" t="s">
        <v>416</v>
      </c>
      <c r="AS15" s="2">
        <v>671</v>
      </c>
      <c r="AT15" s="39" t="s">
        <v>2876</v>
      </c>
      <c r="AU15" s="39"/>
      <c r="AV15" s="39" t="s">
        <v>70</v>
      </c>
      <c r="AW15" s="2" t="s">
        <v>779</v>
      </c>
      <c r="AX15" s="70">
        <v>2364862</v>
      </c>
      <c r="AY15" s="71">
        <v>11.5</v>
      </c>
      <c r="AZ15" s="71" t="s">
        <v>2873</v>
      </c>
      <c r="BA15" s="71">
        <v>0</v>
      </c>
      <c r="BB15" s="71" t="s">
        <v>81</v>
      </c>
      <c r="BC15" s="106">
        <v>27195913</v>
      </c>
      <c r="BD15" s="72">
        <v>27195913</v>
      </c>
    </row>
    <row r="16" spans="1:56" s="95" customFormat="1" ht="60" customHeight="1" x14ac:dyDescent="0.25">
      <c r="A16" s="68">
        <v>933</v>
      </c>
      <c r="B16" s="20" t="s">
        <v>2661</v>
      </c>
      <c r="C16" s="20" t="s">
        <v>2863</v>
      </c>
      <c r="D16" s="20" t="s">
        <v>2863</v>
      </c>
      <c r="E16" s="20" t="s">
        <v>2864</v>
      </c>
      <c r="F16" s="20" t="s">
        <v>1503</v>
      </c>
      <c r="G16" s="20" t="s">
        <v>416</v>
      </c>
      <c r="H16" s="20" t="s">
        <v>2549</v>
      </c>
      <c r="I16" s="94" t="s">
        <v>416</v>
      </c>
      <c r="J16" s="94" t="s">
        <v>416</v>
      </c>
      <c r="K16" s="68">
        <f>IF(I16="na",0,IF(COUNTIFS($C$1:C16,C16,$I$1:I16,I16)&gt;1,0,1))</f>
        <v>0</v>
      </c>
      <c r="L16" s="68">
        <f>IF(I16="na",0,IF(COUNTIFS($D$1:D16,D16,$I$1:I16,I16)&gt;1,0,1))</f>
        <v>0</v>
      </c>
      <c r="M16" s="68">
        <f>IF(S16="",0,IF(VLOOKUP(R16,#REF!,2,0)=1,S16-O16,S16-SUMIFS($S:$S,$R:$R,INDEX(meses,VLOOKUP(R16,#REF!,2,0)-1),D:D,D16)))</f>
        <v>0</v>
      </c>
      <c r="N16" s="68"/>
      <c r="O16" s="68"/>
      <c r="P16" s="68"/>
      <c r="Q16" s="68"/>
      <c r="R16" s="2" t="s">
        <v>392</v>
      </c>
      <c r="S16" s="2"/>
      <c r="T16" s="22"/>
      <c r="U16" s="5"/>
      <c r="V16" s="5"/>
      <c r="W16" s="5"/>
      <c r="X16" s="20" t="s">
        <v>1506</v>
      </c>
      <c r="Y16" s="20"/>
      <c r="Z16" s="20"/>
      <c r="AA16" s="69"/>
      <c r="AB16" s="69"/>
      <c r="AC16" s="69"/>
      <c r="AD16" s="20"/>
      <c r="AE16" s="20"/>
      <c r="AF16" s="2"/>
      <c r="AG16" s="22"/>
      <c r="AH16" s="5"/>
      <c r="AI16" s="5"/>
      <c r="AJ16" s="5"/>
      <c r="AK16" s="20" t="s">
        <v>779</v>
      </c>
      <c r="AL16" s="68" t="s">
        <v>1277</v>
      </c>
      <c r="AM16" s="68"/>
      <c r="AN16" s="68"/>
      <c r="AO16" s="68"/>
      <c r="AP16" s="20" t="s">
        <v>2894</v>
      </c>
      <c r="AQ16" s="20" t="s">
        <v>416</v>
      </c>
      <c r="AR16" s="2" t="s">
        <v>416</v>
      </c>
      <c r="AS16" s="2">
        <v>672</v>
      </c>
      <c r="AT16" s="39" t="s">
        <v>2895</v>
      </c>
      <c r="AU16" s="39"/>
      <c r="AV16" s="39" t="s">
        <v>70</v>
      </c>
      <c r="AW16" s="2" t="s">
        <v>779</v>
      </c>
      <c r="AX16" s="70">
        <v>6000000</v>
      </c>
      <c r="AY16" s="71">
        <v>11.5</v>
      </c>
      <c r="AZ16" s="71" t="s">
        <v>2873</v>
      </c>
      <c r="BA16" s="71">
        <v>0</v>
      </c>
      <c r="BB16" s="71" t="s">
        <v>81</v>
      </c>
      <c r="BC16" s="106">
        <v>69000000</v>
      </c>
      <c r="BD16" s="72">
        <v>69000000</v>
      </c>
    </row>
    <row r="17" spans="1:56" s="95" customFormat="1" ht="60" customHeight="1" x14ac:dyDescent="0.25">
      <c r="A17" s="68">
        <v>934</v>
      </c>
      <c r="B17" s="20" t="s">
        <v>2661</v>
      </c>
      <c r="C17" s="20" t="s">
        <v>2863</v>
      </c>
      <c r="D17" s="20" t="s">
        <v>2863</v>
      </c>
      <c r="E17" s="20" t="s">
        <v>2864</v>
      </c>
      <c r="F17" s="20" t="s">
        <v>1503</v>
      </c>
      <c r="G17" s="20" t="s">
        <v>416</v>
      </c>
      <c r="H17" s="20" t="s">
        <v>2549</v>
      </c>
      <c r="I17" s="94" t="s">
        <v>416</v>
      </c>
      <c r="J17" s="94" t="s">
        <v>416</v>
      </c>
      <c r="K17" s="68">
        <f>IF(I17="na",0,IF(COUNTIFS($C$1:C17,C17,$I$1:I17,I17)&gt;1,0,1))</f>
        <v>0</v>
      </c>
      <c r="L17" s="68">
        <f>IF(I17="na",0,IF(COUNTIFS($D$1:D17,D17,$I$1:I17,I17)&gt;1,0,1))</f>
        <v>0</v>
      </c>
      <c r="M17" s="68">
        <f>IF(S17="",0,IF(VLOOKUP(R17,#REF!,2,0)=1,S17-O17,S17-SUMIFS($S:$S,$R:$R,INDEX(meses,VLOOKUP(R17,#REF!,2,0)-1),D:D,D17)))</f>
        <v>0</v>
      </c>
      <c r="N17" s="68"/>
      <c r="O17" s="68"/>
      <c r="P17" s="68"/>
      <c r="Q17" s="68"/>
      <c r="R17" s="2" t="s">
        <v>392</v>
      </c>
      <c r="S17" s="2"/>
      <c r="T17" s="22"/>
      <c r="U17" s="5"/>
      <c r="V17" s="5"/>
      <c r="W17" s="5"/>
      <c r="X17" s="20" t="s">
        <v>1506</v>
      </c>
      <c r="Y17" s="20"/>
      <c r="Z17" s="20"/>
      <c r="AA17" s="69"/>
      <c r="AB17" s="69"/>
      <c r="AC17" s="69"/>
      <c r="AD17" s="20"/>
      <c r="AE17" s="20"/>
      <c r="AF17" s="2"/>
      <c r="AG17" s="22"/>
      <c r="AH17" s="5"/>
      <c r="AI17" s="5"/>
      <c r="AJ17" s="5"/>
      <c r="AK17" s="20" t="s">
        <v>779</v>
      </c>
      <c r="AL17" s="68" t="s">
        <v>1277</v>
      </c>
      <c r="AM17" s="68"/>
      <c r="AN17" s="68"/>
      <c r="AO17" s="68"/>
      <c r="AP17" s="20" t="s">
        <v>2894</v>
      </c>
      <c r="AQ17" s="20" t="s">
        <v>416</v>
      </c>
      <c r="AR17" s="2" t="s">
        <v>416</v>
      </c>
      <c r="AS17" s="2">
        <v>673</v>
      </c>
      <c r="AT17" s="39" t="s">
        <v>2896</v>
      </c>
      <c r="AU17" s="39"/>
      <c r="AV17" s="39" t="s">
        <v>70</v>
      </c>
      <c r="AW17" s="2" t="s">
        <v>779</v>
      </c>
      <c r="AX17" s="70">
        <v>2364862</v>
      </c>
      <c r="AY17" s="71">
        <v>11.5</v>
      </c>
      <c r="AZ17" s="71" t="s">
        <v>2873</v>
      </c>
      <c r="BA17" s="71">
        <v>0</v>
      </c>
      <c r="BB17" s="71" t="s">
        <v>81</v>
      </c>
      <c r="BC17" s="106">
        <v>27195913</v>
      </c>
      <c r="BD17" s="72">
        <v>27195913</v>
      </c>
    </row>
    <row r="18" spans="1:56" s="95" customFormat="1" ht="60" customHeight="1" x14ac:dyDescent="0.25">
      <c r="A18" s="68">
        <v>935</v>
      </c>
      <c r="B18" s="20" t="s">
        <v>2661</v>
      </c>
      <c r="C18" s="20" t="s">
        <v>2863</v>
      </c>
      <c r="D18" s="20" t="s">
        <v>2863</v>
      </c>
      <c r="E18" s="20" t="s">
        <v>2864</v>
      </c>
      <c r="F18" s="20" t="s">
        <v>1503</v>
      </c>
      <c r="G18" s="20" t="s">
        <v>416</v>
      </c>
      <c r="H18" s="20" t="s">
        <v>2549</v>
      </c>
      <c r="I18" s="94" t="s">
        <v>416</v>
      </c>
      <c r="J18" s="94" t="s">
        <v>416</v>
      </c>
      <c r="K18" s="68">
        <f>IF(I18="na",0,IF(COUNTIFS($C$1:C18,C18,$I$1:I18,I18)&gt;1,0,1))</f>
        <v>0</v>
      </c>
      <c r="L18" s="68">
        <f>IF(I18="na",0,IF(COUNTIFS($D$1:D18,D18,$I$1:I18,I18)&gt;1,0,1))</f>
        <v>0</v>
      </c>
      <c r="M18" s="68">
        <f>IF(S18="",0,IF(VLOOKUP(R18,#REF!,2,0)=1,S18-O18,S18-SUMIFS($S:$S,$R:$R,INDEX(meses,VLOOKUP(R18,#REF!,2,0)-1),D:D,D18)))</f>
        <v>0</v>
      </c>
      <c r="N18" s="68"/>
      <c r="O18" s="68"/>
      <c r="P18" s="68"/>
      <c r="Q18" s="68"/>
      <c r="R18" s="2" t="s">
        <v>392</v>
      </c>
      <c r="S18" s="2"/>
      <c r="T18" s="22"/>
      <c r="U18" s="5"/>
      <c r="V18" s="5"/>
      <c r="W18" s="5"/>
      <c r="X18" s="20" t="s">
        <v>1506</v>
      </c>
      <c r="Y18" s="20"/>
      <c r="Z18" s="20"/>
      <c r="AA18" s="69"/>
      <c r="AB18" s="69"/>
      <c r="AC18" s="69"/>
      <c r="AD18" s="20"/>
      <c r="AE18" s="20"/>
      <c r="AF18" s="2"/>
      <c r="AG18" s="22"/>
      <c r="AH18" s="5"/>
      <c r="AI18" s="5"/>
      <c r="AJ18" s="5"/>
      <c r="AK18" s="20" t="s">
        <v>779</v>
      </c>
      <c r="AL18" s="68" t="s">
        <v>1277</v>
      </c>
      <c r="AM18" s="68"/>
      <c r="AN18" s="68"/>
      <c r="AO18" s="68"/>
      <c r="AP18" s="20" t="s">
        <v>2894</v>
      </c>
      <c r="AQ18" s="20" t="s">
        <v>416</v>
      </c>
      <c r="AR18" s="2" t="s">
        <v>416</v>
      </c>
      <c r="AS18" s="2">
        <v>674</v>
      </c>
      <c r="AT18" s="39" t="s">
        <v>2897</v>
      </c>
      <c r="AU18" s="39"/>
      <c r="AV18" s="39" t="s">
        <v>422</v>
      </c>
      <c r="AW18" s="2" t="s">
        <v>779</v>
      </c>
      <c r="AX18" s="70">
        <v>2364862</v>
      </c>
      <c r="AY18" s="71">
        <v>11.5</v>
      </c>
      <c r="AZ18" s="71" t="s">
        <v>2873</v>
      </c>
      <c r="BA18" s="71">
        <v>0</v>
      </c>
      <c r="BB18" s="71" t="s">
        <v>81</v>
      </c>
      <c r="BC18" s="106">
        <v>27195913</v>
      </c>
      <c r="BD18" s="72">
        <v>27195913</v>
      </c>
    </row>
    <row r="19" spans="1:56" s="95" customFormat="1" ht="60" customHeight="1" x14ac:dyDescent="0.25">
      <c r="A19" s="68">
        <v>936</v>
      </c>
      <c r="B19" s="20" t="s">
        <v>2661</v>
      </c>
      <c r="C19" s="20" t="s">
        <v>2863</v>
      </c>
      <c r="D19" s="20" t="s">
        <v>2863</v>
      </c>
      <c r="E19" s="20" t="s">
        <v>2864</v>
      </c>
      <c r="F19" s="20" t="s">
        <v>1503</v>
      </c>
      <c r="G19" s="20" t="s">
        <v>416</v>
      </c>
      <c r="H19" s="20" t="s">
        <v>2549</v>
      </c>
      <c r="I19" s="94" t="s">
        <v>416</v>
      </c>
      <c r="J19" s="94" t="s">
        <v>416</v>
      </c>
      <c r="K19" s="68">
        <f>IF(I19="na",0,IF(COUNTIFS($C$1:C19,C19,$I$1:I19,I19)&gt;1,0,1))</f>
        <v>0</v>
      </c>
      <c r="L19" s="68">
        <f>IF(I19="na",0,IF(COUNTIFS($D$1:D19,D19,$I$1:I19,I19)&gt;1,0,1))</f>
        <v>0</v>
      </c>
      <c r="M19" s="68">
        <f>IF(S19="",0,IF(VLOOKUP(R19,#REF!,2,0)=1,S19-O19,S19-SUMIFS($S:$S,$R:$R,INDEX(meses,VLOOKUP(R19,#REF!,2,0)-1),D:D,D19)))</f>
        <v>0</v>
      </c>
      <c r="N19" s="68"/>
      <c r="O19" s="68"/>
      <c r="P19" s="68"/>
      <c r="Q19" s="68"/>
      <c r="R19" s="2" t="s">
        <v>392</v>
      </c>
      <c r="S19" s="2"/>
      <c r="T19" s="22"/>
      <c r="U19" s="5"/>
      <c r="V19" s="5"/>
      <c r="W19" s="5"/>
      <c r="X19" s="20" t="s">
        <v>1506</v>
      </c>
      <c r="Y19" s="20"/>
      <c r="Z19" s="20"/>
      <c r="AA19" s="69"/>
      <c r="AB19" s="69"/>
      <c r="AC19" s="69"/>
      <c r="AD19" s="20"/>
      <c r="AE19" s="20"/>
      <c r="AF19" s="2"/>
      <c r="AG19" s="22"/>
      <c r="AH19" s="5"/>
      <c r="AI19" s="5"/>
      <c r="AJ19" s="5"/>
      <c r="AK19" s="20" t="s">
        <v>779</v>
      </c>
      <c r="AL19" s="68" t="s">
        <v>1277</v>
      </c>
      <c r="AM19" s="68"/>
      <c r="AN19" s="68"/>
      <c r="AO19" s="68"/>
      <c r="AP19" s="20" t="s">
        <v>2894</v>
      </c>
      <c r="AQ19" s="20" t="s">
        <v>416</v>
      </c>
      <c r="AR19" s="2" t="s">
        <v>416</v>
      </c>
      <c r="AS19" s="2">
        <v>675</v>
      </c>
      <c r="AT19" s="39" t="s">
        <v>2898</v>
      </c>
      <c r="AU19" s="39"/>
      <c r="AV19" s="39" t="s">
        <v>416</v>
      </c>
      <c r="AW19" s="2" t="s">
        <v>416</v>
      </c>
      <c r="AX19" s="70">
        <v>7426300</v>
      </c>
      <c r="AY19" s="71">
        <v>11.5</v>
      </c>
      <c r="AZ19" s="71" t="s">
        <v>2873</v>
      </c>
      <c r="BA19" s="71">
        <v>0</v>
      </c>
      <c r="BB19" s="71" t="s">
        <v>81</v>
      </c>
      <c r="BC19" s="106">
        <v>85402450</v>
      </c>
      <c r="BD19" s="72">
        <v>85402450</v>
      </c>
    </row>
    <row r="20" spans="1:56" s="95" customFormat="1" ht="60" customHeight="1" x14ac:dyDescent="0.25">
      <c r="A20" s="68">
        <v>937</v>
      </c>
      <c r="B20" s="20" t="s">
        <v>2661</v>
      </c>
      <c r="C20" s="20" t="s">
        <v>2863</v>
      </c>
      <c r="D20" s="20" t="s">
        <v>2863</v>
      </c>
      <c r="E20" s="20" t="s">
        <v>2864</v>
      </c>
      <c r="F20" s="20" t="s">
        <v>1503</v>
      </c>
      <c r="G20" s="20" t="s">
        <v>416</v>
      </c>
      <c r="H20" s="20" t="s">
        <v>2549</v>
      </c>
      <c r="I20" s="94" t="s">
        <v>416</v>
      </c>
      <c r="J20" s="94" t="s">
        <v>416</v>
      </c>
      <c r="K20" s="68">
        <f>IF(I20="na",0,IF(COUNTIFS($C$1:C20,C20,$I$1:I20,I20)&gt;1,0,1))</f>
        <v>0</v>
      </c>
      <c r="L20" s="68">
        <f>IF(I20="na",0,IF(COUNTIFS($D$1:D20,D20,$I$1:I20,I20)&gt;1,0,1))</f>
        <v>0</v>
      </c>
      <c r="M20" s="68">
        <f>IF(S20="",0,IF(VLOOKUP(R20,#REF!,2,0)=1,S20-O20,S20-SUMIFS($S:$S,$R:$R,INDEX(meses,VLOOKUP(R20,#REF!,2,0)-1),D:D,D20)))</f>
        <v>0</v>
      </c>
      <c r="N20" s="68"/>
      <c r="O20" s="68"/>
      <c r="P20" s="68"/>
      <c r="Q20" s="68"/>
      <c r="R20" s="2" t="s">
        <v>392</v>
      </c>
      <c r="S20" s="2"/>
      <c r="T20" s="22"/>
      <c r="U20" s="5"/>
      <c r="V20" s="5"/>
      <c r="W20" s="5"/>
      <c r="X20" s="20"/>
      <c r="Y20" s="20"/>
      <c r="Z20" s="20"/>
      <c r="AA20" s="69"/>
      <c r="AB20" s="69"/>
      <c r="AC20" s="69"/>
      <c r="AD20" s="20"/>
      <c r="AE20" s="20"/>
      <c r="AF20" s="2"/>
      <c r="AG20" s="22"/>
      <c r="AH20" s="5"/>
      <c r="AI20" s="5"/>
      <c r="AJ20" s="5"/>
      <c r="AK20" s="20" t="s">
        <v>779</v>
      </c>
      <c r="AL20" s="68" t="s">
        <v>1277</v>
      </c>
      <c r="AM20" s="68"/>
      <c r="AN20" s="68"/>
      <c r="AO20" s="68"/>
      <c r="AP20" s="20" t="s">
        <v>2894</v>
      </c>
      <c r="AQ20" s="20" t="s">
        <v>416</v>
      </c>
      <c r="AR20" s="2" t="s">
        <v>416</v>
      </c>
      <c r="AS20" s="2">
        <v>677</v>
      </c>
      <c r="AT20" s="39" t="s">
        <v>2899</v>
      </c>
      <c r="AU20" s="39"/>
      <c r="AV20" s="39" t="s">
        <v>70</v>
      </c>
      <c r="AW20" s="2" t="s">
        <v>779</v>
      </c>
      <c r="AX20" s="70">
        <v>5500200</v>
      </c>
      <c r="AY20" s="71">
        <v>8</v>
      </c>
      <c r="AZ20" s="71" t="s">
        <v>2873</v>
      </c>
      <c r="BA20" s="71">
        <v>0</v>
      </c>
      <c r="BB20" s="71" t="s">
        <v>81</v>
      </c>
      <c r="BC20" s="106">
        <v>44001600</v>
      </c>
      <c r="BD20" s="72">
        <v>44001600</v>
      </c>
    </row>
    <row r="21" spans="1:56" s="95" customFormat="1" ht="60" customHeight="1" x14ac:dyDescent="0.25">
      <c r="A21" s="68">
        <v>938</v>
      </c>
      <c r="B21" s="20" t="s">
        <v>2661</v>
      </c>
      <c r="C21" s="20" t="s">
        <v>2863</v>
      </c>
      <c r="D21" s="20" t="s">
        <v>2863</v>
      </c>
      <c r="E21" s="20" t="s">
        <v>2864</v>
      </c>
      <c r="F21" s="20" t="s">
        <v>1503</v>
      </c>
      <c r="G21" s="20" t="s">
        <v>416</v>
      </c>
      <c r="H21" s="20" t="s">
        <v>2549</v>
      </c>
      <c r="I21" s="94" t="s">
        <v>416</v>
      </c>
      <c r="J21" s="94" t="s">
        <v>416</v>
      </c>
      <c r="K21" s="68">
        <f>IF(I21="na",0,IF(COUNTIFS($C$1:C21,C21,$I$1:I21,I21)&gt;1,0,1))</f>
        <v>0</v>
      </c>
      <c r="L21" s="68">
        <f>IF(I21="na",0,IF(COUNTIFS($D$1:D21,D21,$I$1:I21,I21)&gt;1,0,1))</f>
        <v>0</v>
      </c>
      <c r="M21" s="68">
        <f>IF(S21="",0,IF(VLOOKUP(R21,#REF!,2,0)=1,S21-O21,S21-SUMIFS($S:$S,$R:$R,INDEX(meses,VLOOKUP(R21,#REF!,2,0)-1),D:D,D21)))</f>
        <v>0</v>
      </c>
      <c r="N21" s="68"/>
      <c r="O21" s="68"/>
      <c r="P21" s="68"/>
      <c r="Q21" s="68"/>
      <c r="R21" s="2" t="s">
        <v>392</v>
      </c>
      <c r="S21" s="2"/>
      <c r="T21" s="22"/>
      <c r="U21" s="5"/>
      <c r="V21" s="5"/>
      <c r="W21" s="5"/>
      <c r="X21" s="20"/>
      <c r="Y21" s="20"/>
      <c r="Z21" s="20"/>
      <c r="AA21" s="69"/>
      <c r="AB21" s="69"/>
      <c r="AC21" s="69"/>
      <c r="AD21" s="20"/>
      <c r="AE21" s="20"/>
      <c r="AF21" s="2"/>
      <c r="AG21" s="22"/>
      <c r="AH21" s="5"/>
      <c r="AI21" s="5"/>
      <c r="AJ21" s="5"/>
      <c r="AK21" s="20" t="s">
        <v>779</v>
      </c>
      <c r="AL21" s="68" t="s">
        <v>1277</v>
      </c>
      <c r="AM21" s="68"/>
      <c r="AN21" s="68"/>
      <c r="AO21" s="68"/>
      <c r="AP21" s="20" t="s">
        <v>2894</v>
      </c>
      <c r="AQ21" s="20" t="s">
        <v>416</v>
      </c>
      <c r="AR21" s="2" t="s">
        <v>416</v>
      </c>
      <c r="AS21" s="2"/>
      <c r="AT21" s="39" t="s">
        <v>2900</v>
      </c>
      <c r="AU21" s="39"/>
      <c r="AV21" s="39" t="s">
        <v>70</v>
      </c>
      <c r="AW21" s="2" t="s">
        <v>779</v>
      </c>
      <c r="AX21" s="70">
        <v>4181818.1818181816</v>
      </c>
      <c r="AY21" s="71">
        <v>11</v>
      </c>
      <c r="AZ21" s="71" t="s">
        <v>2873</v>
      </c>
      <c r="BA21" s="71">
        <v>0</v>
      </c>
      <c r="BB21" s="71" t="s">
        <v>81</v>
      </c>
      <c r="BC21" s="106">
        <v>46000000</v>
      </c>
      <c r="BD21" s="72">
        <v>46000000</v>
      </c>
    </row>
    <row r="22" spans="1:56" s="95" customFormat="1" ht="60" customHeight="1" x14ac:dyDescent="0.25">
      <c r="A22" s="68">
        <v>939</v>
      </c>
      <c r="B22" s="20" t="s">
        <v>2661</v>
      </c>
      <c r="C22" s="20" t="s">
        <v>2863</v>
      </c>
      <c r="D22" s="20" t="s">
        <v>2863</v>
      </c>
      <c r="E22" s="20" t="s">
        <v>2864</v>
      </c>
      <c r="F22" s="20" t="s">
        <v>1503</v>
      </c>
      <c r="G22" s="20" t="s">
        <v>416</v>
      </c>
      <c r="H22" s="20" t="s">
        <v>2549</v>
      </c>
      <c r="I22" s="94" t="s">
        <v>416</v>
      </c>
      <c r="J22" s="94" t="s">
        <v>416</v>
      </c>
      <c r="K22" s="68">
        <f>IF(I22="na",0,IF(COUNTIFS($C$1:C22,C22,$I$1:I22,I22)&gt;1,0,1))</f>
        <v>0</v>
      </c>
      <c r="L22" s="68">
        <f>IF(I22="na",0,IF(COUNTIFS($D$1:D22,D22,$I$1:I22,I22)&gt;1,0,1))</f>
        <v>0</v>
      </c>
      <c r="M22" s="68">
        <f>IF(S22="",0,IF(VLOOKUP(R22,#REF!,2,0)=1,S22-O22,S22-SUMIFS($S:$S,$R:$R,INDEX(meses,VLOOKUP(R22,#REF!,2,0)-1),D:D,D22)))</f>
        <v>0</v>
      </c>
      <c r="N22" s="68"/>
      <c r="O22" s="68"/>
      <c r="P22" s="68"/>
      <c r="Q22" s="68"/>
      <c r="R22" s="2" t="s">
        <v>392</v>
      </c>
      <c r="S22" s="2"/>
      <c r="T22" s="22"/>
      <c r="U22" s="5"/>
      <c r="V22" s="5"/>
      <c r="W22" s="5"/>
      <c r="X22" s="20"/>
      <c r="Y22" s="20"/>
      <c r="Z22" s="20"/>
      <c r="AA22" s="69"/>
      <c r="AB22" s="69"/>
      <c r="AC22" s="69"/>
      <c r="AD22" s="20"/>
      <c r="AE22" s="20"/>
      <c r="AF22" s="2"/>
      <c r="AG22" s="22"/>
      <c r="AH22" s="5"/>
      <c r="AI22" s="5"/>
      <c r="AJ22" s="5"/>
      <c r="AK22" s="20" t="s">
        <v>779</v>
      </c>
      <c r="AL22" s="68" t="s">
        <v>1277</v>
      </c>
      <c r="AM22" s="68"/>
      <c r="AN22" s="68"/>
      <c r="AO22" s="68"/>
      <c r="AP22" s="20" t="s">
        <v>2894</v>
      </c>
      <c r="AQ22" s="20" t="s">
        <v>416</v>
      </c>
      <c r="AR22" s="2" t="s">
        <v>416</v>
      </c>
      <c r="AS22" s="2"/>
      <c r="AT22" s="39" t="s">
        <v>2901</v>
      </c>
      <c r="AU22" s="39"/>
      <c r="AV22" s="39" t="s">
        <v>70</v>
      </c>
      <c r="AW22" s="2" t="s">
        <v>779</v>
      </c>
      <c r="AX22" s="70">
        <v>118634047</v>
      </c>
      <c r="AY22" s="71">
        <v>1</v>
      </c>
      <c r="AZ22" s="71" t="s">
        <v>2873</v>
      </c>
      <c r="BA22" s="71">
        <v>0</v>
      </c>
      <c r="BB22" s="71" t="s">
        <v>81</v>
      </c>
      <c r="BC22" s="106">
        <v>118634047</v>
      </c>
      <c r="BD22" s="72">
        <v>118634047</v>
      </c>
    </row>
    <row r="23" spans="1:56" s="95" customFormat="1" ht="60" customHeight="1" x14ac:dyDescent="0.25">
      <c r="A23" s="68">
        <v>940</v>
      </c>
      <c r="B23" s="20" t="s">
        <v>2661</v>
      </c>
      <c r="C23" s="20" t="s">
        <v>2863</v>
      </c>
      <c r="D23" s="20" t="s">
        <v>2863</v>
      </c>
      <c r="E23" s="20" t="s">
        <v>2864</v>
      </c>
      <c r="F23" s="20" t="s">
        <v>1503</v>
      </c>
      <c r="G23" s="20" t="s">
        <v>416</v>
      </c>
      <c r="H23" s="20" t="s">
        <v>2549</v>
      </c>
      <c r="I23" s="94" t="s">
        <v>416</v>
      </c>
      <c r="J23" s="94" t="s">
        <v>416</v>
      </c>
      <c r="K23" s="68">
        <f>IF(I23="na",0,IF(COUNTIFS($C$1:C23,C23,$I$1:I23,I23)&gt;1,0,1))</f>
        <v>0</v>
      </c>
      <c r="L23" s="68">
        <f>IF(I23="na",0,IF(COUNTIFS($D$1:D23,D23,$I$1:I23,I23)&gt;1,0,1))</f>
        <v>0</v>
      </c>
      <c r="M23" s="68">
        <f>IF(S23="",0,IF(VLOOKUP(R23,#REF!,2,0)=1,S23-O23,S23-SUMIFS($S:$S,$R:$R,INDEX(meses,VLOOKUP(R23,#REF!,2,0)-1),D:D,D23)))</f>
        <v>0</v>
      </c>
      <c r="N23" s="68"/>
      <c r="O23" s="68"/>
      <c r="P23" s="68"/>
      <c r="Q23" s="68"/>
      <c r="R23" s="2" t="s">
        <v>392</v>
      </c>
      <c r="S23" s="2"/>
      <c r="T23" s="22"/>
      <c r="U23" s="5"/>
      <c r="V23" s="5"/>
      <c r="W23" s="5"/>
      <c r="X23" s="20"/>
      <c r="Y23" s="20"/>
      <c r="Z23" s="20"/>
      <c r="AA23" s="69"/>
      <c r="AB23" s="69"/>
      <c r="AC23" s="69"/>
      <c r="AD23" s="20"/>
      <c r="AE23" s="20"/>
      <c r="AF23" s="2"/>
      <c r="AG23" s="22"/>
      <c r="AH23" s="5"/>
      <c r="AI23" s="5"/>
      <c r="AJ23" s="5"/>
      <c r="AK23" s="20" t="s">
        <v>779</v>
      </c>
      <c r="AL23" s="68" t="s">
        <v>1277</v>
      </c>
      <c r="AM23" s="68"/>
      <c r="AN23" s="68"/>
      <c r="AO23" s="68"/>
      <c r="AP23" s="20" t="s">
        <v>2894</v>
      </c>
      <c r="AQ23" s="20" t="s">
        <v>416</v>
      </c>
      <c r="AR23" s="2" t="s">
        <v>416</v>
      </c>
      <c r="AS23" s="2"/>
      <c r="AT23" s="39" t="s">
        <v>2902</v>
      </c>
      <c r="AU23" s="39"/>
      <c r="AV23" s="39" t="s">
        <v>70</v>
      </c>
      <c r="AW23" s="2" t="s">
        <v>779</v>
      </c>
      <c r="AX23" s="70">
        <v>600000000</v>
      </c>
      <c r="AY23" s="71">
        <v>1</v>
      </c>
      <c r="AZ23" s="71" t="s">
        <v>2873</v>
      </c>
      <c r="BA23" s="71">
        <v>0</v>
      </c>
      <c r="BB23" s="71" t="s">
        <v>81</v>
      </c>
      <c r="BC23" s="106">
        <v>600000000</v>
      </c>
      <c r="BD23" s="72">
        <v>600000000</v>
      </c>
    </row>
    <row r="24" spans="1:56" s="95" customFormat="1" ht="60" customHeight="1" x14ac:dyDescent="0.25">
      <c r="A24" s="68">
        <v>941</v>
      </c>
      <c r="B24" s="20" t="s">
        <v>2661</v>
      </c>
      <c r="C24" s="20" t="s">
        <v>2863</v>
      </c>
      <c r="D24" s="20" t="s">
        <v>2863</v>
      </c>
      <c r="E24" s="20" t="s">
        <v>2864</v>
      </c>
      <c r="F24" s="20" t="s">
        <v>1503</v>
      </c>
      <c r="G24" s="20" t="s">
        <v>416</v>
      </c>
      <c r="H24" s="20" t="s">
        <v>2549</v>
      </c>
      <c r="I24" s="94" t="s">
        <v>416</v>
      </c>
      <c r="J24" s="94" t="s">
        <v>416</v>
      </c>
      <c r="K24" s="68">
        <f>IF(I24="na",0,IF(COUNTIFS($C$1:C24,C24,$I$1:I24,I24)&gt;1,0,1))</f>
        <v>0</v>
      </c>
      <c r="L24" s="68">
        <f>IF(I24="na",0,IF(COUNTIFS($D$1:D24,D24,$I$1:I24,I24)&gt;1,0,1))</f>
        <v>0</v>
      </c>
      <c r="M24" s="68">
        <f>IF(S24="",0,IF(VLOOKUP(R24,#REF!,2,0)=1,S24-O24,S24-SUMIFS($S:$S,$R:$R,INDEX(meses,VLOOKUP(R24,#REF!,2,0)-1),D:D,D24)))</f>
        <v>0</v>
      </c>
      <c r="N24" s="68"/>
      <c r="O24" s="68"/>
      <c r="P24" s="68"/>
      <c r="Q24" s="68"/>
      <c r="R24" s="2" t="s">
        <v>392</v>
      </c>
      <c r="S24" s="2"/>
      <c r="T24" s="22"/>
      <c r="U24" s="5"/>
      <c r="V24" s="5"/>
      <c r="W24" s="5"/>
      <c r="X24" s="20"/>
      <c r="Y24" s="20"/>
      <c r="Z24" s="20"/>
      <c r="AA24" s="69"/>
      <c r="AB24" s="69"/>
      <c r="AC24" s="69"/>
      <c r="AD24" s="20"/>
      <c r="AE24" s="20"/>
      <c r="AF24" s="2"/>
      <c r="AG24" s="22"/>
      <c r="AH24" s="5"/>
      <c r="AI24" s="5"/>
      <c r="AJ24" s="5"/>
      <c r="AK24" s="20" t="s">
        <v>779</v>
      </c>
      <c r="AL24" s="68" t="s">
        <v>1277</v>
      </c>
      <c r="AM24" s="68"/>
      <c r="AN24" s="68"/>
      <c r="AO24" s="68"/>
      <c r="AP24" s="20" t="s">
        <v>2894</v>
      </c>
      <c r="AQ24" s="20" t="s">
        <v>416</v>
      </c>
      <c r="AR24" s="2" t="s">
        <v>416</v>
      </c>
      <c r="AS24" s="2"/>
      <c r="AT24" s="39" t="s">
        <v>2903</v>
      </c>
      <c r="AU24" s="39"/>
      <c r="AV24" s="39" t="s">
        <v>70</v>
      </c>
      <c r="AW24" s="2" t="s">
        <v>779</v>
      </c>
      <c r="AX24" s="70">
        <v>689421698</v>
      </c>
      <c r="AY24" s="71">
        <v>1</v>
      </c>
      <c r="AZ24" s="71" t="s">
        <v>2873</v>
      </c>
      <c r="BA24" s="71">
        <v>0</v>
      </c>
      <c r="BB24" s="71" t="s">
        <v>81</v>
      </c>
      <c r="BC24" s="106">
        <v>250081013</v>
      </c>
      <c r="BD24" s="72">
        <v>220000000</v>
      </c>
    </row>
    <row r="25" spans="1:56" s="95" customFormat="1" ht="60" customHeight="1" x14ac:dyDescent="0.25">
      <c r="A25" s="68">
        <v>942</v>
      </c>
      <c r="B25" s="20" t="s">
        <v>2661</v>
      </c>
      <c r="C25" s="20" t="s">
        <v>2863</v>
      </c>
      <c r="D25" s="20" t="s">
        <v>2863</v>
      </c>
      <c r="E25" s="20" t="s">
        <v>2864</v>
      </c>
      <c r="F25" s="20" t="s">
        <v>1503</v>
      </c>
      <c r="G25" s="20" t="s">
        <v>416</v>
      </c>
      <c r="H25" s="20" t="s">
        <v>2549</v>
      </c>
      <c r="I25" s="94" t="s">
        <v>416</v>
      </c>
      <c r="J25" s="94" t="s">
        <v>416</v>
      </c>
      <c r="K25" s="68">
        <f>IF(I25="na",0,IF(COUNTIFS($C$1:C25,C25,$I$1:I25,I25)&gt;1,0,1))</f>
        <v>0</v>
      </c>
      <c r="L25" s="68">
        <f>IF(I25="na",0,IF(COUNTIFS($D$1:D25,D25,$I$1:I25,I25)&gt;1,0,1))</f>
        <v>0</v>
      </c>
      <c r="M25" s="68">
        <f>IF(S25="",0,IF(VLOOKUP(R25,#REF!,2,0)=1,S25-O25,S25-SUMIFS($S:$S,$R:$R,INDEX(meses,VLOOKUP(R25,#REF!,2,0)-1),D:D,D25)))</f>
        <v>0</v>
      </c>
      <c r="N25" s="68"/>
      <c r="O25" s="68"/>
      <c r="P25" s="68"/>
      <c r="Q25" s="68"/>
      <c r="R25" s="2" t="s">
        <v>392</v>
      </c>
      <c r="S25" s="2"/>
      <c r="T25" s="22"/>
      <c r="U25" s="5"/>
      <c r="V25" s="5"/>
      <c r="W25" s="5"/>
      <c r="X25" s="20"/>
      <c r="Y25" s="20"/>
      <c r="Z25" s="20"/>
      <c r="AA25" s="69"/>
      <c r="AB25" s="69"/>
      <c r="AC25" s="69"/>
      <c r="AD25" s="20"/>
      <c r="AE25" s="20"/>
      <c r="AF25" s="2"/>
      <c r="AG25" s="22"/>
      <c r="AH25" s="5"/>
      <c r="AI25" s="5"/>
      <c r="AJ25" s="5"/>
      <c r="AK25" s="20" t="s">
        <v>779</v>
      </c>
      <c r="AL25" s="68" t="s">
        <v>1277</v>
      </c>
      <c r="AM25" s="68"/>
      <c r="AN25" s="68"/>
      <c r="AO25" s="68"/>
      <c r="AP25" s="20" t="s">
        <v>2894</v>
      </c>
      <c r="AQ25" s="20" t="s">
        <v>416</v>
      </c>
      <c r="AR25" s="2" t="s">
        <v>416</v>
      </c>
      <c r="AS25" s="2"/>
      <c r="AT25" s="39" t="s">
        <v>2904</v>
      </c>
      <c r="AU25" s="39"/>
      <c r="AV25" s="39" t="s">
        <v>70</v>
      </c>
      <c r="AW25" s="2" t="s">
        <v>779</v>
      </c>
      <c r="AX25" s="70">
        <v>250081013</v>
      </c>
      <c r="AY25" s="71">
        <v>1</v>
      </c>
      <c r="AZ25" s="71" t="s">
        <v>2873</v>
      </c>
      <c r="BA25" s="71">
        <v>0</v>
      </c>
      <c r="BB25" s="71" t="s">
        <v>81</v>
      </c>
      <c r="BC25" s="106">
        <v>178948654</v>
      </c>
      <c r="BD25" s="72">
        <v>31600000</v>
      </c>
    </row>
  </sheetData>
  <sheetProtection autoFilter="0"/>
  <protectedRanges>
    <protectedRange algorithmName="SHA-512" hashValue="VfdVsKGl5qE2tikkmfXD4ednvebSaBOMzoXueDKO3NEuF2Z+Q++ksvuI9ZhjGmGLuVBgVNFtJxUd9GtIpfEBBw==" saltValue="MPQF+EnLD5kb7JtrVZ0D3A==" spinCount="100000" sqref="I32:I36 I39:I58 I63:I67 I70:I89 I94:I98 I101:I118 I5:I27" name="Rango1_3_7_3_4"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H26:H118 G5:H25" name="Rango1_3_7_3_8"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K5:AK25 AX5:AY25 AT5:AU25 BA5:BB25 AE5:AE25 X5:X25 AP5:AQ25" name="Rango1_2_15_8"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D5:AD25" name="Rango1_16_8_8" securityDescriptor="O:WDG:WDD:(A;;CC;;;S-1-5-21-797332336-63391822-1267956476-1103)(A;;CC;;;S-1-5-21-797332336-63391822-1267956476-50923)"/>
  </protectedRanges>
  <mergeCells count="7">
    <mergeCell ref="AS3:BD3"/>
    <mergeCell ref="B1:R2"/>
    <mergeCell ref="S2:U2"/>
    <mergeCell ref="AF2:AH2"/>
    <mergeCell ref="A3:F3"/>
    <mergeCell ref="H3:W3"/>
    <mergeCell ref="X3:AR3"/>
  </mergeCells>
  <conditionalFormatting sqref="M5:M25">
    <cfRule type="cellIs" dxfId="6" priority="78" operator="notEqual">
      <formula>0</formula>
    </cfRule>
  </conditionalFormatting>
  <dataValidations count="2">
    <dataValidation type="textLength" allowBlank="1" showInputMessage="1" showErrorMessage="1" errorTitle="NO COINCIDE CON EL RANGO" error="Recuerda que debes escribir mínimo 100 caracteres máximo 1000" sqref="U5:U25 AH5:AH25" xr:uid="{F454967E-B82A-4FE5-B59C-4B7B3898F13A}">
      <formula1>100</formula1>
      <formula2>1000</formula2>
    </dataValidation>
    <dataValidation type="whole" operator="greaterThanOrEqual" allowBlank="1" showInputMessage="1" showErrorMessage="1" sqref="BC19:BC20" xr:uid="{BDD06039-5733-41E5-AF02-99E7FACD73C4}">
      <formula1>0</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936AD63-B1D7-4AA6-8A7B-DB8645E31B25}">
          <x14:formula1>
            <xm:f>'C:\Users\mtamayo\Documents\Planeación MEN\2019\PAI\Marzo\SG\Sub de Talento Humano\[PAI-STH.xlsx]Hoja13'!#REF!</xm:f>
          </x14:formula1>
          <xm:sqref>V5:V25 AI5:AI25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ED80C-F0EE-4B62-997B-195A7A4E62B8}">
  <sheetPr>
    <tabColor theme="9" tint="-0.249977111117893"/>
  </sheetPr>
  <dimension ref="A1:BO658"/>
  <sheetViews>
    <sheetView zoomScale="70" zoomScaleNormal="70" workbookViewId="0">
      <selection activeCell="A4" sqref="A1:XFD4"/>
    </sheetView>
  </sheetViews>
  <sheetFormatPr baseColWidth="10" defaultColWidth="11.42578125" defaultRowHeight="15" x14ac:dyDescent="0.2"/>
  <cols>
    <col min="1" max="1" width="12.42578125" style="13" customWidth="1"/>
    <col min="2" max="2" width="10.28515625" style="14" customWidth="1"/>
    <col min="3" max="3" width="22.28515625" style="14" customWidth="1"/>
    <col min="4" max="4" width="25.42578125" style="14" customWidth="1"/>
    <col min="5" max="5" width="30.7109375" style="14" customWidth="1"/>
    <col min="6" max="6" width="51.5703125" style="14" customWidth="1"/>
    <col min="7" max="7" width="40.5703125" style="14" customWidth="1"/>
    <col min="8" max="9" width="30.7109375" style="14" customWidth="1"/>
    <col min="10" max="10" width="16.42578125" style="13" bestFit="1" customWidth="1"/>
    <col min="11" max="11" width="16.42578125" style="13" hidden="1" customWidth="1"/>
    <col min="12" max="13" width="19.28515625" style="13" hidden="1" customWidth="1"/>
    <col min="14" max="14" width="24" style="13" bestFit="1" customWidth="1"/>
    <col min="15" max="15" width="19.42578125" style="13" bestFit="1" customWidth="1"/>
    <col min="16" max="16" width="14.5703125" style="13" bestFit="1" customWidth="1"/>
    <col min="17" max="17" width="14.42578125" style="13" hidden="1" customWidth="1"/>
    <col min="18" max="18" width="14.42578125" style="13" customWidth="1"/>
    <col min="19" max="19" width="22.28515625" style="15" customWidth="1"/>
    <col min="20" max="20" width="27.28515625" style="27" customWidth="1"/>
    <col min="21" max="21" width="34.42578125" style="15" customWidth="1"/>
    <col min="22" max="23" width="22.28515625" style="15" hidden="1" customWidth="1"/>
    <col min="24" max="24" width="30.7109375" style="14" customWidth="1"/>
    <col min="25" max="25" width="35.7109375" style="14" customWidth="1"/>
    <col min="26" max="26" width="30.7109375" style="14" customWidth="1"/>
    <col min="27" max="27" width="23.42578125" style="13" customWidth="1"/>
    <col min="28" max="28" width="22.7109375" style="13" customWidth="1"/>
    <col min="29" max="29" width="17.42578125" style="13" customWidth="1"/>
    <col min="30" max="30" width="70.42578125" style="14" customWidth="1"/>
    <col min="31" max="31" width="30.7109375" style="14" customWidth="1"/>
    <col min="32" max="32" width="22.28515625" style="15" customWidth="1"/>
    <col min="33" max="33" width="38" style="26" customWidth="1"/>
    <col min="34" max="34" width="33.140625" style="12" customWidth="1"/>
    <col min="35" max="36" width="22.28515625" style="12" hidden="1" customWidth="1"/>
    <col min="37" max="37" width="30.7109375" style="14" customWidth="1"/>
    <col min="38" max="38" width="17.28515625" style="13" hidden="1" customWidth="1"/>
    <col min="39" max="39" width="14" style="13" hidden="1" customWidth="1"/>
    <col min="40" max="40" width="15.140625" style="13" hidden="1" customWidth="1"/>
    <col min="41" max="41" width="19.85546875" style="13" hidden="1" customWidth="1"/>
    <col min="42" max="43" width="30.7109375" style="14" customWidth="1"/>
    <col min="44" max="44" width="24.28515625" style="13" hidden="1" customWidth="1"/>
    <col min="45" max="45" width="24.28515625" style="13" customWidth="1"/>
    <col min="46" max="46" width="47.42578125" style="14" customWidth="1"/>
    <col min="47" max="47" width="26.28515625" style="14" hidden="1" customWidth="1"/>
    <col min="48" max="48" width="23" style="14" customWidth="1"/>
    <col min="49" max="49" width="19.28515625" style="13" customWidth="1"/>
    <col min="50" max="50" width="28.7109375" style="13" customWidth="1"/>
    <col min="51" max="51" width="17.42578125" style="16" customWidth="1"/>
    <col min="52" max="52" width="42.28515625" style="16" customWidth="1"/>
    <col min="53" max="54" width="32.42578125" style="16" customWidth="1"/>
    <col min="55" max="55" width="28.85546875" style="14" bestFit="1" customWidth="1"/>
    <col min="56" max="56" width="28.7109375" style="14" customWidth="1"/>
    <col min="57" max="57" width="14.7109375" style="17" bestFit="1" customWidth="1"/>
    <col min="58" max="61" width="11.42578125" style="17"/>
    <col min="62" max="62" width="13.42578125" style="17" bestFit="1" customWidth="1"/>
    <col min="63" max="63" width="11.5703125" style="17" bestFit="1" customWidth="1"/>
    <col min="64" max="64" width="12" style="17" bestFit="1" customWidth="1"/>
    <col min="65" max="65" width="11.5703125" style="17" bestFit="1" customWidth="1"/>
    <col min="66" max="16384" width="11.42578125" style="17"/>
  </cols>
  <sheetData>
    <row r="1" spans="1:56" customFormat="1" ht="33.75" customHeight="1" x14ac:dyDescent="0.25">
      <c r="A1" s="189"/>
      <c r="B1" s="190" t="s">
        <v>3094</v>
      </c>
      <c r="C1" s="190"/>
      <c r="D1" s="190"/>
      <c r="E1" s="190"/>
      <c r="F1" s="190"/>
      <c r="G1" s="190"/>
      <c r="H1" s="190"/>
      <c r="I1" s="190"/>
      <c r="J1" s="190"/>
      <c r="K1" s="190"/>
      <c r="L1" s="190"/>
      <c r="M1" s="190"/>
      <c r="N1" s="190"/>
      <c r="O1" s="190"/>
      <c r="P1" s="190"/>
      <c r="Q1" s="190"/>
      <c r="R1" s="190"/>
      <c r="S1" s="191"/>
      <c r="T1" s="191"/>
      <c r="U1" s="191"/>
      <c r="V1" s="191"/>
    </row>
    <row r="2" spans="1:56" customFormat="1" ht="51" customHeight="1" thickBot="1" x14ac:dyDescent="0.3">
      <c r="A2" s="192"/>
      <c r="B2" s="193"/>
      <c r="C2" s="193"/>
      <c r="D2" s="193"/>
      <c r="E2" s="193"/>
      <c r="F2" s="193"/>
      <c r="G2" s="193"/>
      <c r="H2" s="193"/>
      <c r="I2" s="193"/>
      <c r="J2" s="193"/>
      <c r="K2" s="193"/>
      <c r="L2" s="193"/>
      <c r="M2" s="193"/>
      <c r="N2" s="193"/>
      <c r="O2" s="193"/>
      <c r="P2" s="193"/>
      <c r="Q2" s="193"/>
      <c r="R2" s="193"/>
      <c r="S2" s="194" t="s">
        <v>3095</v>
      </c>
      <c r="T2" s="194"/>
      <c r="U2" s="194"/>
      <c r="V2" s="195"/>
      <c r="W2" s="195"/>
      <c r="X2" s="14"/>
      <c r="AF2" s="194" t="s">
        <v>3095</v>
      </c>
      <c r="AG2" s="194"/>
      <c r="AH2" s="194"/>
    </row>
    <row r="3" spans="1:56" s="216" customFormat="1" ht="30.75" customHeight="1" x14ac:dyDescent="0.4">
      <c r="A3" s="196" t="s">
        <v>3096</v>
      </c>
      <c r="B3" s="196"/>
      <c r="C3" s="196"/>
      <c r="D3" s="196"/>
      <c r="E3" s="196"/>
      <c r="F3" s="196"/>
      <c r="G3" s="215" t="s">
        <v>3097</v>
      </c>
      <c r="H3" s="197" t="s">
        <v>3098</v>
      </c>
      <c r="I3" s="198"/>
      <c r="J3" s="198"/>
      <c r="K3" s="198"/>
      <c r="L3" s="198"/>
      <c r="M3" s="198"/>
      <c r="N3" s="198"/>
      <c r="O3" s="198"/>
      <c r="P3" s="198"/>
      <c r="Q3" s="198"/>
      <c r="R3" s="198"/>
      <c r="S3" s="198"/>
      <c r="T3" s="198"/>
      <c r="U3" s="198"/>
      <c r="V3" s="198"/>
      <c r="W3" s="199"/>
      <c r="X3" s="200" t="s">
        <v>3099</v>
      </c>
      <c r="Y3" s="201"/>
      <c r="Z3" s="201"/>
      <c r="AA3" s="201"/>
      <c r="AB3" s="201"/>
      <c r="AC3" s="201"/>
      <c r="AD3" s="201"/>
      <c r="AE3" s="201"/>
      <c r="AF3" s="201"/>
      <c r="AG3" s="201"/>
      <c r="AH3" s="201"/>
      <c r="AI3" s="201"/>
      <c r="AJ3" s="201"/>
      <c r="AK3" s="201"/>
      <c r="AL3" s="201"/>
      <c r="AM3" s="201"/>
      <c r="AN3" s="201"/>
      <c r="AO3" s="201"/>
      <c r="AP3" s="201"/>
      <c r="AQ3" s="201"/>
      <c r="AR3" s="202"/>
      <c r="AS3" s="203" t="s">
        <v>3100</v>
      </c>
      <c r="AT3" s="204"/>
      <c r="AU3" s="204"/>
      <c r="AV3" s="204"/>
      <c r="AW3" s="204"/>
      <c r="AX3" s="204"/>
      <c r="AY3" s="204"/>
      <c r="AZ3" s="204"/>
      <c r="BA3" s="204"/>
      <c r="BB3" s="204"/>
      <c r="BC3" s="204"/>
      <c r="BD3" s="204"/>
    </row>
    <row r="4" spans="1:56" s="214" customFormat="1" ht="66.75" customHeight="1" x14ac:dyDescent="0.25">
      <c r="A4" s="205" t="s">
        <v>0</v>
      </c>
      <c r="B4" s="206" t="s">
        <v>3101</v>
      </c>
      <c r="C4" s="206" t="s">
        <v>3102</v>
      </c>
      <c r="D4" s="206" t="s">
        <v>1</v>
      </c>
      <c r="E4" s="206" t="s">
        <v>3019</v>
      </c>
      <c r="F4" s="206" t="s">
        <v>2</v>
      </c>
      <c r="G4" s="207" t="s">
        <v>3</v>
      </c>
      <c r="H4" s="208" t="s">
        <v>4</v>
      </c>
      <c r="I4" s="208" t="s">
        <v>5</v>
      </c>
      <c r="J4" s="208" t="s">
        <v>6</v>
      </c>
      <c r="K4" s="8" t="s">
        <v>1725</v>
      </c>
      <c r="L4" s="8" t="s">
        <v>1726</v>
      </c>
      <c r="M4" s="8" t="s">
        <v>1728</v>
      </c>
      <c r="N4" s="208" t="s">
        <v>7</v>
      </c>
      <c r="O4" s="208" t="s">
        <v>14</v>
      </c>
      <c r="P4" s="208" t="s">
        <v>3103</v>
      </c>
      <c r="Q4" s="208" t="s">
        <v>3018</v>
      </c>
      <c r="R4" s="9" t="s">
        <v>3104</v>
      </c>
      <c r="S4" s="9" t="s">
        <v>9</v>
      </c>
      <c r="T4" s="9" t="s">
        <v>3016</v>
      </c>
      <c r="U4" s="9" t="s">
        <v>10</v>
      </c>
      <c r="V4" s="9" t="s">
        <v>11</v>
      </c>
      <c r="W4" s="9" t="s">
        <v>12</v>
      </c>
      <c r="X4" s="10" t="s">
        <v>13</v>
      </c>
      <c r="Y4" s="209" t="s">
        <v>3105</v>
      </c>
      <c r="Z4" s="209" t="s">
        <v>6</v>
      </c>
      <c r="AA4" s="209" t="s">
        <v>14</v>
      </c>
      <c r="AB4" s="209" t="s">
        <v>8</v>
      </c>
      <c r="AC4" s="209" t="s">
        <v>3018</v>
      </c>
      <c r="AD4" s="209" t="s">
        <v>15</v>
      </c>
      <c r="AE4" s="209" t="s">
        <v>16</v>
      </c>
      <c r="AF4" s="9" t="s">
        <v>9</v>
      </c>
      <c r="AG4" s="9" t="s">
        <v>3016</v>
      </c>
      <c r="AH4" s="9" t="s">
        <v>10</v>
      </c>
      <c r="AI4" s="9" t="s">
        <v>11</v>
      </c>
      <c r="AJ4" s="9" t="s">
        <v>12</v>
      </c>
      <c r="AK4" s="210" t="s">
        <v>17</v>
      </c>
      <c r="AL4" s="205" t="s">
        <v>18</v>
      </c>
      <c r="AM4" s="205" t="s">
        <v>19</v>
      </c>
      <c r="AN4" s="205" t="s">
        <v>20</v>
      </c>
      <c r="AO4" s="205" t="s">
        <v>21</v>
      </c>
      <c r="AP4" s="210" t="s">
        <v>22</v>
      </c>
      <c r="AQ4" s="210" t="s">
        <v>23</v>
      </c>
      <c r="AR4" s="205" t="s">
        <v>24</v>
      </c>
      <c r="AS4" s="211" t="s">
        <v>3106</v>
      </c>
      <c r="AT4" s="211" t="s">
        <v>3107</v>
      </c>
      <c r="AU4" s="211" t="s">
        <v>25</v>
      </c>
      <c r="AV4" s="211" t="s">
        <v>26</v>
      </c>
      <c r="AW4" s="211" t="s">
        <v>18</v>
      </c>
      <c r="AX4" s="212" t="s">
        <v>27</v>
      </c>
      <c r="AY4" s="213" t="s">
        <v>28</v>
      </c>
      <c r="AZ4" s="213" t="s">
        <v>29</v>
      </c>
      <c r="BA4" s="11" t="s">
        <v>30</v>
      </c>
      <c r="BB4" s="11" t="s">
        <v>31</v>
      </c>
      <c r="BC4" s="11" t="s">
        <v>3108</v>
      </c>
      <c r="BD4" s="212" t="s">
        <v>3109</v>
      </c>
    </row>
    <row r="5" spans="1:56" s="73" customFormat="1" ht="225" x14ac:dyDescent="0.25">
      <c r="A5" s="68">
        <v>1</v>
      </c>
      <c r="B5" s="20" t="s">
        <v>32</v>
      </c>
      <c r="C5" s="20" t="s">
        <v>1729</v>
      </c>
      <c r="D5" s="20" t="s">
        <v>1730</v>
      </c>
      <c r="E5" s="20" t="s">
        <v>198</v>
      </c>
      <c r="F5" s="20" t="s">
        <v>199</v>
      </c>
      <c r="G5" s="20" t="s">
        <v>1731</v>
      </c>
      <c r="H5" s="20" t="s">
        <v>1732</v>
      </c>
      <c r="I5" s="20" t="s">
        <v>1733</v>
      </c>
      <c r="J5" s="68" t="s">
        <v>270</v>
      </c>
      <c r="K5" s="68">
        <f>IF(I5="na",0,IF(COUNTIFS($C$1:C5,C5,$I$1:I5,I5)&gt;1,0,1))</f>
        <v>1</v>
      </c>
      <c r="L5" s="68">
        <f>IF(I5="na",0,IF(COUNTIFS($D$1:D5,D5,$I$1:I5,I5)&gt;1,0,1))</f>
        <v>1</v>
      </c>
      <c r="M5" s="68" t="e">
        <f>IF(S5="",0,IF(VLOOKUP(R5,#REF!,2,0)=1,S5-O5,S5-SUMIFS($S:$S,$R:$R,INDEX(meses,VLOOKUP(R5,#REF!,2,0)-1),D:D,D5)))</f>
        <v>#REF!</v>
      </c>
      <c r="N5" s="68">
        <v>126000</v>
      </c>
      <c r="O5" s="68">
        <v>113000</v>
      </c>
      <c r="P5" s="68">
        <f>O5+95000</f>
        <v>208000</v>
      </c>
      <c r="Q5" s="68">
        <f>P5-O5</f>
        <v>95000</v>
      </c>
      <c r="R5" s="2" t="s">
        <v>1597</v>
      </c>
      <c r="S5" s="68">
        <f>O5</f>
        <v>113000</v>
      </c>
      <c r="T5" s="22">
        <f>(S5-O5)/(P5-O5)</f>
        <v>0</v>
      </c>
      <c r="U5" s="5"/>
      <c r="V5" s="5"/>
      <c r="W5" s="5"/>
      <c r="X5" s="20" t="s">
        <v>1734</v>
      </c>
      <c r="Y5" s="20" t="s">
        <v>1735</v>
      </c>
      <c r="Z5" s="20" t="s">
        <v>1736</v>
      </c>
      <c r="AA5" s="69">
        <v>0</v>
      </c>
      <c r="AB5" s="69">
        <v>1</v>
      </c>
      <c r="AC5" s="69">
        <f>AB5-AA5</f>
        <v>1</v>
      </c>
      <c r="AD5" s="20" t="s">
        <v>1737</v>
      </c>
      <c r="AE5" s="20" t="s">
        <v>1738</v>
      </c>
      <c r="AF5" s="2">
        <v>0</v>
      </c>
      <c r="AG5" s="22">
        <f>(AF5-AA5)/(AB5-AA5)</f>
        <v>0</v>
      </c>
      <c r="AH5" s="39" t="s">
        <v>2187</v>
      </c>
      <c r="AI5" s="5" t="s">
        <v>408</v>
      </c>
      <c r="AJ5" s="5" t="s">
        <v>2188</v>
      </c>
      <c r="AK5" s="20" t="s">
        <v>1739</v>
      </c>
      <c r="AL5" s="68" t="s">
        <v>46</v>
      </c>
      <c r="AM5" s="68">
        <v>2201</v>
      </c>
      <c r="AN5" s="68" t="s">
        <v>48</v>
      </c>
      <c r="AO5" s="68" t="s">
        <v>1740</v>
      </c>
      <c r="AP5" s="20" t="s">
        <v>1741</v>
      </c>
      <c r="AQ5" s="20" t="s">
        <v>115</v>
      </c>
      <c r="AR5" s="2">
        <v>2201006</v>
      </c>
      <c r="AS5" s="2" t="s">
        <v>1742</v>
      </c>
      <c r="AT5" s="39" t="s">
        <v>1743</v>
      </c>
      <c r="AU5" s="2"/>
      <c r="AV5" s="39" t="s">
        <v>422</v>
      </c>
      <c r="AW5" s="2" t="s">
        <v>1604</v>
      </c>
      <c r="AX5" s="70">
        <v>21958873250</v>
      </c>
      <c r="AY5" s="71">
        <v>1</v>
      </c>
      <c r="AZ5" s="71" t="s">
        <v>1744</v>
      </c>
      <c r="BA5" s="71" t="s">
        <v>1745</v>
      </c>
      <c r="BB5" s="71" t="s">
        <v>1746</v>
      </c>
      <c r="BC5" s="72">
        <v>21958873250</v>
      </c>
      <c r="BD5" s="72">
        <v>19298647442</v>
      </c>
    </row>
    <row r="6" spans="1:56" s="73" customFormat="1" ht="90" x14ac:dyDescent="0.25">
      <c r="A6" s="68">
        <v>2</v>
      </c>
      <c r="B6" s="20" t="s">
        <v>32</v>
      </c>
      <c r="C6" s="20" t="s">
        <v>1729</v>
      </c>
      <c r="D6" s="20" t="s">
        <v>1730</v>
      </c>
      <c r="E6" s="20" t="s">
        <v>198</v>
      </c>
      <c r="F6" s="20" t="s">
        <v>199</v>
      </c>
      <c r="G6" s="20" t="s">
        <v>1731</v>
      </c>
      <c r="H6" s="20" t="s">
        <v>1732</v>
      </c>
      <c r="I6" s="20" t="s">
        <v>1733</v>
      </c>
      <c r="J6" s="68" t="s">
        <v>270</v>
      </c>
      <c r="K6" s="68">
        <f>IF(I6="na",0,IF(COUNTIFS($C$1:C6,C6,$I$1:I6,I6)&gt;1,0,1))</f>
        <v>0</v>
      </c>
      <c r="L6" s="68">
        <f>IF(I6="na",0,IF(COUNTIFS($D$1:D6,D6,$I$1:I6,I6)&gt;1,0,1))</f>
        <v>0</v>
      </c>
      <c r="M6" s="68">
        <f>IF(S6="",0,IF(VLOOKUP(R6,#REF!,2,0)=1,S6-O6,S6-SUMIFS($S:$S,$R:$R,INDEX(meses,VLOOKUP(R6,#REF!,2,0)-1),D:D,D6)))</f>
        <v>0</v>
      </c>
      <c r="N6" s="68"/>
      <c r="O6" s="68"/>
      <c r="P6" s="68"/>
      <c r="Q6" s="68"/>
      <c r="R6" s="2" t="s">
        <v>1597</v>
      </c>
      <c r="S6" s="2"/>
      <c r="T6" s="22"/>
      <c r="U6" s="39"/>
      <c r="V6" s="5"/>
      <c r="W6" s="39"/>
      <c r="X6" s="20" t="s">
        <v>1734</v>
      </c>
      <c r="Y6" s="20" t="s">
        <v>1735</v>
      </c>
      <c r="Z6" s="20"/>
      <c r="AA6" s="69"/>
      <c r="AB6" s="69"/>
      <c r="AC6" s="69"/>
      <c r="AD6" s="20"/>
      <c r="AE6" s="20"/>
      <c r="AF6" s="2"/>
      <c r="AG6" s="22"/>
      <c r="AH6" s="39"/>
      <c r="AI6" s="5"/>
      <c r="AJ6" s="5"/>
      <c r="AK6" s="20" t="s">
        <v>1739</v>
      </c>
      <c r="AL6" s="68" t="s">
        <v>46</v>
      </c>
      <c r="AM6" s="68">
        <v>2201</v>
      </c>
      <c r="AN6" s="68" t="s">
        <v>48</v>
      </c>
      <c r="AO6" s="68" t="s">
        <v>1740</v>
      </c>
      <c r="AP6" s="20" t="s">
        <v>1741</v>
      </c>
      <c r="AQ6" s="20" t="s">
        <v>115</v>
      </c>
      <c r="AR6" s="2">
        <v>2201006</v>
      </c>
      <c r="AS6" s="2" t="s">
        <v>696</v>
      </c>
      <c r="AT6" s="39" t="s">
        <v>1743</v>
      </c>
      <c r="AU6" s="2"/>
      <c r="AV6" s="39" t="s">
        <v>422</v>
      </c>
      <c r="AW6" s="2" t="s">
        <v>1604</v>
      </c>
      <c r="AX6" s="70">
        <v>26607361454</v>
      </c>
      <c r="AY6" s="71">
        <v>1</v>
      </c>
      <c r="AZ6" s="71" t="s">
        <v>1744</v>
      </c>
      <c r="BA6" s="71" t="s">
        <v>1745</v>
      </c>
      <c r="BB6" s="71" t="s">
        <v>1746</v>
      </c>
      <c r="BC6" s="72">
        <v>26607361454</v>
      </c>
      <c r="BD6" s="72">
        <v>26607361454</v>
      </c>
    </row>
    <row r="7" spans="1:56" s="73" customFormat="1" ht="90" x14ac:dyDescent="0.25">
      <c r="A7" s="68">
        <v>3</v>
      </c>
      <c r="B7" s="20" t="s">
        <v>32</v>
      </c>
      <c r="C7" s="20" t="s">
        <v>1729</v>
      </c>
      <c r="D7" s="20" t="s">
        <v>1730</v>
      </c>
      <c r="E7" s="20" t="s">
        <v>198</v>
      </c>
      <c r="F7" s="20" t="s">
        <v>199</v>
      </c>
      <c r="G7" s="20" t="s">
        <v>1731</v>
      </c>
      <c r="H7" s="20" t="s">
        <v>1732</v>
      </c>
      <c r="I7" s="20" t="s">
        <v>1733</v>
      </c>
      <c r="J7" s="68" t="s">
        <v>270</v>
      </c>
      <c r="K7" s="68">
        <f>IF(I7="na",0,IF(COUNTIFS($C$1:C7,C7,$I$1:I7,I7)&gt;1,0,1))</f>
        <v>0</v>
      </c>
      <c r="L7" s="68">
        <f>IF(I7="na",0,IF(COUNTIFS($D$1:D7,D7,$I$1:I7,I7)&gt;1,0,1))</f>
        <v>0</v>
      </c>
      <c r="M7" s="68">
        <f>IF(S7="",0,IF(VLOOKUP(R7,#REF!,2,0)=1,S7-O7,S7-SUMIFS($S:$S,$R:$R,INDEX(meses,VLOOKUP(R7,#REF!,2,0)-1),D:D,D7)))</f>
        <v>0</v>
      </c>
      <c r="N7" s="68"/>
      <c r="O7" s="68"/>
      <c r="P7" s="68"/>
      <c r="Q7" s="68"/>
      <c r="R7" s="2" t="s">
        <v>1597</v>
      </c>
      <c r="S7" s="2"/>
      <c r="T7" s="22"/>
      <c r="U7" s="5"/>
      <c r="V7" s="5"/>
      <c r="W7" s="5"/>
      <c r="X7" s="20" t="s">
        <v>1734</v>
      </c>
      <c r="Y7" s="20" t="s">
        <v>1735</v>
      </c>
      <c r="Z7" s="20"/>
      <c r="AA7" s="69"/>
      <c r="AB7" s="69"/>
      <c r="AC7" s="69"/>
      <c r="AD7" s="20"/>
      <c r="AE7" s="20"/>
      <c r="AF7" s="2"/>
      <c r="AG7" s="22"/>
      <c r="AH7" s="5"/>
      <c r="AI7" s="5"/>
      <c r="AJ7" s="5"/>
      <c r="AK7" s="20" t="s">
        <v>1739</v>
      </c>
      <c r="AL7" s="68" t="s">
        <v>46</v>
      </c>
      <c r="AM7" s="68">
        <v>2201</v>
      </c>
      <c r="AN7" s="68" t="s">
        <v>48</v>
      </c>
      <c r="AO7" s="68" t="s">
        <v>1740</v>
      </c>
      <c r="AP7" s="20" t="s">
        <v>1741</v>
      </c>
      <c r="AQ7" s="20" t="s">
        <v>115</v>
      </c>
      <c r="AR7" s="2">
        <v>2201006</v>
      </c>
      <c r="AS7" s="2" t="s">
        <v>1747</v>
      </c>
      <c r="AT7" s="39" t="s">
        <v>1748</v>
      </c>
      <c r="AU7" s="2"/>
      <c r="AV7" s="39" t="s">
        <v>422</v>
      </c>
      <c r="AW7" s="2" t="s">
        <v>1604</v>
      </c>
      <c r="AX7" s="70">
        <v>1400530951</v>
      </c>
      <c r="AY7" s="71">
        <v>1</v>
      </c>
      <c r="AZ7" s="71" t="s">
        <v>1744</v>
      </c>
      <c r="BA7" s="71" t="s">
        <v>1745</v>
      </c>
      <c r="BB7" s="71" t="s">
        <v>1746</v>
      </c>
      <c r="BC7" s="72">
        <v>1400530951</v>
      </c>
      <c r="BD7" s="72">
        <v>1400530951</v>
      </c>
    </row>
    <row r="8" spans="1:56" s="73" customFormat="1" ht="90" x14ac:dyDescent="0.25">
      <c r="A8" s="68">
        <v>4</v>
      </c>
      <c r="B8" s="20" t="s">
        <v>32</v>
      </c>
      <c r="C8" s="20" t="s">
        <v>1729</v>
      </c>
      <c r="D8" s="20" t="s">
        <v>1730</v>
      </c>
      <c r="E8" s="20" t="s">
        <v>198</v>
      </c>
      <c r="F8" s="20" t="s">
        <v>199</v>
      </c>
      <c r="G8" s="20" t="s">
        <v>1731</v>
      </c>
      <c r="H8" s="20" t="s">
        <v>1732</v>
      </c>
      <c r="I8" s="20" t="s">
        <v>1733</v>
      </c>
      <c r="J8" s="68" t="s">
        <v>270</v>
      </c>
      <c r="K8" s="68">
        <f>IF(I8="na",0,IF(COUNTIFS($C$1:C8,C8,$I$1:I8,I8)&gt;1,0,1))</f>
        <v>0</v>
      </c>
      <c r="L8" s="68">
        <f>IF(I8="na",0,IF(COUNTIFS($D$1:D8,D8,$I$1:I8,I8)&gt;1,0,1))</f>
        <v>0</v>
      </c>
      <c r="M8" s="68">
        <f>IF(S8="",0,IF(VLOOKUP(R8,#REF!,2,0)=1,S8-O8,S8-SUMIFS($S:$S,$R:$R,INDEX(meses,VLOOKUP(R8,#REF!,2,0)-1),D:D,D8)))</f>
        <v>0</v>
      </c>
      <c r="N8" s="68"/>
      <c r="O8" s="68"/>
      <c r="P8" s="68"/>
      <c r="Q8" s="68"/>
      <c r="R8" s="2" t="s">
        <v>1597</v>
      </c>
      <c r="S8" s="2"/>
      <c r="T8" s="22"/>
      <c r="U8" s="5"/>
      <c r="V8" s="5"/>
      <c r="W8" s="5"/>
      <c r="X8" s="20" t="s">
        <v>1734</v>
      </c>
      <c r="Y8" s="20" t="s">
        <v>1735</v>
      </c>
      <c r="Z8" s="20"/>
      <c r="AA8" s="69"/>
      <c r="AB8" s="69"/>
      <c r="AC8" s="69"/>
      <c r="AD8" s="20"/>
      <c r="AE8" s="20"/>
      <c r="AF8" s="2"/>
      <c r="AG8" s="22"/>
      <c r="AH8" s="5"/>
      <c r="AI8" s="5"/>
      <c r="AJ8" s="5"/>
      <c r="AK8" s="20" t="s">
        <v>1739</v>
      </c>
      <c r="AL8" s="68" t="s">
        <v>46</v>
      </c>
      <c r="AM8" s="68">
        <v>2201</v>
      </c>
      <c r="AN8" s="68" t="s">
        <v>48</v>
      </c>
      <c r="AO8" s="68" t="s">
        <v>1740</v>
      </c>
      <c r="AP8" s="20" t="s">
        <v>1741</v>
      </c>
      <c r="AQ8" s="20" t="s">
        <v>115</v>
      </c>
      <c r="AR8" s="2">
        <v>2201006</v>
      </c>
      <c r="AS8" s="2" t="s">
        <v>696</v>
      </c>
      <c r="AT8" s="39" t="s">
        <v>1748</v>
      </c>
      <c r="AU8" s="2"/>
      <c r="AV8" s="39" t="s">
        <v>422</v>
      </c>
      <c r="AW8" s="2" t="s">
        <v>1604</v>
      </c>
      <c r="AX8" s="70">
        <v>2119710014</v>
      </c>
      <c r="AY8" s="71">
        <v>1</v>
      </c>
      <c r="AZ8" s="71" t="s">
        <v>1744</v>
      </c>
      <c r="BA8" s="71" t="s">
        <v>1745</v>
      </c>
      <c r="BB8" s="71" t="s">
        <v>1746</v>
      </c>
      <c r="BC8" s="72">
        <v>2119710014</v>
      </c>
      <c r="BD8" s="72">
        <v>2119710014</v>
      </c>
    </row>
    <row r="9" spans="1:56" s="73" customFormat="1" ht="228.75" customHeight="1" x14ac:dyDescent="0.25">
      <c r="A9" s="68">
        <v>5</v>
      </c>
      <c r="B9" s="20" t="s">
        <v>32</v>
      </c>
      <c r="C9" s="20" t="s">
        <v>1729</v>
      </c>
      <c r="D9" s="20" t="s">
        <v>1730</v>
      </c>
      <c r="E9" s="20" t="s">
        <v>198</v>
      </c>
      <c r="F9" s="20" t="s">
        <v>199</v>
      </c>
      <c r="G9" s="20" t="s">
        <v>1731</v>
      </c>
      <c r="H9" s="20" t="s">
        <v>1732</v>
      </c>
      <c r="I9" s="20" t="s">
        <v>1733</v>
      </c>
      <c r="J9" s="68" t="s">
        <v>270</v>
      </c>
      <c r="K9" s="68">
        <f>IF(I9="na",0,IF(COUNTIFS($C$1:C9,C9,$I$1:I9,I9)&gt;1,0,1))</f>
        <v>0</v>
      </c>
      <c r="L9" s="68">
        <f>IF(I9="na",0,IF(COUNTIFS($D$1:D9,D9,$I$1:I9,I9)&gt;1,0,1))</f>
        <v>0</v>
      </c>
      <c r="M9" s="68">
        <f>IF(S9="",0,IF(VLOOKUP(R9,#REF!,2,0)=1,S9-O9,S9-SUMIFS($S:$S,$R:$R,INDEX(meses,VLOOKUP(R9,#REF!,2,0)-1),D:D,D9)))</f>
        <v>0</v>
      </c>
      <c r="N9" s="68"/>
      <c r="O9" s="68"/>
      <c r="P9" s="68"/>
      <c r="Q9" s="68"/>
      <c r="R9" s="2" t="s">
        <v>1597</v>
      </c>
      <c r="S9" s="2"/>
      <c r="T9" s="22"/>
      <c r="U9" s="5"/>
      <c r="V9" s="5"/>
      <c r="W9" s="5"/>
      <c r="X9" s="20" t="s">
        <v>1734</v>
      </c>
      <c r="Y9" s="20" t="s">
        <v>3020</v>
      </c>
      <c r="Z9" s="20" t="s">
        <v>1736</v>
      </c>
      <c r="AA9" s="69">
        <v>0</v>
      </c>
      <c r="AB9" s="69">
        <v>5000</v>
      </c>
      <c r="AC9" s="69">
        <f t="shared" ref="AC9:AC11" si="0">AB9-AA9</f>
        <v>5000</v>
      </c>
      <c r="AD9" s="20" t="s">
        <v>1749</v>
      </c>
      <c r="AE9" s="20" t="s">
        <v>1750</v>
      </c>
      <c r="AF9" s="2">
        <v>0</v>
      </c>
      <c r="AG9" s="22">
        <f t="shared" ref="AG9:AG11" si="1">(AF9-AA9)/(AB9-AA9)</f>
        <v>0</v>
      </c>
      <c r="AH9" s="39" t="s">
        <v>2189</v>
      </c>
      <c r="AI9" s="5" t="s">
        <v>407</v>
      </c>
      <c r="AJ9" s="5" t="s">
        <v>2190</v>
      </c>
      <c r="AK9" s="20" t="s">
        <v>1739</v>
      </c>
      <c r="AL9" s="68" t="s">
        <v>46</v>
      </c>
      <c r="AM9" s="68">
        <v>2201</v>
      </c>
      <c r="AN9" s="68" t="s">
        <v>48</v>
      </c>
      <c r="AO9" s="68" t="s">
        <v>1740</v>
      </c>
      <c r="AP9" s="20" t="s">
        <v>1741</v>
      </c>
      <c r="AQ9" s="20" t="s">
        <v>115</v>
      </c>
      <c r="AR9" s="2">
        <v>2201006</v>
      </c>
      <c r="AS9" s="2" t="s">
        <v>665</v>
      </c>
      <c r="AT9" s="39" t="s">
        <v>1751</v>
      </c>
      <c r="AU9" s="2"/>
      <c r="AV9" s="39" t="s">
        <v>422</v>
      </c>
      <c r="AW9" s="2" t="s">
        <v>1604</v>
      </c>
      <c r="AX9" s="70">
        <v>0</v>
      </c>
      <c r="AY9" s="71">
        <v>0</v>
      </c>
      <c r="AZ9" s="71" t="s">
        <v>1744</v>
      </c>
      <c r="BA9" s="71" t="s">
        <v>1745</v>
      </c>
      <c r="BB9" s="71" t="s">
        <v>1746</v>
      </c>
      <c r="BC9" s="72">
        <v>0</v>
      </c>
      <c r="BD9" s="72">
        <v>0</v>
      </c>
    </row>
    <row r="10" spans="1:56" s="73" customFormat="1" ht="192.75" customHeight="1" x14ac:dyDescent="0.25">
      <c r="A10" s="68">
        <v>6</v>
      </c>
      <c r="B10" s="20" t="s">
        <v>32</v>
      </c>
      <c r="C10" s="20" t="s">
        <v>1729</v>
      </c>
      <c r="D10" s="20" t="s">
        <v>1730</v>
      </c>
      <c r="E10" s="20" t="s">
        <v>198</v>
      </c>
      <c r="F10" s="20" t="s">
        <v>199</v>
      </c>
      <c r="G10" s="20" t="s">
        <v>1731</v>
      </c>
      <c r="H10" s="20" t="s">
        <v>1732</v>
      </c>
      <c r="I10" s="20" t="s">
        <v>1733</v>
      </c>
      <c r="J10" s="68" t="s">
        <v>270</v>
      </c>
      <c r="K10" s="68">
        <f>IF(I10="na",0,IF(COUNTIFS($C$1:C10,C10,$I$1:I10,I10)&gt;1,0,1))</f>
        <v>0</v>
      </c>
      <c r="L10" s="68">
        <f>IF(I10="na",0,IF(COUNTIFS($D$1:D10,D10,$I$1:I10,I10)&gt;1,0,1))</f>
        <v>0</v>
      </c>
      <c r="M10" s="68">
        <f>IF(S10="",0,IF(VLOOKUP(R10,#REF!,2,0)=1,S10-O10,S10-SUMIFS($S:$S,$R:$R,INDEX(meses,VLOOKUP(R10,#REF!,2,0)-1),D:D,D10)))</f>
        <v>0</v>
      </c>
      <c r="N10" s="68"/>
      <c r="O10" s="68"/>
      <c r="P10" s="68"/>
      <c r="Q10" s="68"/>
      <c r="R10" s="2" t="s">
        <v>1597</v>
      </c>
      <c r="S10" s="2"/>
      <c r="T10" s="22"/>
      <c r="U10" s="5"/>
      <c r="V10" s="5"/>
      <c r="W10" s="5"/>
      <c r="X10" s="20" t="s">
        <v>1734</v>
      </c>
      <c r="Y10" s="20" t="s">
        <v>1752</v>
      </c>
      <c r="Z10" s="20" t="s">
        <v>1736</v>
      </c>
      <c r="AA10" s="69">
        <v>0</v>
      </c>
      <c r="AB10" s="69">
        <v>1</v>
      </c>
      <c r="AC10" s="69">
        <f t="shared" si="0"/>
        <v>1</v>
      </c>
      <c r="AD10" s="20" t="s">
        <v>1749</v>
      </c>
      <c r="AE10" s="20" t="s">
        <v>1753</v>
      </c>
      <c r="AF10" s="2">
        <v>0</v>
      </c>
      <c r="AG10" s="22">
        <f t="shared" si="1"/>
        <v>0</v>
      </c>
      <c r="AH10" s="39" t="s">
        <v>2191</v>
      </c>
      <c r="AI10" s="5" t="s">
        <v>408</v>
      </c>
      <c r="AJ10" s="5" t="s">
        <v>2192</v>
      </c>
      <c r="AK10" s="20" t="s">
        <v>1739</v>
      </c>
      <c r="AL10" s="68" t="s">
        <v>46</v>
      </c>
      <c r="AM10" s="68">
        <v>2201</v>
      </c>
      <c r="AN10" s="68" t="s">
        <v>48</v>
      </c>
      <c r="AO10" s="68" t="s">
        <v>1740</v>
      </c>
      <c r="AP10" s="20" t="s">
        <v>1741</v>
      </c>
      <c r="AQ10" s="20" t="s">
        <v>115</v>
      </c>
      <c r="AR10" s="2">
        <v>2201006</v>
      </c>
      <c r="AS10" s="2" t="s">
        <v>665</v>
      </c>
      <c r="AT10" s="39" t="s">
        <v>1754</v>
      </c>
      <c r="AU10" s="2"/>
      <c r="AV10" s="39" t="s">
        <v>422</v>
      </c>
      <c r="AW10" s="2" t="s">
        <v>1604</v>
      </c>
      <c r="AX10" s="70">
        <v>0</v>
      </c>
      <c r="AY10" s="71">
        <v>0</v>
      </c>
      <c r="AZ10" s="71" t="s">
        <v>1744</v>
      </c>
      <c r="BA10" s="71" t="s">
        <v>1745</v>
      </c>
      <c r="BB10" s="71" t="s">
        <v>1746</v>
      </c>
      <c r="BC10" s="72">
        <v>0</v>
      </c>
      <c r="BD10" s="72">
        <v>0</v>
      </c>
    </row>
    <row r="11" spans="1:56" s="73" customFormat="1" ht="192.75" customHeight="1" x14ac:dyDescent="0.25">
      <c r="A11" s="68">
        <v>7</v>
      </c>
      <c r="B11" s="20" t="s">
        <v>32</v>
      </c>
      <c r="C11" s="20" t="s">
        <v>1729</v>
      </c>
      <c r="D11" s="20" t="s">
        <v>1730</v>
      </c>
      <c r="E11" s="20" t="s">
        <v>198</v>
      </c>
      <c r="F11" s="20" t="s">
        <v>199</v>
      </c>
      <c r="G11" s="20" t="s">
        <v>1731</v>
      </c>
      <c r="H11" s="20" t="s">
        <v>1732</v>
      </c>
      <c r="I11" s="20" t="s">
        <v>1733</v>
      </c>
      <c r="J11" s="68" t="s">
        <v>270</v>
      </c>
      <c r="K11" s="68">
        <f>IF(I11="na",0,IF(COUNTIFS($C$1:C11,C11,$I$1:I11,I11)&gt;1,0,1))</f>
        <v>0</v>
      </c>
      <c r="L11" s="68">
        <f>IF(I11="na",0,IF(COUNTIFS($D$1:D11,D11,$I$1:I11,I11)&gt;1,0,1))</f>
        <v>0</v>
      </c>
      <c r="M11" s="68">
        <f>IF(S11="",0,IF(VLOOKUP(R11,#REF!,2,0)=1,S11-O11,S11-SUMIFS($S:$S,$R:$R,INDEX(meses,VLOOKUP(R11,#REF!,2,0)-1),D:D,D11)))</f>
        <v>0</v>
      </c>
      <c r="N11" s="68"/>
      <c r="O11" s="68"/>
      <c r="P11" s="68"/>
      <c r="Q11" s="68"/>
      <c r="R11" s="2" t="s">
        <v>1597</v>
      </c>
      <c r="S11" s="2"/>
      <c r="T11" s="22"/>
      <c r="U11" s="5"/>
      <c r="V11" s="5"/>
      <c r="W11" s="5"/>
      <c r="X11" s="20" t="s">
        <v>1734</v>
      </c>
      <c r="Y11" s="20" t="s">
        <v>1755</v>
      </c>
      <c r="Z11" s="20" t="s">
        <v>1736</v>
      </c>
      <c r="AA11" s="74">
        <v>92597</v>
      </c>
      <c r="AB11" s="74">
        <v>93000</v>
      </c>
      <c r="AC11" s="69">
        <f t="shared" si="0"/>
        <v>403</v>
      </c>
      <c r="AD11" s="20" t="s">
        <v>1749</v>
      </c>
      <c r="AE11" s="20" t="s">
        <v>1756</v>
      </c>
      <c r="AF11" s="75">
        <f>AA11</f>
        <v>92597</v>
      </c>
      <c r="AG11" s="22">
        <f t="shared" si="1"/>
        <v>0</v>
      </c>
      <c r="AH11" s="39" t="s">
        <v>2193</v>
      </c>
      <c r="AI11" s="5" t="s">
        <v>407</v>
      </c>
      <c r="AJ11" s="5" t="s">
        <v>2194</v>
      </c>
      <c r="AK11" s="20" t="s">
        <v>1739</v>
      </c>
      <c r="AL11" s="68" t="s">
        <v>46</v>
      </c>
      <c r="AM11" s="68">
        <v>2201</v>
      </c>
      <c r="AN11" s="68" t="s">
        <v>48</v>
      </c>
      <c r="AO11" s="68" t="s">
        <v>1740</v>
      </c>
      <c r="AP11" s="20" t="s">
        <v>1757</v>
      </c>
      <c r="AQ11" s="20" t="s">
        <v>1758</v>
      </c>
      <c r="AR11" s="2">
        <v>2201009</v>
      </c>
      <c r="AS11" s="2" t="s">
        <v>696</v>
      </c>
      <c r="AT11" s="39" t="s">
        <v>1759</v>
      </c>
      <c r="AU11" s="2"/>
      <c r="AV11" s="39" t="s">
        <v>422</v>
      </c>
      <c r="AW11" s="2" t="s">
        <v>1604</v>
      </c>
      <c r="AX11" s="70">
        <v>13369072070</v>
      </c>
      <c r="AY11" s="71">
        <v>1</v>
      </c>
      <c r="AZ11" s="71" t="s">
        <v>1760</v>
      </c>
      <c r="BA11" s="71" t="s">
        <v>1745</v>
      </c>
      <c r="BB11" s="71" t="s">
        <v>1746</v>
      </c>
      <c r="BC11" s="72">
        <v>13369072070</v>
      </c>
      <c r="BD11" s="72">
        <v>13369072070</v>
      </c>
    </row>
    <row r="12" spans="1:56" s="73" customFormat="1" ht="90" x14ac:dyDescent="0.25">
      <c r="A12" s="68">
        <v>8</v>
      </c>
      <c r="B12" s="20" t="s">
        <v>32</v>
      </c>
      <c r="C12" s="20" t="s">
        <v>1729</v>
      </c>
      <c r="D12" s="20" t="s">
        <v>1730</v>
      </c>
      <c r="E12" s="20" t="s">
        <v>198</v>
      </c>
      <c r="F12" s="20" t="s">
        <v>199</v>
      </c>
      <c r="G12" s="20" t="s">
        <v>1731</v>
      </c>
      <c r="H12" s="20" t="s">
        <v>1732</v>
      </c>
      <c r="I12" s="20" t="s">
        <v>1733</v>
      </c>
      <c r="J12" s="68" t="s">
        <v>270</v>
      </c>
      <c r="K12" s="68">
        <f>IF(I12="na",0,IF(COUNTIFS($C$1:C12,C12,$I$1:I12,I12)&gt;1,0,1))</f>
        <v>0</v>
      </c>
      <c r="L12" s="68">
        <f>IF(I12="na",0,IF(COUNTIFS($D$1:D12,D12,$I$1:I12,I12)&gt;1,0,1))</f>
        <v>0</v>
      </c>
      <c r="M12" s="68">
        <f>IF(S12="",0,IF(VLOOKUP(R12,#REF!,2,0)=1,S12-O12,S12-SUMIFS($S:$S,$R:$R,INDEX(meses,VLOOKUP(R12,#REF!,2,0)-1),D:D,D12)))</f>
        <v>0</v>
      </c>
      <c r="N12" s="68"/>
      <c r="O12" s="68"/>
      <c r="P12" s="68"/>
      <c r="Q12" s="68"/>
      <c r="R12" s="2" t="s">
        <v>1597</v>
      </c>
      <c r="S12" s="2"/>
      <c r="T12" s="22"/>
      <c r="U12" s="5"/>
      <c r="V12" s="5"/>
      <c r="W12" s="5"/>
      <c r="X12" s="20" t="s">
        <v>1734</v>
      </c>
      <c r="Y12" s="20" t="s">
        <v>1755</v>
      </c>
      <c r="Z12" s="20"/>
      <c r="AA12" s="74"/>
      <c r="AB12" s="74"/>
      <c r="AC12" s="74"/>
      <c r="AD12" s="20"/>
      <c r="AE12" s="20"/>
      <c r="AF12" s="2"/>
      <c r="AG12" s="22"/>
      <c r="AH12" s="39"/>
      <c r="AI12" s="5"/>
      <c r="AJ12" s="5"/>
      <c r="AK12" s="20" t="s">
        <v>1739</v>
      </c>
      <c r="AL12" s="68" t="s">
        <v>46</v>
      </c>
      <c r="AM12" s="68">
        <v>2201</v>
      </c>
      <c r="AN12" s="68" t="s">
        <v>48</v>
      </c>
      <c r="AO12" s="68" t="s">
        <v>1740</v>
      </c>
      <c r="AP12" s="20" t="s">
        <v>1757</v>
      </c>
      <c r="AQ12" s="20" t="s">
        <v>1758</v>
      </c>
      <c r="AR12" s="2">
        <v>2201009</v>
      </c>
      <c r="AS12" s="2" t="s">
        <v>1761</v>
      </c>
      <c r="AT12" s="39" t="s">
        <v>1759</v>
      </c>
      <c r="AU12" s="2"/>
      <c r="AV12" s="39" t="s">
        <v>422</v>
      </c>
      <c r="AW12" s="2" t="s">
        <v>1604</v>
      </c>
      <c r="AX12" s="70">
        <v>8717016471</v>
      </c>
      <c r="AY12" s="71">
        <v>1</v>
      </c>
      <c r="AZ12" s="71" t="s">
        <v>1760</v>
      </c>
      <c r="BA12" s="71" t="s">
        <v>1745</v>
      </c>
      <c r="BB12" s="71" t="s">
        <v>1746</v>
      </c>
      <c r="BC12" s="72">
        <v>8717016471</v>
      </c>
      <c r="BD12" s="72">
        <v>8717016471</v>
      </c>
    </row>
    <row r="13" spans="1:56" s="73" customFormat="1" ht="90" x14ac:dyDescent="0.25">
      <c r="A13" s="68">
        <v>9</v>
      </c>
      <c r="B13" s="20" t="s">
        <v>32</v>
      </c>
      <c r="C13" s="20" t="s">
        <v>1729</v>
      </c>
      <c r="D13" s="20" t="s">
        <v>1730</v>
      </c>
      <c r="E13" s="20" t="s">
        <v>198</v>
      </c>
      <c r="F13" s="20" t="s">
        <v>199</v>
      </c>
      <c r="G13" s="20" t="s">
        <v>1731</v>
      </c>
      <c r="H13" s="20" t="s">
        <v>1732</v>
      </c>
      <c r="I13" s="20" t="s">
        <v>1733</v>
      </c>
      <c r="J13" s="68" t="s">
        <v>270</v>
      </c>
      <c r="K13" s="68">
        <f>IF(I13="na",0,IF(COUNTIFS($C$1:C13,C13,$I$1:I13,I13)&gt;1,0,1))</f>
        <v>0</v>
      </c>
      <c r="L13" s="68">
        <f>IF(I13="na",0,IF(COUNTIFS($D$1:D13,D13,$I$1:I13,I13)&gt;1,0,1))</f>
        <v>0</v>
      </c>
      <c r="M13" s="68">
        <f>IF(S13="",0,IF(VLOOKUP(R13,#REF!,2,0)=1,S13-O13,S13-SUMIFS($S:$S,$R:$R,INDEX(meses,VLOOKUP(R13,#REF!,2,0)-1),D:D,D13)))</f>
        <v>0</v>
      </c>
      <c r="N13" s="68"/>
      <c r="O13" s="68"/>
      <c r="P13" s="68"/>
      <c r="Q13" s="68"/>
      <c r="R13" s="2" t="s">
        <v>1597</v>
      </c>
      <c r="S13" s="2"/>
      <c r="T13" s="22"/>
      <c r="U13" s="5"/>
      <c r="V13" s="5"/>
      <c r="W13" s="5"/>
      <c r="X13" s="20" t="s">
        <v>1734</v>
      </c>
      <c r="Y13" s="20" t="s">
        <v>1755</v>
      </c>
      <c r="Z13" s="20"/>
      <c r="AA13" s="69"/>
      <c r="AB13" s="69"/>
      <c r="AC13" s="69"/>
      <c r="AD13" s="20"/>
      <c r="AE13" s="20"/>
      <c r="AF13" s="2"/>
      <c r="AG13" s="22"/>
      <c r="AH13" s="5"/>
      <c r="AI13" s="5"/>
      <c r="AJ13" s="5"/>
      <c r="AK13" s="20" t="s">
        <v>1739</v>
      </c>
      <c r="AL13" s="68" t="s">
        <v>46</v>
      </c>
      <c r="AM13" s="68">
        <v>2201</v>
      </c>
      <c r="AN13" s="68" t="s">
        <v>48</v>
      </c>
      <c r="AO13" s="68" t="s">
        <v>1740</v>
      </c>
      <c r="AP13" s="20" t="s">
        <v>1757</v>
      </c>
      <c r="AQ13" s="20" t="s">
        <v>1758</v>
      </c>
      <c r="AR13" s="2">
        <v>2201009</v>
      </c>
      <c r="AS13" s="2" t="s">
        <v>665</v>
      </c>
      <c r="AT13" s="39" t="s">
        <v>1762</v>
      </c>
      <c r="AU13" s="2"/>
      <c r="AV13" s="39" t="s">
        <v>1763</v>
      </c>
      <c r="AW13" s="2" t="s">
        <v>1604</v>
      </c>
      <c r="AX13" s="70">
        <v>13904844585</v>
      </c>
      <c r="AY13" s="71">
        <v>1</v>
      </c>
      <c r="AZ13" s="71" t="s">
        <v>1764</v>
      </c>
      <c r="BA13" s="71" t="s">
        <v>1745</v>
      </c>
      <c r="BB13" s="71" t="s">
        <v>1765</v>
      </c>
      <c r="BC13" s="72">
        <v>13904844585</v>
      </c>
      <c r="BD13" s="72">
        <v>12404844585</v>
      </c>
    </row>
    <row r="14" spans="1:56" s="73" customFormat="1" ht="105" x14ac:dyDescent="0.25">
      <c r="A14" s="68">
        <v>10</v>
      </c>
      <c r="B14" s="20" t="s">
        <v>32</v>
      </c>
      <c r="C14" s="20" t="s">
        <v>1729</v>
      </c>
      <c r="D14" s="20" t="s">
        <v>1730</v>
      </c>
      <c r="E14" s="20" t="s">
        <v>198</v>
      </c>
      <c r="F14" s="20" t="s">
        <v>199</v>
      </c>
      <c r="G14" s="20" t="s">
        <v>1731</v>
      </c>
      <c r="H14" s="20" t="s">
        <v>1732</v>
      </c>
      <c r="I14" s="20" t="s">
        <v>1733</v>
      </c>
      <c r="J14" s="68" t="s">
        <v>270</v>
      </c>
      <c r="K14" s="68">
        <f>IF(I14="na",0,IF(COUNTIFS($C$1:C14,C14,$I$1:I14,I14)&gt;1,0,1))</f>
        <v>0</v>
      </c>
      <c r="L14" s="68">
        <f>IF(I14="na",0,IF(COUNTIFS($D$1:D14,D14,$I$1:I14,I14)&gt;1,0,1))</f>
        <v>0</v>
      </c>
      <c r="M14" s="68">
        <f>IF(S14="",0,IF(VLOOKUP(R14,#REF!,2,0)=1,S14-O14,S14-SUMIFS($S:$S,$R:$R,INDEX(meses,VLOOKUP(R14,#REF!,2,0)-1),D:D,D14)))</f>
        <v>0</v>
      </c>
      <c r="N14" s="68"/>
      <c r="O14" s="68"/>
      <c r="P14" s="68"/>
      <c r="Q14" s="68"/>
      <c r="R14" s="2" t="s">
        <v>1597</v>
      </c>
      <c r="S14" s="2"/>
      <c r="T14" s="22"/>
      <c r="U14" s="5"/>
      <c r="V14" s="5"/>
      <c r="W14" s="5"/>
      <c r="X14" s="20" t="s">
        <v>1734</v>
      </c>
      <c r="Y14" s="20" t="s">
        <v>1755</v>
      </c>
      <c r="Z14" s="20"/>
      <c r="AA14" s="69"/>
      <c r="AB14" s="69"/>
      <c r="AC14" s="69"/>
      <c r="AD14" s="20"/>
      <c r="AE14" s="20"/>
      <c r="AF14" s="2"/>
      <c r="AG14" s="22"/>
      <c r="AH14" s="5"/>
      <c r="AI14" s="5"/>
      <c r="AJ14" s="5"/>
      <c r="AK14" s="20" t="s">
        <v>1739</v>
      </c>
      <c r="AL14" s="68" t="s">
        <v>46</v>
      </c>
      <c r="AM14" s="68">
        <v>2201</v>
      </c>
      <c r="AN14" s="68" t="s">
        <v>48</v>
      </c>
      <c r="AO14" s="68" t="s">
        <v>1740</v>
      </c>
      <c r="AP14" s="20" t="s">
        <v>1757</v>
      </c>
      <c r="AQ14" s="20" t="s">
        <v>1758</v>
      </c>
      <c r="AR14" s="2">
        <v>2201009</v>
      </c>
      <c r="AS14" s="2" t="s">
        <v>665</v>
      </c>
      <c r="AT14" s="39" t="s">
        <v>1766</v>
      </c>
      <c r="AU14" s="2"/>
      <c r="AV14" s="39" t="s">
        <v>70</v>
      </c>
      <c r="AW14" s="2" t="s">
        <v>1604</v>
      </c>
      <c r="AX14" s="70">
        <v>68508000</v>
      </c>
      <c r="AY14" s="71">
        <v>1</v>
      </c>
      <c r="AZ14" s="71" t="s">
        <v>1760</v>
      </c>
      <c r="BA14" s="71" t="s">
        <v>1745</v>
      </c>
      <c r="BB14" s="71" t="s">
        <v>1746</v>
      </c>
      <c r="BC14" s="72">
        <v>68508000</v>
      </c>
      <c r="BD14" s="72">
        <v>68508000</v>
      </c>
    </row>
    <row r="15" spans="1:56" s="73" customFormat="1" ht="90" x14ac:dyDescent="0.25">
      <c r="A15" s="68">
        <v>11</v>
      </c>
      <c r="B15" s="20" t="s">
        <v>32</v>
      </c>
      <c r="C15" s="20" t="s">
        <v>1729</v>
      </c>
      <c r="D15" s="20" t="s">
        <v>1730</v>
      </c>
      <c r="E15" s="20" t="s">
        <v>198</v>
      </c>
      <c r="F15" s="20" t="s">
        <v>199</v>
      </c>
      <c r="G15" s="20" t="s">
        <v>1731</v>
      </c>
      <c r="H15" s="20" t="s">
        <v>1732</v>
      </c>
      <c r="I15" s="20" t="s">
        <v>1733</v>
      </c>
      <c r="J15" s="68" t="s">
        <v>270</v>
      </c>
      <c r="K15" s="68">
        <f>IF(I15="na",0,IF(COUNTIFS($C$1:C15,C15,$I$1:I15,I15)&gt;1,0,1))</f>
        <v>0</v>
      </c>
      <c r="L15" s="68">
        <f>IF(I15="na",0,IF(COUNTIFS($D$1:D15,D15,$I$1:I15,I15)&gt;1,0,1))</f>
        <v>0</v>
      </c>
      <c r="M15" s="68">
        <f>IF(S15="",0,IF(VLOOKUP(R15,#REF!,2,0)=1,S15-O15,S15-SUMIFS($S:$S,$R:$R,INDEX(meses,VLOOKUP(R15,#REF!,2,0)-1),D:D,D15)))</f>
        <v>0</v>
      </c>
      <c r="N15" s="68"/>
      <c r="O15" s="68"/>
      <c r="P15" s="68"/>
      <c r="Q15" s="68"/>
      <c r="R15" s="2" t="s">
        <v>1597</v>
      </c>
      <c r="S15" s="2"/>
      <c r="T15" s="22"/>
      <c r="U15" s="5"/>
      <c r="V15" s="5"/>
      <c r="W15" s="5"/>
      <c r="X15" s="20" t="s">
        <v>1734</v>
      </c>
      <c r="Y15" s="20" t="s">
        <v>1755</v>
      </c>
      <c r="Z15" s="20"/>
      <c r="AA15" s="69"/>
      <c r="AB15" s="69"/>
      <c r="AC15" s="69"/>
      <c r="AD15" s="20"/>
      <c r="AE15" s="20"/>
      <c r="AF15" s="2"/>
      <c r="AG15" s="22"/>
      <c r="AH15" s="5"/>
      <c r="AI15" s="5"/>
      <c r="AJ15" s="5"/>
      <c r="AK15" s="20" t="s">
        <v>1739</v>
      </c>
      <c r="AL15" s="68" t="s">
        <v>46</v>
      </c>
      <c r="AM15" s="68">
        <v>2201</v>
      </c>
      <c r="AN15" s="68" t="s">
        <v>48</v>
      </c>
      <c r="AO15" s="68" t="s">
        <v>1740</v>
      </c>
      <c r="AP15" s="20" t="s">
        <v>1757</v>
      </c>
      <c r="AQ15" s="20" t="s">
        <v>1758</v>
      </c>
      <c r="AR15" s="2">
        <v>2201009</v>
      </c>
      <c r="AS15" s="2" t="s">
        <v>665</v>
      </c>
      <c r="AT15" s="39" t="s">
        <v>1767</v>
      </c>
      <c r="AU15" s="2"/>
      <c r="AV15" s="39" t="s">
        <v>70</v>
      </c>
      <c r="AW15" s="2" t="s">
        <v>1604</v>
      </c>
      <c r="AX15" s="70">
        <v>154592900</v>
      </c>
      <c r="AY15" s="71">
        <v>1</v>
      </c>
      <c r="AZ15" s="71" t="s">
        <v>1760</v>
      </c>
      <c r="BA15" s="71" t="s">
        <v>1745</v>
      </c>
      <c r="BB15" s="71" t="s">
        <v>1746</v>
      </c>
      <c r="BC15" s="72">
        <v>154592900</v>
      </c>
      <c r="BD15" s="72">
        <v>154592900</v>
      </c>
    </row>
    <row r="16" spans="1:56" s="73" customFormat="1" ht="90" x14ac:dyDescent="0.25">
      <c r="A16" s="68">
        <v>12</v>
      </c>
      <c r="B16" s="20" t="s">
        <v>32</v>
      </c>
      <c r="C16" s="20" t="s">
        <v>1729</v>
      </c>
      <c r="D16" s="20" t="s">
        <v>1730</v>
      </c>
      <c r="E16" s="20" t="s">
        <v>198</v>
      </c>
      <c r="F16" s="20" t="s">
        <v>199</v>
      </c>
      <c r="G16" s="20" t="s">
        <v>1731</v>
      </c>
      <c r="H16" s="20" t="s">
        <v>1732</v>
      </c>
      <c r="I16" s="20" t="s">
        <v>1733</v>
      </c>
      <c r="J16" s="68" t="s">
        <v>270</v>
      </c>
      <c r="K16" s="68">
        <f>IF(I16="na",0,IF(COUNTIFS($C$1:C16,C16,$I$1:I16,I16)&gt;1,0,1))</f>
        <v>0</v>
      </c>
      <c r="L16" s="68">
        <f>IF(I16="na",0,IF(COUNTIFS($D$1:D16,D16,$I$1:I16,I16)&gt;1,0,1))</f>
        <v>0</v>
      </c>
      <c r="M16" s="68">
        <f>IF(S16="",0,IF(VLOOKUP(R16,#REF!,2,0)=1,S16-O16,S16-SUMIFS($S:$S,$R:$R,INDEX(meses,VLOOKUP(R16,#REF!,2,0)-1),D:D,D16)))</f>
        <v>0</v>
      </c>
      <c r="N16" s="68"/>
      <c r="O16" s="68"/>
      <c r="P16" s="68"/>
      <c r="Q16" s="68"/>
      <c r="R16" s="2" t="s">
        <v>1597</v>
      </c>
      <c r="S16" s="2"/>
      <c r="T16" s="22"/>
      <c r="U16" s="5"/>
      <c r="V16" s="5"/>
      <c r="W16" s="5"/>
      <c r="X16" s="20" t="s">
        <v>1734</v>
      </c>
      <c r="Y16" s="20" t="s">
        <v>1755</v>
      </c>
      <c r="Z16" s="20"/>
      <c r="AA16" s="69"/>
      <c r="AB16" s="69"/>
      <c r="AC16" s="69"/>
      <c r="AD16" s="20"/>
      <c r="AE16" s="20"/>
      <c r="AF16" s="2"/>
      <c r="AG16" s="22"/>
      <c r="AH16" s="5"/>
      <c r="AI16" s="5"/>
      <c r="AJ16" s="5"/>
      <c r="AK16" s="20" t="s">
        <v>1739</v>
      </c>
      <c r="AL16" s="68" t="s">
        <v>46</v>
      </c>
      <c r="AM16" s="68">
        <v>2201</v>
      </c>
      <c r="AN16" s="68" t="s">
        <v>48</v>
      </c>
      <c r="AO16" s="68" t="s">
        <v>1740</v>
      </c>
      <c r="AP16" s="20" t="s">
        <v>1757</v>
      </c>
      <c r="AQ16" s="20" t="s">
        <v>1758</v>
      </c>
      <c r="AR16" s="2">
        <v>2201009</v>
      </c>
      <c r="AS16" s="2" t="s">
        <v>665</v>
      </c>
      <c r="AT16" s="39" t="s">
        <v>1768</v>
      </c>
      <c r="AU16" s="2"/>
      <c r="AV16" s="39" t="s">
        <v>70</v>
      </c>
      <c r="AW16" s="2" t="s">
        <v>1604</v>
      </c>
      <c r="AX16" s="70">
        <v>64900000</v>
      </c>
      <c r="AY16" s="71">
        <v>1</v>
      </c>
      <c r="AZ16" s="71" t="s">
        <v>1760</v>
      </c>
      <c r="BA16" s="71" t="s">
        <v>1745</v>
      </c>
      <c r="BB16" s="71" t="s">
        <v>1746</v>
      </c>
      <c r="BC16" s="72">
        <v>64900000</v>
      </c>
      <c r="BD16" s="72">
        <v>64900000</v>
      </c>
    </row>
    <row r="17" spans="1:56" s="73" customFormat="1" ht="90" x14ac:dyDescent="0.25">
      <c r="A17" s="68">
        <v>13</v>
      </c>
      <c r="B17" s="20" t="s">
        <v>32</v>
      </c>
      <c r="C17" s="20" t="s">
        <v>1729</v>
      </c>
      <c r="D17" s="20" t="s">
        <v>1730</v>
      </c>
      <c r="E17" s="20" t="s">
        <v>198</v>
      </c>
      <c r="F17" s="20" t="s">
        <v>199</v>
      </c>
      <c r="G17" s="20" t="s">
        <v>1731</v>
      </c>
      <c r="H17" s="20" t="s">
        <v>1732</v>
      </c>
      <c r="I17" s="20" t="s">
        <v>1733</v>
      </c>
      <c r="J17" s="68" t="s">
        <v>270</v>
      </c>
      <c r="K17" s="68">
        <f>IF(I17="na",0,IF(COUNTIFS($C$1:C17,C17,$I$1:I17,I17)&gt;1,0,1))</f>
        <v>0</v>
      </c>
      <c r="L17" s="68">
        <f>IF(I17="na",0,IF(COUNTIFS($D$1:D17,D17,$I$1:I17,I17)&gt;1,0,1))</f>
        <v>0</v>
      </c>
      <c r="M17" s="68">
        <f>IF(S17="",0,IF(VLOOKUP(R17,#REF!,2,0)=1,S17-O17,S17-SUMIFS($S:$S,$R:$R,INDEX(meses,VLOOKUP(R17,#REF!,2,0)-1),D:D,D17)))</f>
        <v>0</v>
      </c>
      <c r="N17" s="68"/>
      <c r="O17" s="68"/>
      <c r="P17" s="68"/>
      <c r="Q17" s="68"/>
      <c r="R17" s="2" t="s">
        <v>1597</v>
      </c>
      <c r="S17" s="2"/>
      <c r="T17" s="22"/>
      <c r="U17" s="5"/>
      <c r="V17" s="5"/>
      <c r="W17" s="5"/>
      <c r="X17" s="20" t="s">
        <v>1734</v>
      </c>
      <c r="Y17" s="20" t="s">
        <v>1755</v>
      </c>
      <c r="Z17" s="20"/>
      <c r="AA17" s="69"/>
      <c r="AB17" s="69"/>
      <c r="AC17" s="69"/>
      <c r="AD17" s="20"/>
      <c r="AE17" s="20"/>
      <c r="AF17" s="2"/>
      <c r="AG17" s="22"/>
      <c r="AH17" s="5"/>
      <c r="AI17" s="5"/>
      <c r="AJ17" s="5"/>
      <c r="AK17" s="20" t="s">
        <v>1739</v>
      </c>
      <c r="AL17" s="68" t="s">
        <v>46</v>
      </c>
      <c r="AM17" s="68">
        <v>2201</v>
      </c>
      <c r="AN17" s="68" t="s">
        <v>48</v>
      </c>
      <c r="AO17" s="68" t="s">
        <v>1740</v>
      </c>
      <c r="AP17" s="20" t="s">
        <v>1757</v>
      </c>
      <c r="AQ17" s="20" t="s">
        <v>1758</v>
      </c>
      <c r="AR17" s="2">
        <v>2201009</v>
      </c>
      <c r="AS17" s="2" t="s">
        <v>665</v>
      </c>
      <c r="AT17" s="39" t="s">
        <v>1769</v>
      </c>
      <c r="AU17" s="2"/>
      <c r="AV17" s="39" t="s">
        <v>70</v>
      </c>
      <c r="AW17" s="2" t="s">
        <v>1604</v>
      </c>
      <c r="AX17" s="70">
        <v>64900000</v>
      </c>
      <c r="AY17" s="71">
        <v>1</v>
      </c>
      <c r="AZ17" s="71" t="s">
        <v>1760</v>
      </c>
      <c r="BA17" s="71" t="s">
        <v>1745</v>
      </c>
      <c r="BB17" s="71" t="s">
        <v>1746</v>
      </c>
      <c r="BC17" s="72">
        <v>64900000</v>
      </c>
      <c r="BD17" s="72">
        <v>64900000</v>
      </c>
    </row>
    <row r="18" spans="1:56" s="73" customFormat="1" ht="90" x14ac:dyDescent="0.25">
      <c r="A18" s="68">
        <v>14</v>
      </c>
      <c r="B18" s="20" t="s">
        <v>32</v>
      </c>
      <c r="C18" s="20" t="s">
        <v>1729</v>
      </c>
      <c r="D18" s="20" t="s">
        <v>1730</v>
      </c>
      <c r="E18" s="20" t="s">
        <v>198</v>
      </c>
      <c r="F18" s="20" t="s">
        <v>199</v>
      </c>
      <c r="G18" s="20" t="s">
        <v>1731</v>
      </c>
      <c r="H18" s="20" t="s">
        <v>1732</v>
      </c>
      <c r="I18" s="20" t="s">
        <v>1733</v>
      </c>
      <c r="J18" s="68" t="s">
        <v>270</v>
      </c>
      <c r="K18" s="68">
        <f>IF(I18="na",0,IF(COUNTIFS($C$1:C18,C18,$I$1:I18,I18)&gt;1,0,1))</f>
        <v>0</v>
      </c>
      <c r="L18" s="68">
        <f>IF(I18="na",0,IF(COUNTIFS($D$1:D18,D18,$I$1:I18,I18)&gt;1,0,1))</f>
        <v>0</v>
      </c>
      <c r="M18" s="68">
        <f>IF(S18="",0,IF(VLOOKUP(R18,#REF!,2,0)=1,S18-O18,S18-SUMIFS($S:$S,$R:$R,INDEX(meses,VLOOKUP(R18,#REF!,2,0)-1),D:D,D18)))</f>
        <v>0</v>
      </c>
      <c r="N18" s="68"/>
      <c r="O18" s="68"/>
      <c r="P18" s="68"/>
      <c r="Q18" s="68"/>
      <c r="R18" s="2" t="s">
        <v>1597</v>
      </c>
      <c r="S18" s="2"/>
      <c r="T18" s="22"/>
      <c r="U18" s="5"/>
      <c r="V18" s="5"/>
      <c r="W18" s="5"/>
      <c r="X18" s="20" t="s">
        <v>1734</v>
      </c>
      <c r="Y18" s="20" t="s">
        <v>1755</v>
      </c>
      <c r="Z18" s="20"/>
      <c r="AA18" s="69"/>
      <c r="AB18" s="69"/>
      <c r="AC18" s="69"/>
      <c r="AD18" s="20"/>
      <c r="AE18" s="20"/>
      <c r="AF18" s="2"/>
      <c r="AG18" s="22"/>
      <c r="AH18" s="5"/>
      <c r="AI18" s="5"/>
      <c r="AJ18" s="5"/>
      <c r="AK18" s="20" t="s">
        <v>1739</v>
      </c>
      <c r="AL18" s="68" t="s">
        <v>46</v>
      </c>
      <c r="AM18" s="68">
        <v>2201</v>
      </c>
      <c r="AN18" s="68" t="s">
        <v>48</v>
      </c>
      <c r="AO18" s="68" t="s">
        <v>1740</v>
      </c>
      <c r="AP18" s="20" t="s">
        <v>1757</v>
      </c>
      <c r="AQ18" s="20" t="s">
        <v>1758</v>
      </c>
      <c r="AR18" s="2">
        <v>2201009</v>
      </c>
      <c r="AS18" s="2" t="s">
        <v>665</v>
      </c>
      <c r="AT18" s="39" t="s">
        <v>1770</v>
      </c>
      <c r="AU18" s="2"/>
      <c r="AV18" s="39" t="s">
        <v>70</v>
      </c>
      <c r="AW18" s="2" t="s">
        <v>1604</v>
      </c>
      <c r="AX18" s="70">
        <v>101750000</v>
      </c>
      <c r="AY18" s="71">
        <v>1</v>
      </c>
      <c r="AZ18" s="71" t="s">
        <v>1760</v>
      </c>
      <c r="BA18" s="71" t="s">
        <v>1745</v>
      </c>
      <c r="BB18" s="71" t="s">
        <v>1746</v>
      </c>
      <c r="BC18" s="72">
        <v>101750000</v>
      </c>
      <c r="BD18" s="72">
        <v>101750000</v>
      </c>
    </row>
    <row r="19" spans="1:56" s="73" customFormat="1" ht="90" x14ac:dyDescent="0.25">
      <c r="A19" s="68">
        <v>15</v>
      </c>
      <c r="B19" s="20" t="s">
        <v>32</v>
      </c>
      <c r="C19" s="20" t="s">
        <v>1729</v>
      </c>
      <c r="D19" s="20" t="s">
        <v>1730</v>
      </c>
      <c r="E19" s="20" t="s">
        <v>198</v>
      </c>
      <c r="F19" s="20" t="s">
        <v>199</v>
      </c>
      <c r="G19" s="20" t="s">
        <v>1731</v>
      </c>
      <c r="H19" s="20" t="s">
        <v>1732</v>
      </c>
      <c r="I19" s="20" t="s">
        <v>1733</v>
      </c>
      <c r="J19" s="68" t="s">
        <v>270</v>
      </c>
      <c r="K19" s="68">
        <f>IF(I19="na",0,IF(COUNTIFS($C$1:C19,C19,$I$1:I19,I19)&gt;1,0,1))</f>
        <v>0</v>
      </c>
      <c r="L19" s="68">
        <f>IF(I19="na",0,IF(COUNTIFS($D$1:D19,D19,$I$1:I19,I19)&gt;1,0,1))</f>
        <v>0</v>
      </c>
      <c r="M19" s="68">
        <f>IF(S19="",0,IF(VLOOKUP(R19,#REF!,2,0)=1,S19-O19,S19-SUMIFS($S:$S,$R:$R,INDEX(meses,VLOOKUP(R19,#REF!,2,0)-1),D:D,D19)))</f>
        <v>0</v>
      </c>
      <c r="N19" s="68"/>
      <c r="O19" s="68"/>
      <c r="P19" s="68"/>
      <c r="Q19" s="68"/>
      <c r="R19" s="2" t="s">
        <v>1597</v>
      </c>
      <c r="S19" s="2"/>
      <c r="T19" s="22"/>
      <c r="U19" s="5"/>
      <c r="V19" s="5"/>
      <c r="W19" s="5"/>
      <c r="X19" s="20" t="s">
        <v>1734</v>
      </c>
      <c r="Y19" s="20" t="s">
        <v>1755</v>
      </c>
      <c r="Z19" s="20"/>
      <c r="AA19" s="69"/>
      <c r="AB19" s="69"/>
      <c r="AC19" s="69"/>
      <c r="AD19" s="20"/>
      <c r="AE19" s="20"/>
      <c r="AF19" s="2"/>
      <c r="AG19" s="22"/>
      <c r="AH19" s="5"/>
      <c r="AI19" s="5"/>
      <c r="AJ19" s="5"/>
      <c r="AK19" s="20" t="s">
        <v>1739</v>
      </c>
      <c r="AL19" s="68" t="s">
        <v>46</v>
      </c>
      <c r="AM19" s="68">
        <v>2201</v>
      </c>
      <c r="AN19" s="68" t="s">
        <v>48</v>
      </c>
      <c r="AO19" s="68" t="s">
        <v>1740</v>
      </c>
      <c r="AP19" s="20" t="s">
        <v>1757</v>
      </c>
      <c r="AQ19" s="20" t="s">
        <v>1758</v>
      </c>
      <c r="AR19" s="2">
        <v>2201009</v>
      </c>
      <c r="AS19" s="2" t="s">
        <v>665</v>
      </c>
      <c r="AT19" s="39" t="s">
        <v>1771</v>
      </c>
      <c r="AU19" s="2"/>
      <c r="AV19" s="39" t="s">
        <v>70</v>
      </c>
      <c r="AW19" s="2" t="s">
        <v>1604</v>
      </c>
      <c r="AX19" s="70">
        <v>64900000</v>
      </c>
      <c r="AY19" s="71">
        <v>1</v>
      </c>
      <c r="AZ19" s="71" t="s">
        <v>1760</v>
      </c>
      <c r="BA19" s="71" t="s">
        <v>1745</v>
      </c>
      <c r="BB19" s="71" t="s">
        <v>1746</v>
      </c>
      <c r="BC19" s="72">
        <v>64900000</v>
      </c>
      <c r="BD19" s="72">
        <v>64900000</v>
      </c>
    </row>
    <row r="20" spans="1:56" s="73" customFormat="1" ht="90" x14ac:dyDescent="0.25">
      <c r="A20" s="68">
        <v>16</v>
      </c>
      <c r="B20" s="20" t="s">
        <v>32</v>
      </c>
      <c r="C20" s="20" t="s">
        <v>1729</v>
      </c>
      <c r="D20" s="20" t="s">
        <v>1730</v>
      </c>
      <c r="E20" s="20" t="s">
        <v>198</v>
      </c>
      <c r="F20" s="20" t="s">
        <v>199</v>
      </c>
      <c r="G20" s="20" t="s">
        <v>1731</v>
      </c>
      <c r="H20" s="20" t="s">
        <v>1732</v>
      </c>
      <c r="I20" s="20" t="s">
        <v>1733</v>
      </c>
      <c r="J20" s="68" t="s">
        <v>270</v>
      </c>
      <c r="K20" s="68">
        <f>IF(I20="na",0,IF(COUNTIFS($C$1:C20,C20,$I$1:I20,I20)&gt;1,0,1))</f>
        <v>0</v>
      </c>
      <c r="L20" s="68">
        <f>IF(I20="na",0,IF(COUNTIFS($D$1:D20,D20,$I$1:I20,I20)&gt;1,0,1))</f>
        <v>0</v>
      </c>
      <c r="M20" s="68">
        <f>IF(S20="",0,IF(VLOOKUP(R20,#REF!,2,0)=1,S20-O20,S20-SUMIFS($S:$S,$R:$R,INDEX(meses,VLOOKUP(R20,#REF!,2,0)-1),D:D,D20)))</f>
        <v>0</v>
      </c>
      <c r="N20" s="68"/>
      <c r="O20" s="68"/>
      <c r="P20" s="68"/>
      <c r="Q20" s="68"/>
      <c r="R20" s="2" t="s">
        <v>1597</v>
      </c>
      <c r="S20" s="2"/>
      <c r="T20" s="22"/>
      <c r="U20" s="5"/>
      <c r="V20" s="5"/>
      <c r="W20" s="5"/>
      <c r="X20" s="20" t="s">
        <v>1734</v>
      </c>
      <c r="Y20" s="20" t="s">
        <v>1755</v>
      </c>
      <c r="Z20" s="20"/>
      <c r="AA20" s="69"/>
      <c r="AB20" s="69"/>
      <c r="AC20" s="69"/>
      <c r="AD20" s="20"/>
      <c r="AE20" s="20"/>
      <c r="AF20" s="2"/>
      <c r="AG20" s="22"/>
      <c r="AH20" s="5"/>
      <c r="AI20" s="5"/>
      <c r="AJ20" s="5"/>
      <c r="AK20" s="20" t="s">
        <v>1739</v>
      </c>
      <c r="AL20" s="68" t="s">
        <v>46</v>
      </c>
      <c r="AM20" s="68">
        <v>2201</v>
      </c>
      <c r="AN20" s="68" t="s">
        <v>48</v>
      </c>
      <c r="AO20" s="68" t="s">
        <v>1740</v>
      </c>
      <c r="AP20" s="20" t="s">
        <v>1757</v>
      </c>
      <c r="AQ20" s="20" t="s">
        <v>1758</v>
      </c>
      <c r="AR20" s="2">
        <v>2201009</v>
      </c>
      <c r="AS20" s="2" t="s">
        <v>665</v>
      </c>
      <c r="AT20" s="39" t="s">
        <v>1772</v>
      </c>
      <c r="AU20" s="2"/>
      <c r="AV20" s="39" t="s">
        <v>70</v>
      </c>
      <c r="AW20" s="2" t="s">
        <v>1604</v>
      </c>
      <c r="AX20" s="70">
        <v>105567000</v>
      </c>
      <c r="AY20" s="71">
        <v>1</v>
      </c>
      <c r="AZ20" s="71" t="s">
        <v>1760</v>
      </c>
      <c r="BA20" s="71" t="s">
        <v>1745</v>
      </c>
      <c r="BB20" s="71" t="s">
        <v>1746</v>
      </c>
      <c r="BC20" s="72">
        <v>105567000</v>
      </c>
      <c r="BD20" s="72">
        <v>105567000</v>
      </c>
    </row>
    <row r="21" spans="1:56" s="73" customFormat="1" ht="90" x14ac:dyDescent="0.25">
      <c r="A21" s="68">
        <v>17</v>
      </c>
      <c r="B21" s="20" t="s">
        <v>32</v>
      </c>
      <c r="C21" s="20" t="s">
        <v>1729</v>
      </c>
      <c r="D21" s="20" t="s">
        <v>1730</v>
      </c>
      <c r="E21" s="20" t="s">
        <v>198</v>
      </c>
      <c r="F21" s="20" t="s">
        <v>199</v>
      </c>
      <c r="G21" s="20" t="s">
        <v>1731</v>
      </c>
      <c r="H21" s="20" t="s">
        <v>1732</v>
      </c>
      <c r="I21" s="20" t="s">
        <v>1733</v>
      </c>
      <c r="J21" s="68" t="s">
        <v>270</v>
      </c>
      <c r="K21" s="68">
        <f>IF(I21="na",0,IF(COUNTIFS($C$1:C21,C21,$I$1:I21,I21)&gt;1,0,1))</f>
        <v>0</v>
      </c>
      <c r="L21" s="68">
        <f>IF(I21="na",0,IF(COUNTIFS($D$1:D21,D21,$I$1:I21,I21)&gt;1,0,1))</f>
        <v>0</v>
      </c>
      <c r="M21" s="68">
        <f>IF(S21="",0,IF(VLOOKUP(R21,#REF!,2,0)=1,S21-O21,S21-SUMIFS($S:$S,$R:$R,INDEX(meses,VLOOKUP(R21,#REF!,2,0)-1),D:D,D21)))</f>
        <v>0</v>
      </c>
      <c r="N21" s="68"/>
      <c r="O21" s="68"/>
      <c r="P21" s="68"/>
      <c r="Q21" s="68"/>
      <c r="R21" s="2" t="s">
        <v>1597</v>
      </c>
      <c r="S21" s="2"/>
      <c r="T21" s="22"/>
      <c r="U21" s="5"/>
      <c r="V21" s="5"/>
      <c r="W21" s="5"/>
      <c r="X21" s="20" t="s">
        <v>1734</v>
      </c>
      <c r="Y21" s="20" t="s">
        <v>1755</v>
      </c>
      <c r="Z21" s="20"/>
      <c r="AA21" s="69"/>
      <c r="AB21" s="69"/>
      <c r="AC21" s="69"/>
      <c r="AD21" s="20"/>
      <c r="AE21" s="20"/>
      <c r="AF21" s="2"/>
      <c r="AG21" s="22"/>
      <c r="AH21" s="5"/>
      <c r="AI21" s="5"/>
      <c r="AJ21" s="5"/>
      <c r="AK21" s="20" t="s">
        <v>1739</v>
      </c>
      <c r="AL21" s="68" t="s">
        <v>46</v>
      </c>
      <c r="AM21" s="68">
        <v>2201</v>
      </c>
      <c r="AN21" s="68" t="s">
        <v>48</v>
      </c>
      <c r="AO21" s="68" t="s">
        <v>1740</v>
      </c>
      <c r="AP21" s="20" t="s">
        <v>1757</v>
      </c>
      <c r="AQ21" s="20" t="s">
        <v>1758</v>
      </c>
      <c r="AR21" s="2">
        <v>2201009</v>
      </c>
      <c r="AS21" s="2" t="s">
        <v>665</v>
      </c>
      <c r="AT21" s="39" t="s">
        <v>1773</v>
      </c>
      <c r="AU21" s="2"/>
      <c r="AV21" s="39" t="s">
        <v>70</v>
      </c>
      <c r="AW21" s="2" t="s">
        <v>1604</v>
      </c>
      <c r="AX21" s="70">
        <v>154592900</v>
      </c>
      <c r="AY21" s="71">
        <v>1</v>
      </c>
      <c r="AZ21" s="71" t="s">
        <v>1760</v>
      </c>
      <c r="BA21" s="71" t="s">
        <v>1745</v>
      </c>
      <c r="BB21" s="71" t="s">
        <v>1746</v>
      </c>
      <c r="BC21" s="72">
        <v>154592900</v>
      </c>
      <c r="BD21" s="72">
        <v>154592900</v>
      </c>
    </row>
    <row r="22" spans="1:56" s="73" customFormat="1" ht="90" x14ac:dyDescent="0.25">
      <c r="A22" s="68">
        <v>18</v>
      </c>
      <c r="B22" s="20" t="s">
        <v>32</v>
      </c>
      <c r="C22" s="20" t="s">
        <v>1729</v>
      </c>
      <c r="D22" s="20" t="s">
        <v>1730</v>
      </c>
      <c r="E22" s="20" t="s">
        <v>198</v>
      </c>
      <c r="F22" s="20" t="s">
        <v>199</v>
      </c>
      <c r="G22" s="20" t="s">
        <v>1731</v>
      </c>
      <c r="H22" s="20" t="s">
        <v>1732</v>
      </c>
      <c r="I22" s="20" t="s">
        <v>1733</v>
      </c>
      <c r="J22" s="68" t="s">
        <v>270</v>
      </c>
      <c r="K22" s="68">
        <f>IF(I22="na",0,IF(COUNTIFS($C$1:C22,C22,$I$1:I22,I22)&gt;1,0,1))</f>
        <v>0</v>
      </c>
      <c r="L22" s="68">
        <f>IF(I22="na",0,IF(COUNTIFS($D$1:D22,D22,$I$1:I22,I22)&gt;1,0,1))</f>
        <v>0</v>
      </c>
      <c r="M22" s="68">
        <f>IF(S22="",0,IF(VLOOKUP(R22,#REF!,2,0)=1,S22-O22,S22-SUMIFS($S:$S,$R:$R,INDEX(meses,VLOOKUP(R22,#REF!,2,0)-1),D:D,D22)))</f>
        <v>0</v>
      </c>
      <c r="N22" s="68"/>
      <c r="O22" s="68"/>
      <c r="P22" s="68"/>
      <c r="Q22" s="68"/>
      <c r="R22" s="2" t="s">
        <v>1597</v>
      </c>
      <c r="S22" s="2"/>
      <c r="T22" s="22"/>
      <c r="U22" s="5"/>
      <c r="V22" s="5"/>
      <c r="W22" s="5"/>
      <c r="X22" s="20" t="s">
        <v>1734</v>
      </c>
      <c r="Y22" s="20" t="s">
        <v>1755</v>
      </c>
      <c r="Z22" s="20"/>
      <c r="AA22" s="69"/>
      <c r="AB22" s="69"/>
      <c r="AC22" s="69"/>
      <c r="AD22" s="20"/>
      <c r="AE22" s="20"/>
      <c r="AF22" s="2"/>
      <c r="AG22" s="22"/>
      <c r="AH22" s="5"/>
      <c r="AI22" s="5"/>
      <c r="AJ22" s="5"/>
      <c r="AK22" s="20" t="s">
        <v>1739</v>
      </c>
      <c r="AL22" s="68" t="s">
        <v>46</v>
      </c>
      <c r="AM22" s="68">
        <v>2201</v>
      </c>
      <c r="AN22" s="68" t="s">
        <v>48</v>
      </c>
      <c r="AO22" s="68" t="s">
        <v>1740</v>
      </c>
      <c r="AP22" s="20" t="s">
        <v>1757</v>
      </c>
      <c r="AQ22" s="20" t="s">
        <v>1758</v>
      </c>
      <c r="AR22" s="2">
        <v>2201009</v>
      </c>
      <c r="AS22" s="2" t="s">
        <v>665</v>
      </c>
      <c r="AT22" s="39" t="s">
        <v>1774</v>
      </c>
      <c r="AU22" s="2"/>
      <c r="AV22" s="39" t="s">
        <v>70</v>
      </c>
      <c r="AW22" s="2" t="s">
        <v>1604</v>
      </c>
      <c r="AX22" s="70">
        <v>154592900</v>
      </c>
      <c r="AY22" s="71">
        <v>1</v>
      </c>
      <c r="AZ22" s="71" t="s">
        <v>1760</v>
      </c>
      <c r="BA22" s="71" t="s">
        <v>1745</v>
      </c>
      <c r="BB22" s="71" t="s">
        <v>1746</v>
      </c>
      <c r="BC22" s="72">
        <v>154592900</v>
      </c>
      <c r="BD22" s="72">
        <v>154592900</v>
      </c>
    </row>
    <row r="23" spans="1:56" s="73" customFormat="1" ht="90" x14ac:dyDescent="0.25">
      <c r="A23" s="68">
        <v>19</v>
      </c>
      <c r="B23" s="20" t="s">
        <v>32</v>
      </c>
      <c r="C23" s="20" t="s">
        <v>1729</v>
      </c>
      <c r="D23" s="20" t="s">
        <v>1730</v>
      </c>
      <c r="E23" s="20" t="s">
        <v>198</v>
      </c>
      <c r="F23" s="20" t="s">
        <v>199</v>
      </c>
      <c r="G23" s="20" t="s">
        <v>1731</v>
      </c>
      <c r="H23" s="20" t="s">
        <v>1732</v>
      </c>
      <c r="I23" s="20" t="s">
        <v>1733</v>
      </c>
      <c r="J23" s="68" t="s">
        <v>270</v>
      </c>
      <c r="K23" s="68">
        <f>IF(I23="na",0,IF(COUNTIFS($C$1:C23,C23,$I$1:I23,I23)&gt;1,0,1))</f>
        <v>0</v>
      </c>
      <c r="L23" s="68">
        <f>IF(I23="na",0,IF(COUNTIFS($D$1:D23,D23,$I$1:I23,I23)&gt;1,0,1))</f>
        <v>0</v>
      </c>
      <c r="M23" s="68">
        <f>IF(S23="",0,IF(VLOOKUP(R23,#REF!,2,0)=1,S23-O23,S23-SUMIFS($S:$S,$R:$R,INDEX(meses,VLOOKUP(R23,#REF!,2,0)-1),D:D,D23)))</f>
        <v>0</v>
      </c>
      <c r="N23" s="68"/>
      <c r="O23" s="68"/>
      <c r="P23" s="68"/>
      <c r="Q23" s="68"/>
      <c r="R23" s="2" t="s">
        <v>1597</v>
      </c>
      <c r="S23" s="2"/>
      <c r="T23" s="22"/>
      <c r="U23" s="5"/>
      <c r="V23" s="5"/>
      <c r="W23" s="5"/>
      <c r="X23" s="20" t="s">
        <v>1734</v>
      </c>
      <c r="Y23" s="20" t="s">
        <v>1755</v>
      </c>
      <c r="Z23" s="20"/>
      <c r="AA23" s="69"/>
      <c r="AB23" s="69"/>
      <c r="AC23" s="69"/>
      <c r="AD23" s="20"/>
      <c r="AE23" s="20"/>
      <c r="AF23" s="2"/>
      <c r="AG23" s="22"/>
      <c r="AH23" s="5"/>
      <c r="AI23" s="5"/>
      <c r="AJ23" s="5"/>
      <c r="AK23" s="20" t="s">
        <v>1739</v>
      </c>
      <c r="AL23" s="68" t="s">
        <v>46</v>
      </c>
      <c r="AM23" s="68">
        <v>2201</v>
      </c>
      <c r="AN23" s="68" t="s">
        <v>48</v>
      </c>
      <c r="AO23" s="68" t="s">
        <v>1740</v>
      </c>
      <c r="AP23" s="20" t="s">
        <v>1757</v>
      </c>
      <c r="AQ23" s="20" t="s">
        <v>1758</v>
      </c>
      <c r="AR23" s="2">
        <v>2201009</v>
      </c>
      <c r="AS23" s="2" t="s">
        <v>665</v>
      </c>
      <c r="AT23" s="39" t="s">
        <v>1775</v>
      </c>
      <c r="AU23" s="2"/>
      <c r="AV23" s="39" t="s">
        <v>70</v>
      </c>
      <c r="AW23" s="2" t="s">
        <v>1604</v>
      </c>
      <c r="AX23" s="70">
        <v>105567000</v>
      </c>
      <c r="AY23" s="71">
        <v>1</v>
      </c>
      <c r="AZ23" s="71" t="s">
        <v>1760</v>
      </c>
      <c r="BA23" s="71" t="s">
        <v>1745</v>
      </c>
      <c r="BB23" s="71" t="s">
        <v>1746</v>
      </c>
      <c r="BC23" s="72">
        <v>105567000</v>
      </c>
      <c r="BD23" s="72">
        <v>105567000</v>
      </c>
    </row>
    <row r="24" spans="1:56" s="73" customFormat="1" ht="90" x14ac:dyDescent="0.25">
      <c r="A24" s="68">
        <v>20</v>
      </c>
      <c r="B24" s="20" t="s">
        <v>32</v>
      </c>
      <c r="C24" s="20" t="s">
        <v>1729</v>
      </c>
      <c r="D24" s="20" t="s">
        <v>1730</v>
      </c>
      <c r="E24" s="20" t="s">
        <v>198</v>
      </c>
      <c r="F24" s="20" t="s">
        <v>199</v>
      </c>
      <c r="G24" s="20" t="s">
        <v>1731</v>
      </c>
      <c r="H24" s="20" t="s">
        <v>1732</v>
      </c>
      <c r="I24" s="20" t="s">
        <v>1733</v>
      </c>
      <c r="J24" s="68" t="s">
        <v>270</v>
      </c>
      <c r="K24" s="68">
        <f>IF(I24="na",0,IF(COUNTIFS($C$1:C24,C24,$I$1:I24,I24)&gt;1,0,1))</f>
        <v>0</v>
      </c>
      <c r="L24" s="68">
        <f>IF(I24="na",0,IF(COUNTIFS($D$1:D24,D24,$I$1:I24,I24)&gt;1,0,1))</f>
        <v>0</v>
      </c>
      <c r="M24" s="68">
        <f>IF(S24="",0,IF(VLOOKUP(R24,#REF!,2,0)=1,S24-O24,S24-SUMIFS($S:$S,$R:$R,INDEX(meses,VLOOKUP(R24,#REF!,2,0)-1),D:D,D24)))</f>
        <v>0</v>
      </c>
      <c r="N24" s="68"/>
      <c r="O24" s="68"/>
      <c r="P24" s="68"/>
      <c r="Q24" s="68"/>
      <c r="R24" s="2" t="s">
        <v>1597</v>
      </c>
      <c r="S24" s="2"/>
      <c r="T24" s="22"/>
      <c r="U24" s="5"/>
      <c r="V24" s="5"/>
      <c r="W24" s="5"/>
      <c r="X24" s="20" t="s">
        <v>1734</v>
      </c>
      <c r="Y24" s="20" t="s">
        <v>1755</v>
      </c>
      <c r="Z24" s="20"/>
      <c r="AA24" s="69"/>
      <c r="AB24" s="69"/>
      <c r="AC24" s="69"/>
      <c r="AD24" s="20"/>
      <c r="AE24" s="20"/>
      <c r="AF24" s="2"/>
      <c r="AG24" s="22"/>
      <c r="AH24" s="5"/>
      <c r="AI24" s="5"/>
      <c r="AJ24" s="5"/>
      <c r="AK24" s="20" t="s">
        <v>1739</v>
      </c>
      <c r="AL24" s="68" t="s">
        <v>46</v>
      </c>
      <c r="AM24" s="68">
        <v>2201</v>
      </c>
      <c r="AN24" s="68" t="s">
        <v>48</v>
      </c>
      <c r="AO24" s="68" t="s">
        <v>1740</v>
      </c>
      <c r="AP24" s="20" t="s">
        <v>1757</v>
      </c>
      <c r="AQ24" s="20" t="s">
        <v>1758</v>
      </c>
      <c r="AR24" s="2">
        <v>2201009</v>
      </c>
      <c r="AS24" s="2" t="s">
        <v>665</v>
      </c>
      <c r="AT24" s="39" t="s">
        <v>1776</v>
      </c>
      <c r="AU24" s="2"/>
      <c r="AV24" s="39" t="s">
        <v>70</v>
      </c>
      <c r="AW24" s="2" t="s">
        <v>1604</v>
      </c>
      <c r="AX24" s="70">
        <v>105567000</v>
      </c>
      <c r="AY24" s="71">
        <v>1</v>
      </c>
      <c r="AZ24" s="71" t="s">
        <v>1760</v>
      </c>
      <c r="BA24" s="71" t="s">
        <v>1745</v>
      </c>
      <c r="BB24" s="71" t="s">
        <v>1746</v>
      </c>
      <c r="BC24" s="72">
        <v>105567000</v>
      </c>
      <c r="BD24" s="72">
        <v>105567000</v>
      </c>
    </row>
    <row r="25" spans="1:56" s="73" customFormat="1" ht="90" x14ac:dyDescent="0.25">
      <c r="A25" s="68">
        <v>21</v>
      </c>
      <c r="B25" s="20" t="s">
        <v>32</v>
      </c>
      <c r="C25" s="20" t="s">
        <v>1729</v>
      </c>
      <c r="D25" s="20" t="s">
        <v>1730</v>
      </c>
      <c r="E25" s="20" t="s">
        <v>198</v>
      </c>
      <c r="F25" s="20" t="s">
        <v>199</v>
      </c>
      <c r="G25" s="20" t="s">
        <v>1731</v>
      </c>
      <c r="H25" s="20" t="s">
        <v>1732</v>
      </c>
      <c r="I25" s="20" t="s">
        <v>1733</v>
      </c>
      <c r="J25" s="68" t="s">
        <v>270</v>
      </c>
      <c r="K25" s="68">
        <f>IF(I25="na",0,IF(COUNTIFS($C$1:C25,C25,$I$1:I25,I25)&gt;1,0,1))</f>
        <v>0</v>
      </c>
      <c r="L25" s="68">
        <f>IF(I25="na",0,IF(COUNTIFS($D$1:D25,D25,$I$1:I25,I25)&gt;1,0,1))</f>
        <v>0</v>
      </c>
      <c r="M25" s="68">
        <f>IF(S25="",0,IF(VLOOKUP(R25,#REF!,2,0)=1,S25-O25,S25-SUMIFS($S:$S,$R:$R,INDEX(meses,VLOOKUP(R25,#REF!,2,0)-1),D:D,D25)))</f>
        <v>0</v>
      </c>
      <c r="N25" s="68"/>
      <c r="O25" s="68"/>
      <c r="P25" s="68"/>
      <c r="Q25" s="68"/>
      <c r="R25" s="2" t="s">
        <v>1597</v>
      </c>
      <c r="S25" s="2"/>
      <c r="T25" s="22"/>
      <c r="U25" s="5"/>
      <c r="V25" s="5"/>
      <c r="W25" s="5"/>
      <c r="X25" s="20" t="s">
        <v>1734</v>
      </c>
      <c r="Y25" s="20" t="s">
        <v>1755</v>
      </c>
      <c r="Z25" s="20"/>
      <c r="AA25" s="69"/>
      <c r="AB25" s="69"/>
      <c r="AC25" s="69"/>
      <c r="AD25" s="20"/>
      <c r="AE25" s="20"/>
      <c r="AF25" s="2"/>
      <c r="AG25" s="22"/>
      <c r="AH25" s="5"/>
      <c r="AI25" s="5"/>
      <c r="AJ25" s="5"/>
      <c r="AK25" s="20" t="s">
        <v>1739</v>
      </c>
      <c r="AL25" s="68" t="s">
        <v>46</v>
      </c>
      <c r="AM25" s="68">
        <v>2201</v>
      </c>
      <c r="AN25" s="68" t="s">
        <v>48</v>
      </c>
      <c r="AO25" s="68" t="s">
        <v>1740</v>
      </c>
      <c r="AP25" s="20" t="s">
        <v>1757</v>
      </c>
      <c r="AQ25" s="20" t="s">
        <v>1758</v>
      </c>
      <c r="AR25" s="2">
        <v>2201009</v>
      </c>
      <c r="AS25" s="2" t="s">
        <v>665</v>
      </c>
      <c r="AT25" s="39" t="s">
        <v>1777</v>
      </c>
      <c r="AU25" s="2"/>
      <c r="AV25" s="39" t="s">
        <v>70</v>
      </c>
      <c r="AW25" s="2" t="s">
        <v>1604</v>
      </c>
      <c r="AX25" s="70">
        <v>105567000</v>
      </c>
      <c r="AY25" s="71">
        <v>1</v>
      </c>
      <c r="AZ25" s="71" t="s">
        <v>1760</v>
      </c>
      <c r="BA25" s="71" t="s">
        <v>1745</v>
      </c>
      <c r="BB25" s="71" t="s">
        <v>1746</v>
      </c>
      <c r="BC25" s="72">
        <v>105567000</v>
      </c>
      <c r="BD25" s="72">
        <v>105567000</v>
      </c>
    </row>
    <row r="26" spans="1:56" s="73" customFormat="1" ht="90" x14ac:dyDescent="0.25">
      <c r="A26" s="68">
        <v>22</v>
      </c>
      <c r="B26" s="20" t="s">
        <v>32</v>
      </c>
      <c r="C26" s="20" t="s">
        <v>1729</v>
      </c>
      <c r="D26" s="20" t="s">
        <v>1730</v>
      </c>
      <c r="E26" s="20" t="s">
        <v>198</v>
      </c>
      <c r="F26" s="20" t="s">
        <v>199</v>
      </c>
      <c r="G26" s="20" t="s">
        <v>1731</v>
      </c>
      <c r="H26" s="20" t="s">
        <v>1732</v>
      </c>
      <c r="I26" s="20" t="s">
        <v>1733</v>
      </c>
      <c r="J26" s="68" t="s">
        <v>270</v>
      </c>
      <c r="K26" s="68">
        <f>IF(I26="na",0,IF(COUNTIFS($C$1:C26,C26,$I$1:I26,I26)&gt;1,0,1))</f>
        <v>0</v>
      </c>
      <c r="L26" s="68">
        <f>IF(I26="na",0,IF(COUNTIFS($D$1:D26,D26,$I$1:I26,I26)&gt;1,0,1))</f>
        <v>0</v>
      </c>
      <c r="M26" s="68">
        <f>IF(S26="",0,IF(VLOOKUP(R26,#REF!,2,0)=1,S26-O26,S26-SUMIFS($S:$S,$R:$R,INDEX(meses,VLOOKUP(R26,#REF!,2,0)-1),D:D,D26)))</f>
        <v>0</v>
      </c>
      <c r="N26" s="68"/>
      <c r="O26" s="68"/>
      <c r="P26" s="68"/>
      <c r="Q26" s="68"/>
      <c r="R26" s="2" t="s">
        <v>1597</v>
      </c>
      <c r="S26" s="2"/>
      <c r="T26" s="22"/>
      <c r="U26" s="5"/>
      <c r="V26" s="5"/>
      <c r="W26" s="5"/>
      <c r="X26" s="20" t="s">
        <v>1734</v>
      </c>
      <c r="Y26" s="20" t="s">
        <v>1755</v>
      </c>
      <c r="Z26" s="20"/>
      <c r="AA26" s="69"/>
      <c r="AB26" s="69"/>
      <c r="AC26" s="69"/>
      <c r="AD26" s="20"/>
      <c r="AE26" s="20"/>
      <c r="AF26" s="2"/>
      <c r="AG26" s="22"/>
      <c r="AH26" s="5"/>
      <c r="AI26" s="5"/>
      <c r="AJ26" s="5"/>
      <c r="AK26" s="20" t="s">
        <v>1739</v>
      </c>
      <c r="AL26" s="68" t="s">
        <v>46</v>
      </c>
      <c r="AM26" s="68">
        <v>2201</v>
      </c>
      <c r="AN26" s="68" t="s">
        <v>48</v>
      </c>
      <c r="AO26" s="68" t="s">
        <v>1740</v>
      </c>
      <c r="AP26" s="20" t="s">
        <v>1757</v>
      </c>
      <c r="AQ26" s="20" t="s">
        <v>1758</v>
      </c>
      <c r="AR26" s="2">
        <v>2201009</v>
      </c>
      <c r="AS26" s="2" t="s">
        <v>665</v>
      </c>
      <c r="AT26" s="39" t="s">
        <v>1778</v>
      </c>
      <c r="AU26" s="2"/>
      <c r="AV26" s="39" t="s">
        <v>70</v>
      </c>
      <c r="AW26" s="2" t="s">
        <v>1604</v>
      </c>
      <c r="AX26" s="70">
        <v>77264000</v>
      </c>
      <c r="AY26" s="71">
        <v>1</v>
      </c>
      <c r="AZ26" s="71" t="s">
        <v>1760</v>
      </c>
      <c r="BA26" s="71" t="s">
        <v>1745</v>
      </c>
      <c r="BB26" s="71" t="s">
        <v>1746</v>
      </c>
      <c r="BC26" s="72">
        <v>77264000</v>
      </c>
      <c r="BD26" s="72">
        <v>77264000</v>
      </c>
    </row>
    <row r="27" spans="1:56" s="73" customFormat="1" ht="90" x14ac:dyDescent="0.25">
      <c r="A27" s="68">
        <v>23</v>
      </c>
      <c r="B27" s="20" t="s">
        <v>32</v>
      </c>
      <c r="C27" s="20" t="s">
        <v>1729</v>
      </c>
      <c r="D27" s="20" t="s">
        <v>1730</v>
      </c>
      <c r="E27" s="20" t="s">
        <v>198</v>
      </c>
      <c r="F27" s="20" t="s">
        <v>199</v>
      </c>
      <c r="G27" s="20" t="s">
        <v>1731</v>
      </c>
      <c r="H27" s="20" t="s">
        <v>1732</v>
      </c>
      <c r="I27" s="20" t="s">
        <v>1733</v>
      </c>
      <c r="J27" s="68" t="s">
        <v>270</v>
      </c>
      <c r="K27" s="68">
        <f>IF(I27="na",0,IF(COUNTIFS($C$1:C27,C27,$I$1:I27,I27)&gt;1,0,1))</f>
        <v>0</v>
      </c>
      <c r="L27" s="68">
        <f>IF(I27="na",0,IF(COUNTIFS($D$1:D27,D27,$I$1:I27,I27)&gt;1,0,1))</f>
        <v>0</v>
      </c>
      <c r="M27" s="68">
        <f>IF(S27="",0,IF(VLOOKUP(R27,#REF!,2,0)=1,S27-O27,S27-SUMIFS($S:$S,$R:$R,INDEX(meses,VLOOKUP(R27,#REF!,2,0)-1),D:D,D27)))</f>
        <v>0</v>
      </c>
      <c r="N27" s="68"/>
      <c r="O27" s="68"/>
      <c r="P27" s="68"/>
      <c r="Q27" s="68"/>
      <c r="R27" s="2" t="s">
        <v>1597</v>
      </c>
      <c r="S27" s="2"/>
      <c r="T27" s="22"/>
      <c r="U27" s="5"/>
      <c r="V27" s="5"/>
      <c r="W27" s="5"/>
      <c r="X27" s="20" t="s">
        <v>1734</v>
      </c>
      <c r="Y27" s="20" t="s">
        <v>1755</v>
      </c>
      <c r="Z27" s="20"/>
      <c r="AA27" s="69"/>
      <c r="AB27" s="69"/>
      <c r="AC27" s="69"/>
      <c r="AD27" s="20"/>
      <c r="AE27" s="20"/>
      <c r="AF27" s="2"/>
      <c r="AG27" s="22"/>
      <c r="AH27" s="5"/>
      <c r="AI27" s="5"/>
      <c r="AJ27" s="5"/>
      <c r="AK27" s="20" t="s">
        <v>1739</v>
      </c>
      <c r="AL27" s="68" t="s">
        <v>46</v>
      </c>
      <c r="AM27" s="68">
        <v>2201</v>
      </c>
      <c r="AN27" s="68" t="s">
        <v>48</v>
      </c>
      <c r="AO27" s="68" t="s">
        <v>1740</v>
      </c>
      <c r="AP27" s="20" t="s">
        <v>1757</v>
      </c>
      <c r="AQ27" s="20" t="s">
        <v>1758</v>
      </c>
      <c r="AR27" s="2">
        <v>2201009</v>
      </c>
      <c r="AS27" s="2" t="s">
        <v>665</v>
      </c>
      <c r="AT27" s="39" t="s">
        <v>1779</v>
      </c>
      <c r="AU27" s="2"/>
      <c r="AV27" s="39" t="s">
        <v>70</v>
      </c>
      <c r="AW27" s="2" t="s">
        <v>1604</v>
      </c>
      <c r="AX27" s="70">
        <v>154592900</v>
      </c>
      <c r="AY27" s="71">
        <v>1</v>
      </c>
      <c r="AZ27" s="71" t="s">
        <v>1760</v>
      </c>
      <c r="BA27" s="71" t="s">
        <v>1745</v>
      </c>
      <c r="BB27" s="71" t="s">
        <v>1746</v>
      </c>
      <c r="BC27" s="72">
        <v>154592900</v>
      </c>
      <c r="BD27" s="72">
        <v>154592900</v>
      </c>
    </row>
    <row r="28" spans="1:56" s="73" customFormat="1" ht="90" x14ac:dyDescent="0.25">
      <c r="A28" s="68">
        <v>24</v>
      </c>
      <c r="B28" s="20" t="s">
        <v>32</v>
      </c>
      <c r="C28" s="20" t="s">
        <v>1729</v>
      </c>
      <c r="D28" s="20" t="s">
        <v>1730</v>
      </c>
      <c r="E28" s="20" t="s">
        <v>198</v>
      </c>
      <c r="F28" s="20" t="s">
        <v>199</v>
      </c>
      <c r="G28" s="20" t="s">
        <v>1731</v>
      </c>
      <c r="H28" s="20" t="s">
        <v>1732</v>
      </c>
      <c r="I28" s="20" t="s">
        <v>1733</v>
      </c>
      <c r="J28" s="68" t="s">
        <v>270</v>
      </c>
      <c r="K28" s="68">
        <f>IF(I28="na",0,IF(COUNTIFS($C$1:C28,C28,$I$1:I28,I28)&gt;1,0,1))</f>
        <v>0</v>
      </c>
      <c r="L28" s="68">
        <f>IF(I28="na",0,IF(COUNTIFS($D$1:D28,D28,$I$1:I28,I28)&gt;1,0,1))</f>
        <v>0</v>
      </c>
      <c r="M28" s="68">
        <f>IF(S28="",0,IF(VLOOKUP(R28,#REF!,2,0)=1,S28-O28,S28-SUMIFS($S:$S,$R:$R,INDEX(meses,VLOOKUP(R28,#REF!,2,0)-1),D:D,D28)))</f>
        <v>0</v>
      </c>
      <c r="N28" s="68"/>
      <c r="O28" s="68"/>
      <c r="P28" s="68"/>
      <c r="Q28" s="68"/>
      <c r="R28" s="2" t="s">
        <v>1597</v>
      </c>
      <c r="S28" s="2"/>
      <c r="T28" s="22"/>
      <c r="U28" s="5"/>
      <c r="V28" s="5"/>
      <c r="W28" s="5"/>
      <c r="X28" s="20" t="s">
        <v>1734</v>
      </c>
      <c r="Y28" s="20" t="s">
        <v>1755</v>
      </c>
      <c r="Z28" s="20"/>
      <c r="AA28" s="69"/>
      <c r="AB28" s="69"/>
      <c r="AC28" s="69"/>
      <c r="AD28" s="20"/>
      <c r="AE28" s="20"/>
      <c r="AF28" s="2"/>
      <c r="AG28" s="22"/>
      <c r="AH28" s="5"/>
      <c r="AI28" s="5"/>
      <c r="AJ28" s="5"/>
      <c r="AK28" s="20" t="s">
        <v>1739</v>
      </c>
      <c r="AL28" s="68" t="s">
        <v>46</v>
      </c>
      <c r="AM28" s="68">
        <v>2201</v>
      </c>
      <c r="AN28" s="68" t="s">
        <v>48</v>
      </c>
      <c r="AO28" s="68" t="s">
        <v>1740</v>
      </c>
      <c r="AP28" s="20" t="s">
        <v>1757</v>
      </c>
      <c r="AQ28" s="20" t="s">
        <v>1758</v>
      </c>
      <c r="AR28" s="2">
        <v>2201009</v>
      </c>
      <c r="AS28" s="2" t="s">
        <v>665</v>
      </c>
      <c r="AT28" s="39" t="s">
        <v>1780</v>
      </c>
      <c r="AU28" s="2"/>
      <c r="AV28" s="39" t="s">
        <v>70</v>
      </c>
      <c r="AW28" s="2" t="s">
        <v>1604</v>
      </c>
      <c r="AX28" s="70">
        <v>95700000</v>
      </c>
      <c r="AY28" s="71">
        <v>1</v>
      </c>
      <c r="AZ28" s="71" t="s">
        <v>1760</v>
      </c>
      <c r="BA28" s="71" t="s">
        <v>1745</v>
      </c>
      <c r="BB28" s="71" t="s">
        <v>1746</v>
      </c>
      <c r="BC28" s="72">
        <v>95700000</v>
      </c>
      <c r="BD28" s="72">
        <v>95700000</v>
      </c>
    </row>
    <row r="29" spans="1:56" s="73" customFormat="1" ht="90" x14ac:dyDescent="0.25">
      <c r="A29" s="68">
        <v>25</v>
      </c>
      <c r="B29" s="20" t="s">
        <v>32</v>
      </c>
      <c r="C29" s="20" t="s">
        <v>1729</v>
      </c>
      <c r="D29" s="20" t="s">
        <v>1730</v>
      </c>
      <c r="E29" s="20" t="s">
        <v>198</v>
      </c>
      <c r="F29" s="20" t="s">
        <v>199</v>
      </c>
      <c r="G29" s="20" t="s">
        <v>1731</v>
      </c>
      <c r="H29" s="20" t="s">
        <v>1732</v>
      </c>
      <c r="I29" s="20" t="s">
        <v>1733</v>
      </c>
      <c r="J29" s="68" t="s">
        <v>270</v>
      </c>
      <c r="K29" s="68">
        <f>IF(I29="na",0,IF(COUNTIFS($C$1:C29,C29,$I$1:I29,I29)&gt;1,0,1))</f>
        <v>0</v>
      </c>
      <c r="L29" s="68">
        <f>IF(I29="na",0,IF(COUNTIFS($D$1:D29,D29,$I$1:I29,I29)&gt;1,0,1))</f>
        <v>0</v>
      </c>
      <c r="M29" s="68">
        <f>IF(S29="",0,IF(VLOOKUP(R29,#REF!,2,0)=1,S29-O29,S29-SUMIFS($S:$S,$R:$R,INDEX(meses,VLOOKUP(R29,#REF!,2,0)-1),D:D,D29)))</f>
        <v>0</v>
      </c>
      <c r="N29" s="68"/>
      <c r="O29" s="68"/>
      <c r="P29" s="68"/>
      <c r="Q29" s="68"/>
      <c r="R29" s="2" t="s">
        <v>1597</v>
      </c>
      <c r="S29" s="2"/>
      <c r="T29" s="22"/>
      <c r="U29" s="5"/>
      <c r="V29" s="5"/>
      <c r="W29" s="5"/>
      <c r="X29" s="20" t="s">
        <v>1734</v>
      </c>
      <c r="Y29" s="20" t="s">
        <v>1755</v>
      </c>
      <c r="Z29" s="20"/>
      <c r="AA29" s="69"/>
      <c r="AB29" s="69"/>
      <c r="AC29" s="69"/>
      <c r="AD29" s="20"/>
      <c r="AE29" s="20"/>
      <c r="AF29" s="2"/>
      <c r="AG29" s="22"/>
      <c r="AH29" s="5"/>
      <c r="AI29" s="5"/>
      <c r="AJ29" s="5"/>
      <c r="AK29" s="20" t="s">
        <v>1739</v>
      </c>
      <c r="AL29" s="68" t="s">
        <v>46</v>
      </c>
      <c r="AM29" s="68">
        <v>2201</v>
      </c>
      <c r="AN29" s="68" t="s">
        <v>48</v>
      </c>
      <c r="AO29" s="68" t="s">
        <v>1740</v>
      </c>
      <c r="AP29" s="20" t="s">
        <v>1757</v>
      </c>
      <c r="AQ29" s="20" t="s">
        <v>1758</v>
      </c>
      <c r="AR29" s="2">
        <v>2201009</v>
      </c>
      <c r="AS29" s="2" t="s">
        <v>665</v>
      </c>
      <c r="AT29" s="39" t="s">
        <v>1781</v>
      </c>
      <c r="AU29" s="2"/>
      <c r="AV29" s="39" t="s">
        <v>70</v>
      </c>
      <c r="AW29" s="2" t="s">
        <v>1604</v>
      </c>
      <c r="AX29" s="70">
        <v>59000000</v>
      </c>
      <c r="AY29" s="71">
        <v>1</v>
      </c>
      <c r="AZ29" s="71" t="s">
        <v>1760</v>
      </c>
      <c r="BA29" s="71" t="s">
        <v>1745</v>
      </c>
      <c r="BB29" s="71" t="s">
        <v>1746</v>
      </c>
      <c r="BC29" s="72">
        <v>59000000</v>
      </c>
      <c r="BD29" s="72">
        <v>59000000</v>
      </c>
    </row>
    <row r="30" spans="1:56" s="73" customFormat="1" ht="90" x14ac:dyDescent="0.25">
      <c r="A30" s="68">
        <v>26</v>
      </c>
      <c r="B30" s="20" t="s">
        <v>32</v>
      </c>
      <c r="C30" s="20" t="s">
        <v>1729</v>
      </c>
      <c r="D30" s="20" t="s">
        <v>1730</v>
      </c>
      <c r="E30" s="20" t="s">
        <v>198</v>
      </c>
      <c r="F30" s="20" t="s">
        <v>199</v>
      </c>
      <c r="G30" s="20" t="s">
        <v>1731</v>
      </c>
      <c r="H30" s="20" t="s">
        <v>1732</v>
      </c>
      <c r="I30" s="20" t="s">
        <v>1733</v>
      </c>
      <c r="J30" s="68" t="s">
        <v>270</v>
      </c>
      <c r="K30" s="68">
        <f>IF(I30="na",0,IF(COUNTIFS($C$1:C30,C30,$I$1:I30,I30)&gt;1,0,1))</f>
        <v>0</v>
      </c>
      <c r="L30" s="68">
        <f>IF(I30="na",0,IF(COUNTIFS($D$1:D30,D30,$I$1:I30,I30)&gt;1,0,1))</f>
        <v>0</v>
      </c>
      <c r="M30" s="68">
        <f>IF(S30="",0,IF(VLOOKUP(R30,#REF!,2,0)=1,S30-O30,S30-SUMIFS($S:$S,$R:$R,INDEX(meses,VLOOKUP(R30,#REF!,2,0)-1),D:D,D30)))</f>
        <v>0</v>
      </c>
      <c r="N30" s="68"/>
      <c r="O30" s="68"/>
      <c r="P30" s="68"/>
      <c r="Q30" s="68"/>
      <c r="R30" s="2" t="s">
        <v>1597</v>
      </c>
      <c r="S30" s="2"/>
      <c r="T30" s="22"/>
      <c r="U30" s="5"/>
      <c r="V30" s="5"/>
      <c r="W30" s="5"/>
      <c r="X30" s="20" t="s">
        <v>1734</v>
      </c>
      <c r="Y30" s="20" t="s">
        <v>1755</v>
      </c>
      <c r="Z30" s="20"/>
      <c r="AA30" s="69"/>
      <c r="AB30" s="69"/>
      <c r="AC30" s="69"/>
      <c r="AD30" s="20"/>
      <c r="AE30" s="20"/>
      <c r="AF30" s="2"/>
      <c r="AG30" s="22"/>
      <c r="AH30" s="5"/>
      <c r="AI30" s="5"/>
      <c r="AJ30" s="5"/>
      <c r="AK30" s="20" t="s">
        <v>1739</v>
      </c>
      <c r="AL30" s="68" t="s">
        <v>46</v>
      </c>
      <c r="AM30" s="68">
        <v>2201</v>
      </c>
      <c r="AN30" s="68" t="s">
        <v>48</v>
      </c>
      <c r="AO30" s="68" t="s">
        <v>1740</v>
      </c>
      <c r="AP30" s="20" t="s">
        <v>1757</v>
      </c>
      <c r="AQ30" s="20" t="s">
        <v>1758</v>
      </c>
      <c r="AR30" s="2">
        <v>2201009</v>
      </c>
      <c r="AS30" s="2" t="s">
        <v>665</v>
      </c>
      <c r="AT30" s="39" t="s">
        <v>1782</v>
      </c>
      <c r="AU30" s="2"/>
      <c r="AV30" s="39" t="s">
        <v>70</v>
      </c>
      <c r="AW30" s="2" t="s">
        <v>1604</v>
      </c>
      <c r="AX30" s="70">
        <v>56050000</v>
      </c>
      <c r="AY30" s="71">
        <v>1</v>
      </c>
      <c r="AZ30" s="71" t="s">
        <v>1760</v>
      </c>
      <c r="BA30" s="71" t="s">
        <v>1745</v>
      </c>
      <c r="BB30" s="71" t="s">
        <v>1746</v>
      </c>
      <c r="BC30" s="72">
        <v>56050000</v>
      </c>
      <c r="BD30" s="72">
        <v>56050000</v>
      </c>
    </row>
    <row r="31" spans="1:56" s="73" customFormat="1" ht="90" x14ac:dyDescent="0.25">
      <c r="A31" s="68">
        <v>27</v>
      </c>
      <c r="B31" s="20" t="s">
        <v>32</v>
      </c>
      <c r="C31" s="20" t="s">
        <v>1729</v>
      </c>
      <c r="D31" s="20" t="s">
        <v>1730</v>
      </c>
      <c r="E31" s="20" t="s">
        <v>198</v>
      </c>
      <c r="F31" s="20" t="s">
        <v>199</v>
      </c>
      <c r="G31" s="20" t="s">
        <v>1731</v>
      </c>
      <c r="H31" s="20" t="s">
        <v>1732</v>
      </c>
      <c r="I31" s="20" t="s">
        <v>1733</v>
      </c>
      <c r="J31" s="68" t="s">
        <v>270</v>
      </c>
      <c r="K31" s="68">
        <f>IF(I31="na",0,IF(COUNTIFS($C$1:C31,C31,$I$1:I31,I31)&gt;1,0,1))</f>
        <v>0</v>
      </c>
      <c r="L31" s="68">
        <f>IF(I31="na",0,IF(COUNTIFS($D$1:D31,D31,$I$1:I31,I31)&gt;1,0,1))</f>
        <v>0</v>
      </c>
      <c r="M31" s="68">
        <f>IF(S31="",0,IF(VLOOKUP(R31,#REF!,2,0)=1,S31-O31,S31-SUMIFS($S:$S,$R:$R,INDEX(meses,VLOOKUP(R31,#REF!,2,0)-1),D:D,D31)))</f>
        <v>0</v>
      </c>
      <c r="N31" s="68"/>
      <c r="O31" s="68"/>
      <c r="P31" s="68"/>
      <c r="Q31" s="68"/>
      <c r="R31" s="2" t="s">
        <v>1597</v>
      </c>
      <c r="S31" s="2"/>
      <c r="T31" s="22"/>
      <c r="U31" s="5"/>
      <c r="V31" s="5"/>
      <c r="W31" s="5"/>
      <c r="X31" s="20" t="s">
        <v>1734</v>
      </c>
      <c r="Y31" s="20" t="s">
        <v>1755</v>
      </c>
      <c r="Z31" s="20"/>
      <c r="AA31" s="69"/>
      <c r="AB31" s="69"/>
      <c r="AC31" s="69"/>
      <c r="AD31" s="20"/>
      <c r="AE31" s="20"/>
      <c r="AF31" s="2"/>
      <c r="AG31" s="22"/>
      <c r="AH31" s="5"/>
      <c r="AI31" s="5"/>
      <c r="AJ31" s="5"/>
      <c r="AK31" s="20" t="s">
        <v>1739</v>
      </c>
      <c r="AL31" s="68" t="s">
        <v>46</v>
      </c>
      <c r="AM31" s="68">
        <v>2201</v>
      </c>
      <c r="AN31" s="68" t="s">
        <v>48</v>
      </c>
      <c r="AO31" s="68" t="s">
        <v>1740</v>
      </c>
      <c r="AP31" s="20" t="s">
        <v>1757</v>
      </c>
      <c r="AQ31" s="20" t="s">
        <v>1758</v>
      </c>
      <c r="AR31" s="2">
        <v>2201009</v>
      </c>
      <c r="AS31" s="2" t="s">
        <v>1783</v>
      </c>
      <c r="AT31" s="39" t="s">
        <v>1784</v>
      </c>
      <c r="AU31" s="2"/>
      <c r="AV31" s="39" t="s">
        <v>422</v>
      </c>
      <c r="AW31" s="2" t="s">
        <v>1604</v>
      </c>
      <c r="AX31" s="70">
        <v>220000000</v>
      </c>
      <c r="AY31" s="71">
        <v>1</v>
      </c>
      <c r="AZ31" s="71" t="s">
        <v>1760</v>
      </c>
      <c r="BA31" s="71" t="s">
        <v>1745</v>
      </c>
      <c r="BB31" s="71" t="s">
        <v>1746</v>
      </c>
      <c r="BC31" s="72">
        <v>220000000</v>
      </c>
      <c r="BD31" s="72">
        <v>220000000</v>
      </c>
    </row>
    <row r="32" spans="1:56" s="73" customFormat="1" ht="90" x14ac:dyDescent="0.25">
      <c r="A32" s="68">
        <v>28</v>
      </c>
      <c r="B32" s="20" t="s">
        <v>32</v>
      </c>
      <c r="C32" s="20" t="s">
        <v>1729</v>
      </c>
      <c r="D32" s="20" t="s">
        <v>1730</v>
      </c>
      <c r="E32" s="20" t="s">
        <v>198</v>
      </c>
      <c r="F32" s="20" t="s">
        <v>199</v>
      </c>
      <c r="G32" s="20" t="s">
        <v>1731</v>
      </c>
      <c r="H32" s="20" t="s">
        <v>1732</v>
      </c>
      <c r="I32" s="20" t="s">
        <v>1733</v>
      </c>
      <c r="J32" s="68" t="s">
        <v>270</v>
      </c>
      <c r="K32" s="68">
        <f>IF(I32="na",0,IF(COUNTIFS($C$1:C32,C32,$I$1:I32,I32)&gt;1,0,1))</f>
        <v>0</v>
      </c>
      <c r="L32" s="68">
        <f>IF(I32="na",0,IF(COUNTIFS($D$1:D32,D32,$I$1:I32,I32)&gt;1,0,1))</f>
        <v>0</v>
      </c>
      <c r="M32" s="68">
        <f>IF(S32="",0,IF(VLOOKUP(R32,#REF!,2,0)=1,S32-O32,S32-SUMIFS($S:$S,$R:$R,INDEX(meses,VLOOKUP(R32,#REF!,2,0)-1),D:D,D32)))</f>
        <v>0</v>
      </c>
      <c r="N32" s="68"/>
      <c r="O32" s="68"/>
      <c r="P32" s="68"/>
      <c r="Q32" s="68"/>
      <c r="R32" s="2" t="s">
        <v>1597</v>
      </c>
      <c r="S32" s="2"/>
      <c r="T32" s="22"/>
      <c r="U32" s="5"/>
      <c r="V32" s="5"/>
      <c r="W32" s="5"/>
      <c r="X32" s="20" t="s">
        <v>1734</v>
      </c>
      <c r="Y32" s="20" t="s">
        <v>1755</v>
      </c>
      <c r="Z32" s="20"/>
      <c r="AA32" s="69"/>
      <c r="AB32" s="69"/>
      <c r="AC32" s="69"/>
      <c r="AD32" s="20"/>
      <c r="AE32" s="20"/>
      <c r="AF32" s="2"/>
      <c r="AG32" s="22"/>
      <c r="AH32" s="5"/>
      <c r="AI32" s="5"/>
      <c r="AJ32" s="5"/>
      <c r="AK32" s="20" t="s">
        <v>1739</v>
      </c>
      <c r="AL32" s="68" t="s">
        <v>46</v>
      </c>
      <c r="AM32" s="68">
        <v>2201</v>
      </c>
      <c r="AN32" s="68" t="s">
        <v>48</v>
      </c>
      <c r="AO32" s="68" t="s">
        <v>1740</v>
      </c>
      <c r="AP32" s="20" t="s">
        <v>1757</v>
      </c>
      <c r="AQ32" s="20" t="s">
        <v>1758</v>
      </c>
      <c r="AR32" s="2">
        <v>2201009</v>
      </c>
      <c r="AS32" s="2" t="s">
        <v>665</v>
      </c>
      <c r="AT32" s="39" t="s">
        <v>1754</v>
      </c>
      <c r="AU32" s="2"/>
      <c r="AV32" s="39" t="s">
        <v>422</v>
      </c>
      <c r="AW32" s="2" t="s">
        <v>1604</v>
      </c>
      <c r="AX32" s="70">
        <v>0</v>
      </c>
      <c r="AY32" s="71">
        <v>0</v>
      </c>
      <c r="AZ32" s="71" t="s">
        <v>1760</v>
      </c>
      <c r="BA32" s="71" t="s">
        <v>1745</v>
      </c>
      <c r="BB32" s="71" t="s">
        <v>1746</v>
      </c>
      <c r="BC32" s="72">
        <v>0</v>
      </c>
      <c r="BD32" s="72">
        <v>0</v>
      </c>
    </row>
    <row r="33" spans="1:56" s="73" customFormat="1" ht="409.5" x14ac:dyDescent="0.25">
      <c r="A33" s="68">
        <v>29</v>
      </c>
      <c r="B33" s="20" t="s">
        <v>32</v>
      </c>
      <c r="C33" s="20" t="s">
        <v>1729</v>
      </c>
      <c r="D33" s="20" t="s">
        <v>1730</v>
      </c>
      <c r="E33" s="20" t="s">
        <v>198</v>
      </c>
      <c r="F33" s="20" t="s">
        <v>199</v>
      </c>
      <c r="G33" s="20" t="s">
        <v>1731</v>
      </c>
      <c r="H33" s="20" t="s">
        <v>1732</v>
      </c>
      <c r="I33" s="20" t="s">
        <v>1733</v>
      </c>
      <c r="J33" s="68" t="s">
        <v>270</v>
      </c>
      <c r="K33" s="68">
        <f>IF(I33="na",0,IF(COUNTIFS($C$1:C33,C33,$I$1:I33,I33)&gt;1,0,1))</f>
        <v>0</v>
      </c>
      <c r="L33" s="68">
        <f>IF(I33="na",0,IF(COUNTIFS($D$1:D33,D33,$I$1:I33,I33)&gt;1,0,1))</f>
        <v>0</v>
      </c>
      <c r="M33" s="68">
        <f>IF(S33="",0,IF(VLOOKUP(R33,#REF!,2,0)=1,S33-O33,S33-SUMIFS($S:$S,$R:$R,INDEX(meses,VLOOKUP(R33,#REF!,2,0)-1),D:D,D33)))</f>
        <v>0</v>
      </c>
      <c r="N33" s="68"/>
      <c r="O33" s="68"/>
      <c r="P33" s="68"/>
      <c r="Q33" s="68"/>
      <c r="R33" s="2" t="s">
        <v>1597</v>
      </c>
      <c r="S33" s="2"/>
      <c r="T33" s="22"/>
      <c r="U33" s="5"/>
      <c r="V33" s="5"/>
      <c r="W33" s="5"/>
      <c r="X33" s="20" t="s">
        <v>1734</v>
      </c>
      <c r="Y33" s="20" t="s">
        <v>1785</v>
      </c>
      <c r="Z33" s="20" t="s">
        <v>1786</v>
      </c>
      <c r="AA33" s="69">
        <v>4190</v>
      </c>
      <c r="AB33" s="68">
        <v>4300</v>
      </c>
      <c r="AC33" s="69">
        <f>AB33-AA33</f>
        <v>110</v>
      </c>
      <c r="AD33" s="20" t="s">
        <v>1749</v>
      </c>
      <c r="AE33" s="20" t="s">
        <v>1787</v>
      </c>
      <c r="AF33" s="75">
        <f>AA33</f>
        <v>4190</v>
      </c>
      <c r="AG33" s="22">
        <f>(AF33-AA33)/(AB33-AA33)</f>
        <v>0</v>
      </c>
      <c r="AH33" s="39" t="s">
        <v>2193</v>
      </c>
      <c r="AI33" s="5" t="s">
        <v>407</v>
      </c>
      <c r="AJ33" s="5" t="s">
        <v>2195</v>
      </c>
      <c r="AK33" s="20" t="s">
        <v>1739</v>
      </c>
      <c r="AL33" s="68" t="s">
        <v>46</v>
      </c>
      <c r="AM33" s="68">
        <v>2201</v>
      </c>
      <c r="AN33" s="68" t="s">
        <v>48</v>
      </c>
      <c r="AO33" s="68" t="s">
        <v>1740</v>
      </c>
      <c r="AP33" s="20" t="s">
        <v>1788</v>
      </c>
      <c r="AQ33" s="20" t="s">
        <v>115</v>
      </c>
      <c r="AR33" s="2">
        <v>2201006</v>
      </c>
      <c r="AS33" s="2" t="s">
        <v>665</v>
      </c>
      <c r="AT33" s="39" t="s">
        <v>1789</v>
      </c>
      <c r="AU33" s="2"/>
      <c r="AV33" s="39" t="s">
        <v>1552</v>
      </c>
      <c r="AW33" s="2" t="s">
        <v>1604</v>
      </c>
      <c r="AX33" s="70">
        <v>406372017</v>
      </c>
      <c r="AY33" s="71">
        <v>1</v>
      </c>
      <c r="AZ33" s="71" t="s">
        <v>1744</v>
      </c>
      <c r="BA33" s="71" t="s">
        <v>1745</v>
      </c>
      <c r="BB33" s="71" t="s">
        <v>1790</v>
      </c>
      <c r="BC33" s="72">
        <v>406372017</v>
      </c>
      <c r="BD33" s="72">
        <v>406372017</v>
      </c>
    </row>
    <row r="34" spans="1:56" s="73" customFormat="1" ht="90" x14ac:dyDescent="0.25">
      <c r="A34" s="68">
        <v>30</v>
      </c>
      <c r="B34" s="20" t="s">
        <v>32</v>
      </c>
      <c r="C34" s="20" t="s">
        <v>1729</v>
      </c>
      <c r="D34" s="20" t="s">
        <v>1730</v>
      </c>
      <c r="E34" s="20" t="s">
        <v>198</v>
      </c>
      <c r="F34" s="20" t="s">
        <v>199</v>
      </c>
      <c r="G34" s="20" t="s">
        <v>1731</v>
      </c>
      <c r="H34" s="20" t="s">
        <v>1732</v>
      </c>
      <c r="I34" s="20" t="s">
        <v>1733</v>
      </c>
      <c r="J34" s="68" t="s">
        <v>270</v>
      </c>
      <c r="K34" s="68">
        <f>IF(I34="na",0,IF(COUNTIFS($C$1:C34,C34,$I$1:I34,I34)&gt;1,0,1))</f>
        <v>0</v>
      </c>
      <c r="L34" s="68">
        <f>IF(I34="na",0,IF(COUNTIFS($D$1:D34,D34,$I$1:I34,I34)&gt;1,0,1))</f>
        <v>0</v>
      </c>
      <c r="M34" s="68">
        <f>IF(S34="",0,IF(VLOOKUP(R34,#REF!,2,0)=1,S34-O34,S34-SUMIFS($S:$S,$R:$R,INDEX(meses,VLOOKUP(R34,#REF!,2,0)-1),D:D,D34)))</f>
        <v>0</v>
      </c>
      <c r="N34" s="68"/>
      <c r="O34" s="68"/>
      <c r="P34" s="68"/>
      <c r="Q34" s="68"/>
      <c r="R34" s="2" t="s">
        <v>1597</v>
      </c>
      <c r="S34" s="2"/>
      <c r="T34" s="22"/>
      <c r="U34" s="5"/>
      <c r="V34" s="5"/>
      <c r="W34" s="5"/>
      <c r="X34" s="20" t="s">
        <v>1734</v>
      </c>
      <c r="Y34" s="20" t="s">
        <v>1785</v>
      </c>
      <c r="Z34" s="20"/>
      <c r="AA34" s="69"/>
      <c r="AB34" s="69"/>
      <c r="AC34" s="69"/>
      <c r="AD34" s="20"/>
      <c r="AE34" s="20"/>
      <c r="AF34" s="2"/>
      <c r="AG34" s="22"/>
      <c r="AH34" s="5"/>
      <c r="AI34" s="5"/>
      <c r="AJ34" s="5"/>
      <c r="AK34" s="20" t="s">
        <v>1739</v>
      </c>
      <c r="AL34" s="68" t="s">
        <v>46</v>
      </c>
      <c r="AM34" s="68">
        <v>2201</v>
      </c>
      <c r="AN34" s="68" t="s">
        <v>48</v>
      </c>
      <c r="AO34" s="68" t="s">
        <v>1740</v>
      </c>
      <c r="AP34" s="20" t="s">
        <v>1788</v>
      </c>
      <c r="AQ34" s="20" t="s">
        <v>115</v>
      </c>
      <c r="AR34" s="2">
        <v>2201006</v>
      </c>
      <c r="AS34" s="2" t="s">
        <v>665</v>
      </c>
      <c r="AT34" s="39" t="s">
        <v>1789</v>
      </c>
      <c r="AU34" s="2"/>
      <c r="AV34" s="39" t="s">
        <v>1547</v>
      </c>
      <c r="AW34" s="2" t="s">
        <v>1604</v>
      </c>
      <c r="AX34" s="70">
        <v>1000000000</v>
      </c>
      <c r="AY34" s="71">
        <v>1</v>
      </c>
      <c r="AZ34" s="71" t="s">
        <v>1744</v>
      </c>
      <c r="BA34" s="71" t="s">
        <v>1745</v>
      </c>
      <c r="BB34" s="71" t="s">
        <v>1791</v>
      </c>
      <c r="BC34" s="72">
        <v>1000000000</v>
      </c>
      <c r="BD34" s="72">
        <v>1000000000</v>
      </c>
    </row>
    <row r="35" spans="1:56" s="73" customFormat="1" ht="90" x14ac:dyDescent="0.25">
      <c r="A35" s="68">
        <v>31</v>
      </c>
      <c r="B35" s="20" t="s">
        <v>32</v>
      </c>
      <c r="C35" s="20" t="s">
        <v>1729</v>
      </c>
      <c r="D35" s="20" t="s">
        <v>1730</v>
      </c>
      <c r="E35" s="20" t="s">
        <v>198</v>
      </c>
      <c r="F35" s="20" t="s">
        <v>199</v>
      </c>
      <c r="G35" s="20" t="s">
        <v>1731</v>
      </c>
      <c r="H35" s="20" t="s">
        <v>1732</v>
      </c>
      <c r="I35" s="20" t="s">
        <v>1733</v>
      </c>
      <c r="J35" s="68" t="s">
        <v>270</v>
      </c>
      <c r="K35" s="68">
        <f>IF(I35="na",0,IF(COUNTIFS($C$1:C35,C35,$I$1:I35,I35)&gt;1,0,1))</f>
        <v>0</v>
      </c>
      <c r="L35" s="68">
        <f>IF(I35="na",0,IF(COUNTIFS($D$1:D35,D35,$I$1:I35,I35)&gt;1,0,1))</f>
        <v>0</v>
      </c>
      <c r="M35" s="68">
        <f>IF(S35="",0,IF(VLOOKUP(R35,#REF!,2,0)=1,S35-O35,S35-SUMIFS($S:$S,$R:$R,INDEX(meses,VLOOKUP(R35,#REF!,2,0)-1),D:D,D35)))</f>
        <v>0</v>
      </c>
      <c r="N35" s="68"/>
      <c r="O35" s="68"/>
      <c r="P35" s="68"/>
      <c r="Q35" s="68"/>
      <c r="R35" s="2" t="s">
        <v>1597</v>
      </c>
      <c r="S35" s="2"/>
      <c r="T35" s="22"/>
      <c r="U35" s="5"/>
      <c r="V35" s="5"/>
      <c r="W35" s="5"/>
      <c r="X35" s="20" t="s">
        <v>1734</v>
      </c>
      <c r="Y35" s="20" t="s">
        <v>1785</v>
      </c>
      <c r="Z35" s="20"/>
      <c r="AA35" s="69"/>
      <c r="AB35" s="69"/>
      <c r="AC35" s="69"/>
      <c r="AD35" s="20"/>
      <c r="AE35" s="20"/>
      <c r="AF35" s="2"/>
      <c r="AG35" s="22"/>
      <c r="AH35" s="5"/>
      <c r="AI35" s="5"/>
      <c r="AJ35" s="5"/>
      <c r="AK35" s="20" t="s">
        <v>1739</v>
      </c>
      <c r="AL35" s="68" t="s">
        <v>46</v>
      </c>
      <c r="AM35" s="68">
        <v>2201</v>
      </c>
      <c r="AN35" s="68" t="s">
        <v>48</v>
      </c>
      <c r="AO35" s="68" t="s">
        <v>1740</v>
      </c>
      <c r="AP35" s="20" t="s">
        <v>1788</v>
      </c>
      <c r="AQ35" s="20" t="s">
        <v>115</v>
      </c>
      <c r="AR35" s="2">
        <v>2201006</v>
      </c>
      <c r="AS35" s="2" t="s">
        <v>665</v>
      </c>
      <c r="AT35" s="39" t="s">
        <v>1792</v>
      </c>
      <c r="AU35" s="2"/>
      <c r="AV35" s="39" t="s">
        <v>740</v>
      </c>
      <c r="AW35" s="2" t="s">
        <v>1604</v>
      </c>
      <c r="AX35" s="70">
        <v>650000</v>
      </c>
      <c r="AY35" s="71">
        <v>1121.2522707692301</v>
      </c>
      <c r="AZ35" s="71" t="s">
        <v>1744</v>
      </c>
      <c r="BA35" s="71" t="s">
        <v>1745</v>
      </c>
      <c r="BB35" s="71" t="s">
        <v>1790</v>
      </c>
      <c r="BC35" s="72">
        <v>728813976</v>
      </c>
      <c r="BD35" s="72">
        <v>728813976</v>
      </c>
    </row>
    <row r="36" spans="1:56" s="73" customFormat="1" ht="90" x14ac:dyDescent="0.25">
      <c r="A36" s="68">
        <v>32</v>
      </c>
      <c r="B36" s="20" t="s">
        <v>32</v>
      </c>
      <c r="C36" s="20" t="s">
        <v>1729</v>
      </c>
      <c r="D36" s="20" t="s">
        <v>1730</v>
      </c>
      <c r="E36" s="20" t="s">
        <v>198</v>
      </c>
      <c r="F36" s="20" t="s">
        <v>199</v>
      </c>
      <c r="G36" s="20" t="s">
        <v>1731</v>
      </c>
      <c r="H36" s="20" t="s">
        <v>1732</v>
      </c>
      <c r="I36" s="20" t="s">
        <v>1733</v>
      </c>
      <c r="J36" s="68" t="s">
        <v>270</v>
      </c>
      <c r="K36" s="68">
        <f>IF(I36="na",0,IF(COUNTIFS($C$1:C36,C36,$I$1:I36,I36)&gt;1,0,1))</f>
        <v>0</v>
      </c>
      <c r="L36" s="68">
        <f>IF(I36="na",0,IF(COUNTIFS($D$1:D36,D36,$I$1:I36,I36)&gt;1,0,1))</f>
        <v>0</v>
      </c>
      <c r="M36" s="68">
        <f>IF(S36="",0,IF(VLOOKUP(R36,#REF!,2,0)=1,S36-O36,S36-SUMIFS($S:$S,$R:$R,INDEX(meses,VLOOKUP(R36,#REF!,2,0)-1),D:D,D36)))</f>
        <v>0</v>
      </c>
      <c r="N36" s="68"/>
      <c r="O36" s="68"/>
      <c r="P36" s="68"/>
      <c r="Q36" s="68"/>
      <c r="R36" s="2" t="s">
        <v>1597</v>
      </c>
      <c r="S36" s="2"/>
      <c r="T36" s="22"/>
      <c r="U36" s="5"/>
      <c r="V36" s="5"/>
      <c r="W36" s="5"/>
      <c r="X36" s="20" t="s">
        <v>1734</v>
      </c>
      <c r="Y36" s="20" t="s">
        <v>1785</v>
      </c>
      <c r="Z36" s="20"/>
      <c r="AA36" s="69"/>
      <c r="AB36" s="69"/>
      <c r="AC36" s="69"/>
      <c r="AD36" s="20"/>
      <c r="AE36" s="20"/>
      <c r="AF36" s="2"/>
      <c r="AG36" s="22"/>
      <c r="AH36" s="5"/>
      <c r="AI36" s="5"/>
      <c r="AJ36" s="5"/>
      <c r="AK36" s="20" t="s">
        <v>1739</v>
      </c>
      <c r="AL36" s="68" t="s">
        <v>46</v>
      </c>
      <c r="AM36" s="68">
        <v>2201</v>
      </c>
      <c r="AN36" s="68" t="s">
        <v>48</v>
      </c>
      <c r="AO36" s="68" t="s">
        <v>1740</v>
      </c>
      <c r="AP36" s="20" t="s">
        <v>1788</v>
      </c>
      <c r="AQ36" s="20" t="s">
        <v>115</v>
      </c>
      <c r="AR36" s="2">
        <v>2201006</v>
      </c>
      <c r="AS36" s="2" t="s">
        <v>665</v>
      </c>
      <c r="AT36" s="39" t="s">
        <v>1793</v>
      </c>
      <c r="AU36" s="2"/>
      <c r="AV36" s="39" t="s">
        <v>422</v>
      </c>
      <c r="AW36" s="2" t="s">
        <v>1604</v>
      </c>
      <c r="AX36" s="70">
        <v>14935000</v>
      </c>
      <c r="AY36" s="71">
        <v>1</v>
      </c>
      <c r="AZ36" s="71" t="s">
        <v>1744</v>
      </c>
      <c r="BA36" s="71" t="s">
        <v>1745</v>
      </c>
      <c r="BB36" s="71" t="s">
        <v>1746</v>
      </c>
      <c r="BC36" s="72">
        <v>14935000</v>
      </c>
      <c r="BD36" s="72">
        <v>14935000</v>
      </c>
    </row>
    <row r="37" spans="1:56" s="73" customFormat="1" ht="135" x14ac:dyDescent="0.25">
      <c r="A37" s="68">
        <v>33</v>
      </c>
      <c r="B37" s="20" t="s">
        <v>32</v>
      </c>
      <c r="C37" s="20" t="s">
        <v>1729</v>
      </c>
      <c r="D37" s="20" t="s">
        <v>1730</v>
      </c>
      <c r="E37" s="20" t="s">
        <v>198</v>
      </c>
      <c r="F37" s="20" t="s">
        <v>199</v>
      </c>
      <c r="G37" s="20" t="s">
        <v>1731</v>
      </c>
      <c r="H37" s="20" t="s">
        <v>1732</v>
      </c>
      <c r="I37" s="20" t="s">
        <v>1733</v>
      </c>
      <c r="J37" s="68" t="s">
        <v>270</v>
      </c>
      <c r="K37" s="68">
        <f>IF(I37="na",0,IF(COUNTIFS($C$1:C37,C37,$I$1:I37,I37)&gt;1,0,1))</f>
        <v>0</v>
      </c>
      <c r="L37" s="68">
        <f>IF(I37="na",0,IF(COUNTIFS($D$1:D37,D37,$I$1:I37,I37)&gt;1,0,1))</f>
        <v>0</v>
      </c>
      <c r="M37" s="68">
        <f>IF(S37="",0,IF(VLOOKUP(R37,#REF!,2,0)=1,S37-O37,S37-SUMIFS($S:$S,$R:$R,INDEX(meses,VLOOKUP(R37,#REF!,2,0)-1),D:D,D37)))</f>
        <v>0</v>
      </c>
      <c r="N37" s="68"/>
      <c r="O37" s="68"/>
      <c r="P37" s="68"/>
      <c r="Q37" s="68"/>
      <c r="R37" s="2" t="s">
        <v>1597</v>
      </c>
      <c r="S37" s="2"/>
      <c r="T37" s="22"/>
      <c r="U37" s="5"/>
      <c r="V37" s="5"/>
      <c r="W37" s="5"/>
      <c r="X37" s="20" t="s">
        <v>1734</v>
      </c>
      <c r="Y37" s="20" t="s">
        <v>1794</v>
      </c>
      <c r="Z37" s="20" t="s">
        <v>1795</v>
      </c>
      <c r="AA37" s="69">
        <v>0</v>
      </c>
      <c r="AB37" s="69">
        <v>8388993</v>
      </c>
      <c r="AC37" s="69">
        <f>AB37-AA37</f>
        <v>8388993</v>
      </c>
      <c r="AD37" s="76" t="s">
        <v>1796</v>
      </c>
      <c r="AE37" s="20" t="s">
        <v>1797</v>
      </c>
      <c r="AF37" s="2">
        <v>0</v>
      </c>
      <c r="AG37" s="22">
        <f>(AF37-AA37)/(AB37-AA37)</f>
        <v>0</v>
      </c>
      <c r="AH37" s="39" t="s">
        <v>2196</v>
      </c>
      <c r="AI37" s="5" t="s">
        <v>407</v>
      </c>
      <c r="AJ37" s="5" t="s">
        <v>2197</v>
      </c>
      <c r="AK37" s="20" t="s">
        <v>1739</v>
      </c>
      <c r="AL37" s="68" t="s">
        <v>46</v>
      </c>
      <c r="AM37" s="68">
        <v>2201</v>
      </c>
      <c r="AN37" s="68" t="s">
        <v>48</v>
      </c>
      <c r="AO37" s="68" t="s">
        <v>1740</v>
      </c>
      <c r="AP37" s="20" t="s">
        <v>1798</v>
      </c>
      <c r="AQ37" s="20" t="s">
        <v>77</v>
      </c>
      <c r="AR37" s="2">
        <v>2201027</v>
      </c>
      <c r="AS37" s="2" t="s">
        <v>696</v>
      </c>
      <c r="AT37" s="39" t="s">
        <v>1799</v>
      </c>
      <c r="AU37" s="2"/>
      <c r="AV37" s="39" t="s">
        <v>422</v>
      </c>
      <c r="AW37" s="2" t="s">
        <v>1604</v>
      </c>
      <c r="AX37" s="70">
        <v>1424695650</v>
      </c>
      <c r="AY37" s="71">
        <v>1</v>
      </c>
      <c r="AZ37" s="71" t="s">
        <v>1800</v>
      </c>
      <c r="BA37" s="71" t="s">
        <v>1745</v>
      </c>
      <c r="BB37" s="71" t="s">
        <v>1746</v>
      </c>
      <c r="BC37" s="72">
        <v>1424695650</v>
      </c>
      <c r="BD37" s="72">
        <v>1424695650</v>
      </c>
    </row>
    <row r="38" spans="1:56" s="73" customFormat="1" ht="105" x14ac:dyDescent="0.25">
      <c r="A38" s="68">
        <v>34</v>
      </c>
      <c r="B38" s="20" t="s">
        <v>32</v>
      </c>
      <c r="C38" s="20" t="s">
        <v>1729</v>
      </c>
      <c r="D38" s="20" t="s">
        <v>1730</v>
      </c>
      <c r="E38" s="20" t="s">
        <v>198</v>
      </c>
      <c r="F38" s="20" t="s">
        <v>199</v>
      </c>
      <c r="G38" s="20" t="s">
        <v>1731</v>
      </c>
      <c r="H38" s="77" t="s">
        <v>1732</v>
      </c>
      <c r="I38" s="20" t="s">
        <v>1733</v>
      </c>
      <c r="J38" s="68" t="s">
        <v>270</v>
      </c>
      <c r="K38" s="68">
        <f>IF(I38="na",0,IF(COUNTIFS($C$1:C38,C38,$I$1:I38,I38)&gt;1,0,1))</f>
        <v>0</v>
      </c>
      <c r="L38" s="68">
        <f>IF(I38="na",0,IF(COUNTIFS($D$1:D38,D38,$I$1:I38,I38)&gt;1,0,1))</f>
        <v>0</v>
      </c>
      <c r="M38" s="68">
        <f>IF(S38="",0,IF(VLOOKUP(R38,#REF!,2,0)=1,S38-O38,S38-SUMIFS($S:$S,$R:$R,INDEX(meses,VLOOKUP(R38,#REF!,2,0)-1),D:D,D38)))</f>
        <v>0</v>
      </c>
      <c r="N38" s="68"/>
      <c r="O38" s="68"/>
      <c r="P38" s="68"/>
      <c r="Q38" s="68"/>
      <c r="R38" s="2" t="s">
        <v>1597</v>
      </c>
      <c r="S38" s="2"/>
      <c r="T38" s="22"/>
      <c r="U38" s="5"/>
      <c r="V38" s="5"/>
      <c r="W38" s="5"/>
      <c r="X38" s="20" t="s">
        <v>1734</v>
      </c>
      <c r="Y38" s="20" t="s">
        <v>1794</v>
      </c>
      <c r="Z38" s="20"/>
      <c r="AA38" s="69"/>
      <c r="AB38" s="69"/>
      <c r="AC38" s="78"/>
      <c r="AD38" s="76"/>
      <c r="AE38" s="20"/>
      <c r="AF38" s="2"/>
      <c r="AG38" s="22"/>
      <c r="AH38" s="5"/>
      <c r="AI38" s="5"/>
      <c r="AJ38" s="5"/>
      <c r="AK38" s="20" t="s">
        <v>1739</v>
      </c>
      <c r="AL38" s="68" t="s">
        <v>46</v>
      </c>
      <c r="AM38" s="68">
        <v>2201</v>
      </c>
      <c r="AN38" s="68" t="s">
        <v>48</v>
      </c>
      <c r="AO38" s="68" t="s">
        <v>1740</v>
      </c>
      <c r="AP38" s="20" t="s">
        <v>1798</v>
      </c>
      <c r="AQ38" s="20" t="s">
        <v>77</v>
      </c>
      <c r="AR38" s="2">
        <v>2201027</v>
      </c>
      <c r="AS38" s="2" t="s">
        <v>1801</v>
      </c>
      <c r="AT38" s="39" t="s">
        <v>1802</v>
      </c>
      <c r="AU38" s="2"/>
      <c r="AV38" s="39" t="s">
        <v>422</v>
      </c>
      <c r="AW38" s="2" t="s">
        <v>1604</v>
      </c>
      <c r="AX38" s="70">
        <v>10208638678</v>
      </c>
      <c r="AY38" s="71">
        <v>1</v>
      </c>
      <c r="AZ38" s="71" t="s">
        <v>1800</v>
      </c>
      <c r="BA38" s="71" t="s">
        <v>1745</v>
      </c>
      <c r="BB38" s="71" t="s">
        <v>1746</v>
      </c>
      <c r="BC38" s="72">
        <v>10208638678</v>
      </c>
      <c r="BD38" s="72">
        <v>10208638678</v>
      </c>
    </row>
    <row r="39" spans="1:56" s="73" customFormat="1" ht="105" x14ac:dyDescent="0.25">
      <c r="A39" s="68">
        <v>35</v>
      </c>
      <c r="B39" s="20" t="s">
        <v>32</v>
      </c>
      <c r="C39" s="20" t="s">
        <v>1729</v>
      </c>
      <c r="D39" s="20" t="s">
        <v>1730</v>
      </c>
      <c r="E39" s="20" t="s">
        <v>198</v>
      </c>
      <c r="F39" s="20" t="s">
        <v>199</v>
      </c>
      <c r="G39" s="20" t="s">
        <v>1731</v>
      </c>
      <c r="H39" s="20" t="s">
        <v>1732</v>
      </c>
      <c r="I39" s="20" t="s">
        <v>1733</v>
      </c>
      <c r="J39" s="68" t="s">
        <v>270</v>
      </c>
      <c r="K39" s="68">
        <f>IF(I39="na",0,IF(COUNTIFS($C$1:C39,C39,$I$1:I39,I39)&gt;1,0,1))</f>
        <v>0</v>
      </c>
      <c r="L39" s="68">
        <f>IF(I39="na",0,IF(COUNTIFS($D$1:D39,D39,$I$1:I39,I39)&gt;1,0,1))</f>
        <v>0</v>
      </c>
      <c r="M39" s="68">
        <f>IF(S39="",0,IF(VLOOKUP(R39,#REF!,2,0)=1,S39-O39,S39-SUMIFS($S:$S,$R:$R,INDEX(meses,VLOOKUP(R39,#REF!,2,0)-1),D:D,D39)))</f>
        <v>0</v>
      </c>
      <c r="N39" s="68"/>
      <c r="O39" s="68"/>
      <c r="P39" s="68"/>
      <c r="Q39" s="68"/>
      <c r="R39" s="2" t="s">
        <v>1597</v>
      </c>
      <c r="S39" s="2"/>
      <c r="T39" s="22"/>
      <c r="U39" s="5"/>
      <c r="V39" s="5"/>
      <c r="W39" s="5"/>
      <c r="X39" s="20" t="s">
        <v>1734</v>
      </c>
      <c r="Y39" s="20" t="s">
        <v>1794</v>
      </c>
      <c r="Z39" s="20"/>
      <c r="AA39" s="69"/>
      <c r="AB39" s="69"/>
      <c r="AC39" s="78"/>
      <c r="AD39" s="76"/>
      <c r="AE39" s="20"/>
      <c r="AF39" s="2"/>
      <c r="AG39" s="22"/>
      <c r="AH39" s="5"/>
      <c r="AI39" s="5"/>
      <c r="AJ39" s="5"/>
      <c r="AK39" s="20" t="s">
        <v>1739</v>
      </c>
      <c r="AL39" s="68" t="s">
        <v>46</v>
      </c>
      <c r="AM39" s="68">
        <v>2201</v>
      </c>
      <c r="AN39" s="68" t="s">
        <v>48</v>
      </c>
      <c r="AO39" s="68" t="s">
        <v>1740</v>
      </c>
      <c r="AP39" s="20" t="s">
        <v>1798</v>
      </c>
      <c r="AQ39" s="20" t="s">
        <v>77</v>
      </c>
      <c r="AR39" s="2">
        <v>2201027</v>
      </c>
      <c r="AS39" s="2" t="s">
        <v>1803</v>
      </c>
      <c r="AT39" s="39" t="s">
        <v>1802</v>
      </c>
      <c r="AU39" s="2"/>
      <c r="AV39" s="39" t="s">
        <v>422</v>
      </c>
      <c r="AW39" s="2" t="s">
        <v>1604</v>
      </c>
      <c r="AX39" s="70">
        <v>15396194213</v>
      </c>
      <c r="AY39" s="71">
        <v>1</v>
      </c>
      <c r="AZ39" s="71" t="s">
        <v>1800</v>
      </c>
      <c r="BA39" s="71" t="s">
        <v>1745</v>
      </c>
      <c r="BB39" s="71" t="s">
        <v>1746</v>
      </c>
      <c r="BC39" s="72">
        <v>15396194213</v>
      </c>
      <c r="BD39" s="72">
        <v>15396194213</v>
      </c>
    </row>
    <row r="40" spans="1:56" s="73" customFormat="1" ht="210" x14ac:dyDescent="0.25">
      <c r="A40" s="68">
        <v>36</v>
      </c>
      <c r="B40" s="20" t="s">
        <v>32</v>
      </c>
      <c r="C40" s="20" t="s">
        <v>1729</v>
      </c>
      <c r="D40" s="20" t="s">
        <v>1804</v>
      </c>
      <c r="E40" s="20" t="s">
        <v>198</v>
      </c>
      <c r="F40" s="20" t="s">
        <v>199</v>
      </c>
      <c r="G40" s="20" t="s">
        <v>1731</v>
      </c>
      <c r="H40" s="79" t="s">
        <v>201</v>
      </c>
      <c r="I40" s="20" t="s">
        <v>1805</v>
      </c>
      <c r="J40" s="68" t="s">
        <v>40</v>
      </c>
      <c r="K40" s="68">
        <f>IF(I40="na",0,IF(COUNTIFS($C$1:C40,C40,$I$1:I40,I40)&gt;1,0,1))</f>
        <v>1</v>
      </c>
      <c r="L40" s="68">
        <f>IF(I40="na",0,IF(COUNTIFS($D$1:D40,D40,$I$1:I40,I40)&gt;1,0,1))</f>
        <v>1</v>
      </c>
      <c r="M40" s="68" t="e">
        <f>IF(S40="",0,IF(VLOOKUP(R40,#REF!,2,0)=1,S40-O40,S40-SUMIFS($S:$S,$R:$R,INDEX(meses,VLOOKUP(R40,#REF!,2,0)-1),D:D,D40)))</f>
        <v>#REF!</v>
      </c>
      <c r="N40" s="68">
        <v>0.24</v>
      </c>
      <c r="O40" s="68">
        <v>0.12</v>
      </c>
      <c r="P40" s="68">
        <v>0.15</v>
      </c>
      <c r="Q40" s="68">
        <f>P40-O40</f>
        <v>0.03</v>
      </c>
      <c r="R40" s="2" t="s">
        <v>1597</v>
      </c>
      <c r="S40" s="68">
        <f>O40</f>
        <v>0.12</v>
      </c>
      <c r="T40" s="22">
        <f>(S40-O40)/(P40-O40)</f>
        <v>0</v>
      </c>
      <c r="U40" s="5"/>
      <c r="V40" s="5"/>
      <c r="W40" s="39"/>
      <c r="X40" s="20" t="s">
        <v>1806</v>
      </c>
      <c r="Y40" s="20" t="s">
        <v>1807</v>
      </c>
      <c r="Z40" s="20" t="s">
        <v>1808</v>
      </c>
      <c r="AA40" s="69">
        <v>1</v>
      </c>
      <c r="AB40" s="68">
        <v>1</v>
      </c>
      <c r="AC40" s="69">
        <f>AB40-AA40</f>
        <v>0</v>
      </c>
      <c r="AD40" s="20" t="s">
        <v>1809</v>
      </c>
      <c r="AE40" s="20" t="s">
        <v>1810</v>
      </c>
      <c r="AF40" s="2">
        <v>0</v>
      </c>
      <c r="AG40" s="22">
        <v>0</v>
      </c>
      <c r="AH40" s="39" t="s">
        <v>2198</v>
      </c>
      <c r="AI40" s="5" t="s">
        <v>407</v>
      </c>
      <c r="AJ40" s="5" t="s">
        <v>2199</v>
      </c>
      <c r="AK40" s="20" t="s">
        <v>1739</v>
      </c>
      <c r="AL40" s="68" t="s">
        <v>46</v>
      </c>
      <c r="AM40" s="68">
        <v>2201</v>
      </c>
      <c r="AN40" s="68" t="s">
        <v>48</v>
      </c>
      <c r="AO40" s="68" t="s">
        <v>1740</v>
      </c>
      <c r="AP40" s="20" t="s">
        <v>1811</v>
      </c>
      <c r="AQ40" s="20" t="s">
        <v>115</v>
      </c>
      <c r="AR40" s="2">
        <v>2201006</v>
      </c>
      <c r="AS40" s="2" t="s">
        <v>665</v>
      </c>
      <c r="AT40" s="39" t="s">
        <v>1812</v>
      </c>
      <c r="AU40" s="2"/>
      <c r="AV40" s="39" t="s">
        <v>740</v>
      </c>
      <c r="AW40" s="2" t="s">
        <v>1604</v>
      </c>
      <c r="AX40" s="70">
        <v>650000</v>
      </c>
      <c r="AY40" s="71">
        <v>153</v>
      </c>
      <c r="AZ40" s="71" t="s">
        <v>1744</v>
      </c>
      <c r="BA40" s="71" t="s">
        <v>1745</v>
      </c>
      <c r="BB40" s="71" t="s">
        <v>1790</v>
      </c>
      <c r="BC40" s="72">
        <v>100000000</v>
      </c>
      <c r="BD40" s="72">
        <v>100000000</v>
      </c>
    </row>
    <row r="41" spans="1:56" s="73" customFormat="1" ht="105" x14ac:dyDescent="0.25">
      <c r="A41" s="68">
        <v>37</v>
      </c>
      <c r="B41" s="20" t="s">
        <v>32</v>
      </c>
      <c r="C41" s="20" t="s">
        <v>1729</v>
      </c>
      <c r="D41" s="20" t="s">
        <v>1804</v>
      </c>
      <c r="E41" s="20" t="s">
        <v>198</v>
      </c>
      <c r="F41" s="20" t="s">
        <v>199</v>
      </c>
      <c r="G41" s="20" t="s">
        <v>1731</v>
      </c>
      <c r="H41" s="79" t="s">
        <v>201</v>
      </c>
      <c r="I41" s="20" t="s">
        <v>1805</v>
      </c>
      <c r="J41" s="68" t="s">
        <v>40</v>
      </c>
      <c r="K41" s="68">
        <f>IF(I41="na",0,IF(COUNTIFS($C$1:C41,C41,$I$1:I41,I41)&gt;1,0,1))</f>
        <v>0</v>
      </c>
      <c r="L41" s="68">
        <f>IF(I41="na",0,IF(COUNTIFS($D$1:D41,D41,$I$1:I41,I41)&gt;1,0,1))</f>
        <v>0</v>
      </c>
      <c r="M41" s="68">
        <f>IF(S41="",0,IF(VLOOKUP(R41,#REF!,2,0)=1,S41-O41,S41-SUMIFS($S:$S,$R:$R,INDEX(meses,VLOOKUP(R41,#REF!,2,0)-1),D:D,D41)))</f>
        <v>0</v>
      </c>
      <c r="N41" s="68"/>
      <c r="O41" s="68"/>
      <c r="P41" s="68"/>
      <c r="Q41" s="68"/>
      <c r="R41" s="2" t="s">
        <v>1597</v>
      </c>
      <c r="S41" s="2"/>
      <c r="T41" s="22"/>
      <c r="U41" s="5"/>
      <c r="V41" s="5"/>
      <c r="W41" s="5"/>
      <c r="X41" s="20" t="s">
        <v>1806</v>
      </c>
      <c r="Y41" s="20" t="s">
        <v>1807</v>
      </c>
      <c r="Z41" s="20"/>
      <c r="AA41" s="69"/>
      <c r="AB41" s="69"/>
      <c r="AC41" s="69"/>
      <c r="AD41" s="20"/>
      <c r="AE41" s="20"/>
      <c r="AF41" s="2"/>
      <c r="AG41" s="22"/>
      <c r="AH41" s="5"/>
      <c r="AI41" s="5"/>
      <c r="AJ41" s="5"/>
      <c r="AK41" s="20" t="s">
        <v>1739</v>
      </c>
      <c r="AL41" s="68" t="s">
        <v>46</v>
      </c>
      <c r="AM41" s="68">
        <v>2201</v>
      </c>
      <c r="AN41" s="68" t="s">
        <v>48</v>
      </c>
      <c r="AO41" s="68" t="s">
        <v>1740</v>
      </c>
      <c r="AP41" s="20" t="s">
        <v>1811</v>
      </c>
      <c r="AQ41" s="20" t="s">
        <v>115</v>
      </c>
      <c r="AR41" s="2">
        <v>2201006</v>
      </c>
      <c r="AS41" s="2" t="s">
        <v>665</v>
      </c>
      <c r="AT41" s="39" t="s">
        <v>1813</v>
      </c>
      <c r="AU41" s="2"/>
      <c r="AV41" s="39" t="s">
        <v>1552</v>
      </c>
      <c r="AW41" s="2" t="s">
        <v>1604</v>
      </c>
      <c r="AX41" s="70">
        <v>50000</v>
      </c>
      <c r="AY41" s="71">
        <v>288</v>
      </c>
      <c r="AZ41" s="71" t="s">
        <v>1744</v>
      </c>
      <c r="BA41" s="71" t="s">
        <v>1745</v>
      </c>
      <c r="BB41" s="71" t="s">
        <v>1790</v>
      </c>
      <c r="BC41" s="72">
        <v>14400000</v>
      </c>
      <c r="BD41" s="72">
        <v>14400000</v>
      </c>
    </row>
    <row r="42" spans="1:56" s="73" customFormat="1" ht="105" x14ac:dyDescent="0.25">
      <c r="A42" s="68">
        <v>38</v>
      </c>
      <c r="B42" s="20" t="s">
        <v>32</v>
      </c>
      <c r="C42" s="20" t="s">
        <v>1729</v>
      </c>
      <c r="D42" s="20" t="s">
        <v>1804</v>
      </c>
      <c r="E42" s="20" t="s">
        <v>198</v>
      </c>
      <c r="F42" s="20" t="s">
        <v>199</v>
      </c>
      <c r="G42" s="20" t="s">
        <v>1731</v>
      </c>
      <c r="H42" s="79" t="s">
        <v>201</v>
      </c>
      <c r="I42" s="20" t="s">
        <v>1805</v>
      </c>
      <c r="J42" s="68" t="s">
        <v>40</v>
      </c>
      <c r="K42" s="68">
        <f>IF(I42="na",0,IF(COUNTIFS($C$1:C42,C42,$I$1:I42,I42)&gt;1,0,1))</f>
        <v>0</v>
      </c>
      <c r="L42" s="68">
        <f>IF(I42="na",0,IF(COUNTIFS($D$1:D42,D42,$I$1:I42,I42)&gt;1,0,1))</f>
        <v>0</v>
      </c>
      <c r="M42" s="68">
        <f>IF(S42="",0,IF(VLOOKUP(R42,#REF!,2,0)=1,S42-O42,S42-SUMIFS($S:$S,$R:$R,INDEX(meses,VLOOKUP(R42,#REF!,2,0)-1),D:D,D42)))</f>
        <v>0</v>
      </c>
      <c r="N42" s="68"/>
      <c r="O42" s="68"/>
      <c r="P42" s="68"/>
      <c r="Q42" s="68"/>
      <c r="R42" s="2" t="s">
        <v>1597</v>
      </c>
      <c r="S42" s="2"/>
      <c r="T42" s="22"/>
      <c r="U42" s="5"/>
      <c r="V42" s="5"/>
      <c r="W42" s="5"/>
      <c r="X42" s="20" t="s">
        <v>1806</v>
      </c>
      <c r="Y42" s="20" t="s">
        <v>1807</v>
      </c>
      <c r="Z42" s="20"/>
      <c r="AA42" s="69"/>
      <c r="AB42" s="69"/>
      <c r="AC42" s="69"/>
      <c r="AD42" s="20"/>
      <c r="AE42" s="20"/>
      <c r="AF42" s="2"/>
      <c r="AG42" s="22"/>
      <c r="AH42" s="5"/>
      <c r="AI42" s="5"/>
      <c r="AJ42" s="5"/>
      <c r="AK42" s="20" t="s">
        <v>1739</v>
      </c>
      <c r="AL42" s="68" t="s">
        <v>46</v>
      </c>
      <c r="AM42" s="68">
        <v>2201</v>
      </c>
      <c r="AN42" s="68" t="s">
        <v>48</v>
      </c>
      <c r="AO42" s="68" t="s">
        <v>1740</v>
      </c>
      <c r="AP42" s="20" t="s">
        <v>1811</v>
      </c>
      <c r="AQ42" s="20" t="s">
        <v>115</v>
      </c>
      <c r="AR42" s="2">
        <v>2201006</v>
      </c>
      <c r="AS42" s="2" t="s">
        <v>665</v>
      </c>
      <c r="AT42" s="39" t="s">
        <v>1813</v>
      </c>
      <c r="AU42" s="2"/>
      <c r="AV42" s="39" t="s">
        <v>1547</v>
      </c>
      <c r="AW42" s="2" t="s">
        <v>1604</v>
      </c>
      <c r="AX42" s="70">
        <v>450000</v>
      </c>
      <c r="AY42" s="71">
        <v>288</v>
      </c>
      <c r="AZ42" s="71" t="s">
        <v>1744</v>
      </c>
      <c r="BA42" s="71" t="s">
        <v>1745</v>
      </c>
      <c r="BB42" s="71" t="s">
        <v>1791</v>
      </c>
      <c r="BC42" s="72">
        <v>129600000</v>
      </c>
      <c r="BD42" s="72">
        <v>129600000</v>
      </c>
    </row>
    <row r="43" spans="1:56" s="73" customFormat="1" ht="135" x14ac:dyDescent="0.25">
      <c r="A43" s="68">
        <v>39</v>
      </c>
      <c r="B43" s="20" t="s">
        <v>32</v>
      </c>
      <c r="C43" s="20" t="s">
        <v>1729</v>
      </c>
      <c r="D43" s="20" t="s">
        <v>1804</v>
      </c>
      <c r="E43" s="20" t="s">
        <v>198</v>
      </c>
      <c r="F43" s="20" t="s">
        <v>199</v>
      </c>
      <c r="G43" s="20" t="s">
        <v>1731</v>
      </c>
      <c r="H43" s="79" t="s">
        <v>201</v>
      </c>
      <c r="I43" s="20" t="s">
        <v>1805</v>
      </c>
      <c r="J43" s="68" t="s">
        <v>40</v>
      </c>
      <c r="K43" s="68">
        <f>IF(I43="na",0,IF(COUNTIFS($C$1:C43,C43,$I$1:I43,I43)&gt;1,0,1))</f>
        <v>0</v>
      </c>
      <c r="L43" s="68">
        <f>IF(I43="na",0,IF(COUNTIFS($D$1:D43,D43,$I$1:I43,I43)&gt;1,0,1))</f>
        <v>0</v>
      </c>
      <c r="M43" s="68">
        <f>IF(S43="",0,IF(VLOOKUP(R43,#REF!,2,0)=1,S43-O43,S43-SUMIFS($S:$S,$R:$R,INDEX(meses,VLOOKUP(R43,#REF!,2,0)-1),D:D,D43)))</f>
        <v>0</v>
      </c>
      <c r="N43" s="68"/>
      <c r="O43" s="68"/>
      <c r="P43" s="68"/>
      <c r="Q43" s="68"/>
      <c r="R43" s="2" t="s">
        <v>1597</v>
      </c>
      <c r="S43" s="2"/>
      <c r="T43" s="22"/>
      <c r="U43" s="5"/>
      <c r="V43" s="5"/>
      <c r="W43" s="5"/>
      <c r="X43" s="20" t="s">
        <v>1806</v>
      </c>
      <c r="Y43" s="20" t="s">
        <v>1814</v>
      </c>
      <c r="Z43" s="20" t="s">
        <v>1808</v>
      </c>
      <c r="AA43" s="69">
        <v>0</v>
      </c>
      <c r="AB43" s="68">
        <v>1</v>
      </c>
      <c r="AC43" s="69">
        <f>AB43-AA43</f>
        <v>1</v>
      </c>
      <c r="AD43" s="20" t="s">
        <v>1815</v>
      </c>
      <c r="AE43" s="20" t="s">
        <v>1816</v>
      </c>
      <c r="AF43" s="2">
        <v>0</v>
      </c>
      <c r="AG43" s="22">
        <f>(AF43-AA43)/(AB43-AA43)</f>
        <v>0</v>
      </c>
      <c r="AH43" s="29" t="s">
        <v>2198</v>
      </c>
      <c r="AI43" s="5" t="s">
        <v>407</v>
      </c>
      <c r="AJ43" s="39" t="s">
        <v>2200</v>
      </c>
      <c r="AK43" s="20" t="s">
        <v>1739</v>
      </c>
      <c r="AL43" s="68" t="s">
        <v>46</v>
      </c>
      <c r="AM43" s="68">
        <v>2201</v>
      </c>
      <c r="AN43" s="68" t="s">
        <v>48</v>
      </c>
      <c r="AO43" s="68" t="s">
        <v>1740</v>
      </c>
      <c r="AP43" s="20" t="s">
        <v>1811</v>
      </c>
      <c r="AQ43" s="20" t="s">
        <v>115</v>
      </c>
      <c r="AR43" s="2">
        <v>2201006</v>
      </c>
      <c r="AS43" s="2" t="s">
        <v>1817</v>
      </c>
      <c r="AT43" s="39" t="s">
        <v>1818</v>
      </c>
      <c r="AU43" s="2"/>
      <c r="AV43" s="39" t="s">
        <v>70</v>
      </c>
      <c r="AW43" s="2" t="s">
        <v>1604</v>
      </c>
      <c r="AX43" s="70">
        <v>55913550</v>
      </c>
      <c r="AY43" s="71">
        <v>1</v>
      </c>
      <c r="AZ43" s="71" t="s">
        <v>1744</v>
      </c>
      <c r="BA43" s="71" t="s">
        <v>1745</v>
      </c>
      <c r="BB43" s="71" t="s">
        <v>1746</v>
      </c>
      <c r="BC43" s="72">
        <v>55913550</v>
      </c>
      <c r="BD43" s="72">
        <v>55913550</v>
      </c>
    </row>
    <row r="44" spans="1:56" s="73" customFormat="1" ht="105" x14ac:dyDescent="0.25">
      <c r="A44" s="68">
        <v>40</v>
      </c>
      <c r="B44" s="20" t="s">
        <v>32</v>
      </c>
      <c r="C44" s="20" t="s">
        <v>1729</v>
      </c>
      <c r="D44" s="20" t="s">
        <v>1804</v>
      </c>
      <c r="E44" s="20" t="s">
        <v>198</v>
      </c>
      <c r="F44" s="20" t="s">
        <v>199</v>
      </c>
      <c r="G44" s="20" t="s">
        <v>1731</v>
      </c>
      <c r="H44" s="79" t="s">
        <v>201</v>
      </c>
      <c r="I44" s="20" t="s">
        <v>1805</v>
      </c>
      <c r="J44" s="68" t="s">
        <v>40</v>
      </c>
      <c r="K44" s="68">
        <f>IF(I44="na",0,IF(COUNTIFS($C$1:C44,C44,$I$1:I44,I44)&gt;1,0,1))</f>
        <v>0</v>
      </c>
      <c r="L44" s="68">
        <f>IF(I44="na",0,IF(COUNTIFS($D$1:D44,D44,$I$1:I44,I44)&gt;1,0,1))</f>
        <v>0</v>
      </c>
      <c r="M44" s="68">
        <f>IF(S44="",0,IF(VLOOKUP(R44,#REF!,2,0)=1,S44-O44,S44-SUMIFS($S:$S,$R:$R,INDEX(meses,VLOOKUP(R44,#REF!,2,0)-1),D:D,D44)))</f>
        <v>0</v>
      </c>
      <c r="N44" s="68"/>
      <c r="O44" s="68"/>
      <c r="P44" s="68"/>
      <c r="Q44" s="68"/>
      <c r="R44" s="2" t="s">
        <v>1597</v>
      </c>
      <c r="S44" s="2"/>
      <c r="T44" s="22"/>
      <c r="U44" s="5"/>
      <c r="V44" s="5"/>
      <c r="W44" s="5"/>
      <c r="X44" s="20" t="s">
        <v>1806</v>
      </c>
      <c r="Y44" s="20" t="s">
        <v>1814</v>
      </c>
      <c r="Z44" s="20"/>
      <c r="AA44" s="69"/>
      <c r="AB44" s="69"/>
      <c r="AC44" s="69"/>
      <c r="AD44" s="20"/>
      <c r="AE44" s="20"/>
      <c r="AF44" s="2"/>
      <c r="AG44" s="22"/>
      <c r="AH44" s="5"/>
      <c r="AI44" s="5"/>
      <c r="AJ44" s="5"/>
      <c r="AK44" s="20" t="s">
        <v>1739</v>
      </c>
      <c r="AL44" s="68" t="s">
        <v>46</v>
      </c>
      <c r="AM44" s="68">
        <v>2201</v>
      </c>
      <c r="AN44" s="68" t="s">
        <v>48</v>
      </c>
      <c r="AO44" s="68" t="s">
        <v>1740</v>
      </c>
      <c r="AP44" s="20" t="s">
        <v>1811</v>
      </c>
      <c r="AQ44" s="20" t="s">
        <v>115</v>
      </c>
      <c r="AR44" s="2">
        <v>2201006</v>
      </c>
      <c r="AS44" s="2" t="s">
        <v>1819</v>
      </c>
      <c r="AT44" s="39" t="s">
        <v>1820</v>
      </c>
      <c r="AU44" s="2"/>
      <c r="AV44" s="39" t="s">
        <v>70</v>
      </c>
      <c r="AW44" s="2" t="s">
        <v>1604</v>
      </c>
      <c r="AX44" s="70">
        <v>113050000</v>
      </c>
      <c r="AY44" s="71">
        <v>1</v>
      </c>
      <c r="AZ44" s="71" t="s">
        <v>1744</v>
      </c>
      <c r="BA44" s="71" t="s">
        <v>1745</v>
      </c>
      <c r="BB44" s="71" t="s">
        <v>1746</v>
      </c>
      <c r="BC44" s="72">
        <v>113050000</v>
      </c>
      <c r="BD44" s="72">
        <v>113050000</v>
      </c>
    </row>
    <row r="45" spans="1:56" s="73" customFormat="1" ht="105" x14ac:dyDescent="0.25">
      <c r="A45" s="68">
        <v>41</v>
      </c>
      <c r="B45" s="20" t="s">
        <v>32</v>
      </c>
      <c r="C45" s="20" t="s">
        <v>1729</v>
      </c>
      <c r="D45" s="20" t="s">
        <v>1804</v>
      </c>
      <c r="E45" s="20" t="s">
        <v>198</v>
      </c>
      <c r="F45" s="20" t="s">
        <v>199</v>
      </c>
      <c r="G45" s="20" t="s">
        <v>1731</v>
      </c>
      <c r="H45" s="79" t="s">
        <v>201</v>
      </c>
      <c r="I45" s="20" t="s">
        <v>1805</v>
      </c>
      <c r="J45" s="68" t="s">
        <v>40</v>
      </c>
      <c r="K45" s="68">
        <f>IF(I45="na",0,IF(COUNTIFS($C$1:C45,C45,$I$1:I45,I45)&gt;1,0,1))</f>
        <v>0</v>
      </c>
      <c r="L45" s="68">
        <f>IF(I45="na",0,IF(COUNTIFS($D$1:D45,D45,$I$1:I45,I45)&gt;1,0,1))</f>
        <v>0</v>
      </c>
      <c r="M45" s="68">
        <f>IF(S45="",0,IF(VLOOKUP(R45,#REF!,2,0)=1,S45-O45,S45-SUMIFS($S:$S,$R:$R,INDEX(meses,VLOOKUP(R45,#REF!,2,0)-1),D:D,D45)))</f>
        <v>0</v>
      </c>
      <c r="N45" s="68"/>
      <c r="O45" s="68"/>
      <c r="P45" s="68"/>
      <c r="Q45" s="68"/>
      <c r="R45" s="2" t="s">
        <v>1597</v>
      </c>
      <c r="S45" s="2"/>
      <c r="T45" s="22"/>
      <c r="U45" s="5"/>
      <c r="V45" s="5"/>
      <c r="W45" s="5"/>
      <c r="X45" s="20" t="s">
        <v>1806</v>
      </c>
      <c r="Y45" s="20" t="s">
        <v>1814</v>
      </c>
      <c r="Z45" s="20"/>
      <c r="AA45" s="69"/>
      <c r="AB45" s="69"/>
      <c r="AC45" s="69"/>
      <c r="AD45" s="20"/>
      <c r="AE45" s="20"/>
      <c r="AF45" s="2"/>
      <c r="AG45" s="22"/>
      <c r="AH45" s="5"/>
      <c r="AI45" s="5"/>
      <c r="AJ45" s="5"/>
      <c r="AK45" s="20" t="s">
        <v>1739</v>
      </c>
      <c r="AL45" s="68" t="s">
        <v>46</v>
      </c>
      <c r="AM45" s="68">
        <v>2201</v>
      </c>
      <c r="AN45" s="68" t="s">
        <v>48</v>
      </c>
      <c r="AO45" s="68" t="s">
        <v>1740</v>
      </c>
      <c r="AP45" s="20" t="s">
        <v>1811</v>
      </c>
      <c r="AQ45" s="20" t="s">
        <v>115</v>
      </c>
      <c r="AR45" s="2">
        <v>2201006</v>
      </c>
      <c r="AS45" s="2" t="s">
        <v>1821</v>
      </c>
      <c r="AT45" s="39" t="s">
        <v>1822</v>
      </c>
      <c r="AU45" s="2"/>
      <c r="AV45" s="39" t="s">
        <v>70</v>
      </c>
      <c r="AW45" s="2" t="s">
        <v>1604</v>
      </c>
      <c r="AX45" s="70">
        <v>130900000</v>
      </c>
      <c r="AY45" s="71">
        <v>1</v>
      </c>
      <c r="AZ45" s="71" t="s">
        <v>1744</v>
      </c>
      <c r="BA45" s="71" t="s">
        <v>1745</v>
      </c>
      <c r="BB45" s="71" t="s">
        <v>1746</v>
      </c>
      <c r="BC45" s="72">
        <v>130900000</v>
      </c>
      <c r="BD45" s="72">
        <v>130900000</v>
      </c>
    </row>
    <row r="46" spans="1:56" s="73" customFormat="1" ht="105" x14ac:dyDescent="0.25">
      <c r="A46" s="68">
        <v>42</v>
      </c>
      <c r="B46" s="20" t="s">
        <v>32</v>
      </c>
      <c r="C46" s="20" t="s">
        <v>1729</v>
      </c>
      <c r="D46" s="20" t="s">
        <v>1804</v>
      </c>
      <c r="E46" s="20" t="s">
        <v>198</v>
      </c>
      <c r="F46" s="20" t="s">
        <v>199</v>
      </c>
      <c r="G46" s="20" t="s">
        <v>1731</v>
      </c>
      <c r="H46" s="79" t="s">
        <v>201</v>
      </c>
      <c r="I46" s="20" t="s">
        <v>1805</v>
      </c>
      <c r="J46" s="68" t="s">
        <v>40</v>
      </c>
      <c r="K46" s="68">
        <f>IF(I46="na",0,IF(COUNTIFS($C$1:C46,C46,$I$1:I46,I46)&gt;1,0,1))</f>
        <v>0</v>
      </c>
      <c r="L46" s="68">
        <f>IF(I46="na",0,IF(COUNTIFS($D$1:D46,D46,$I$1:I46,I46)&gt;1,0,1))</f>
        <v>0</v>
      </c>
      <c r="M46" s="68">
        <f>IF(S46="",0,IF(VLOOKUP(R46,#REF!,2,0)=1,S46-O46,S46-SUMIFS($S:$S,$R:$R,INDEX(meses,VLOOKUP(R46,#REF!,2,0)-1),D:D,D46)))</f>
        <v>0</v>
      </c>
      <c r="N46" s="68"/>
      <c r="O46" s="68"/>
      <c r="P46" s="68"/>
      <c r="Q46" s="68"/>
      <c r="R46" s="2" t="s">
        <v>1597</v>
      </c>
      <c r="S46" s="2"/>
      <c r="T46" s="22"/>
      <c r="U46" s="5"/>
      <c r="V46" s="5"/>
      <c r="W46" s="5"/>
      <c r="X46" s="20" t="s">
        <v>1806</v>
      </c>
      <c r="Y46" s="20" t="s">
        <v>1823</v>
      </c>
      <c r="Z46" s="20" t="s">
        <v>1808</v>
      </c>
      <c r="AA46" s="69">
        <v>2655</v>
      </c>
      <c r="AB46" s="68">
        <v>500</v>
      </c>
      <c r="AC46" s="69">
        <f>AB46-AA46</f>
        <v>-2155</v>
      </c>
      <c r="AD46" s="20" t="s">
        <v>1809</v>
      </c>
      <c r="AE46" s="20" t="s">
        <v>1824</v>
      </c>
      <c r="AF46" s="2">
        <v>0</v>
      </c>
      <c r="AG46" s="22">
        <f>(AF46-AA46)/(AB46-AA46)</f>
        <v>1.2320185614849188</v>
      </c>
      <c r="AH46" s="39" t="s">
        <v>2201</v>
      </c>
      <c r="AI46" s="5" t="s">
        <v>407</v>
      </c>
      <c r="AJ46" s="39" t="s">
        <v>2202</v>
      </c>
      <c r="AK46" s="20" t="s">
        <v>1739</v>
      </c>
      <c r="AL46" s="68" t="s">
        <v>46</v>
      </c>
      <c r="AM46" s="68">
        <v>2201</v>
      </c>
      <c r="AN46" s="68" t="s">
        <v>48</v>
      </c>
      <c r="AO46" s="68" t="s">
        <v>1740</v>
      </c>
      <c r="AP46" s="20" t="s">
        <v>1788</v>
      </c>
      <c r="AQ46" s="20" t="s">
        <v>115</v>
      </c>
      <c r="AR46" s="2">
        <v>2201006</v>
      </c>
      <c r="AS46" s="2" t="s">
        <v>1825</v>
      </c>
      <c r="AT46" s="39" t="s">
        <v>1826</v>
      </c>
      <c r="AU46" s="2"/>
      <c r="AV46" s="39" t="s">
        <v>422</v>
      </c>
      <c r="AW46" s="2" t="s">
        <v>1604</v>
      </c>
      <c r="AX46" s="70">
        <v>3000000000</v>
      </c>
      <c r="AY46" s="71">
        <v>1</v>
      </c>
      <c r="AZ46" s="71" t="s">
        <v>1744</v>
      </c>
      <c r="BA46" s="71" t="s">
        <v>1745</v>
      </c>
      <c r="BB46" s="71" t="s">
        <v>1746</v>
      </c>
      <c r="BC46" s="72">
        <v>3000000000</v>
      </c>
      <c r="BD46" s="72">
        <v>3000000000</v>
      </c>
    </row>
    <row r="47" spans="1:56" s="73" customFormat="1" ht="150" x14ac:dyDescent="0.25">
      <c r="A47" s="68">
        <v>43</v>
      </c>
      <c r="B47" s="20" t="s">
        <v>32</v>
      </c>
      <c r="C47" s="20" t="s">
        <v>1729</v>
      </c>
      <c r="D47" s="20" t="s">
        <v>1804</v>
      </c>
      <c r="E47" s="20" t="s">
        <v>198</v>
      </c>
      <c r="F47" s="20" t="s">
        <v>199</v>
      </c>
      <c r="G47" s="20" t="s">
        <v>1731</v>
      </c>
      <c r="H47" s="79" t="s">
        <v>201</v>
      </c>
      <c r="I47" s="20" t="s">
        <v>1805</v>
      </c>
      <c r="J47" s="68" t="s">
        <v>40</v>
      </c>
      <c r="K47" s="68">
        <f>IF(I47="na",0,IF(COUNTIFS($C$1:C47,C47,$I$1:I47,I47)&gt;1,0,1))</f>
        <v>0</v>
      </c>
      <c r="L47" s="68">
        <f>IF(I47="na",0,IF(COUNTIFS($D$1:D47,D47,$I$1:I47,I47)&gt;1,0,1))</f>
        <v>0</v>
      </c>
      <c r="M47" s="68">
        <f>IF(S47="",0,IF(VLOOKUP(R47,#REF!,2,0)=1,S47-O47,S47-SUMIFS($S:$S,$R:$R,INDEX(meses,VLOOKUP(R47,#REF!,2,0)-1),D:D,D47)))</f>
        <v>0</v>
      </c>
      <c r="N47" s="68"/>
      <c r="O47" s="68"/>
      <c r="P47" s="68"/>
      <c r="Q47" s="68"/>
      <c r="R47" s="2" t="s">
        <v>1597</v>
      </c>
      <c r="S47" s="2"/>
      <c r="T47" s="22"/>
      <c r="U47" s="5"/>
      <c r="V47" s="5"/>
      <c r="W47" s="5"/>
      <c r="X47" s="20" t="s">
        <v>1806</v>
      </c>
      <c r="Y47" s="20" t="s">
        <v>1823</v>
      </c>
      <c r="Z47" s="20"/>
      <c r="AA47" s="69"/>
      <c r="AB47" s="68"/>
      <c r="AC47" s="68"/>
      <c r="AD47" s="20"/>
      <c r="AE47" s="20"/>
      <c r="AF47" s="2"/>
      <c r="AG47" s="22"/>
      <c r="AH47" s="39"/>
      <c r="AI47" s="5"/>
      <c r="AJ47" s="39"/>
      <c r="AK47" s="20" t="s">
        <v>1739</v>
      </c>
      <c r="AL47" s="68" t="s">
        <v>46</v>
      </c>
      <c r="AM47" s="68">
        <v>2201</v>
      </c>
      <c r="AN47" s="68" t="s">
        <v>48</v>
      </c>
      <c r="AO47" s="68" t="s">
        <v>1740</v>
      </c>
      <c r="AP47" s="20" t="s">
        <v>1788</v>
      </c>
      <c r="AQ47" s="20" t="s">
        <v>115</v>
      </c>
      <c r="AR47" s="2">
        <v>2201006</v>
      </c>
      <c r="AS47" s="2" t="s">
        <v>1827</v>
      </c>
      <c r="AT47" s="39" t="s">
        <v>1828</v>
      </c>
      <c r="AU47" s="2"/>
      <c r="AV47" s="39" t="s">
        <v>422</v>
      </c>
      <c r="AW47" s="2" t="s">
        <v>1604</v>
      </c>
      <c r="AX47" s="70">
        <v>900000000</v>
      </c>
      <c r="AY47" s="71">
        <v>1</v>
      </c>
      <c r="AZ47" s="71" t="s">
        <v>1744</v>
      </c>
      <c r="BA47" s="71" t="s">
        <v>1745</v>
      </c>
      <c r="BB47" s="71" t="s">
        <v>1746</v>
      </c>
      <c r="BC47" s="72">
        <v>900000000</v>
      </c>
      <c r="BD47" s="72">
        <v>900000000</v>
      </c>
    </row>
    <row r="48" spans="1:56" s="73" customFormat="1" ht="105" x14ac:dyDescent="0.25">
      <c r="A48" s="68">
        <v>44</v>
      </c>
      <c r="B48" s="20" t="s">
        <v>32</v>
      </c>
      <c r="C48" s="20" t="s">
        <v>1729</v>
      </c>
      <c r="D48" s="20" t="s">
        <v>1804</v>
      </c>
      <c r="E48" s="20" t="s">
        <v>198</v>
      </c>
      <c r="F48" s="20" t="s">
        <v>199</v>
      </c>
      <c r="G48" s="20" t="s">
        <v>1731</v>
      </c>
      <c r="H48" s="79" t="s">
        <v>201</v>
      </c>
      <c r="I48" s="20" t="s">
        <v>1805</v>
      </c>
      <c r="J48" s="68" t="s">
        <v>40</v>
      </c>
      <c r="K48" s="68">
        <f>IF(I48="na",0,IF(COUNTIFS($C$1:C48,C48,$I$1:I48,I48)&gt;1,0,1))</f>
        <v>0</v>
      </c>
      <c r="L48" s="68">
        <f>IF(I48="na",0,IF(COUNTIFS($D$1:D48,D48,$I$1:I48,I48)&gt;1,0,1))</f>
        <v>0</v>
      </c>
      <c r="M48" s="68">
        <f>IF(S48="",0,IF(VLOOKUP(R48,#REF!,2,0)=1,S48-O48,S48-SUMIFS($S:$S,$R:$R,INDEX(meses,VLOOKUP(R48,#REF!,2,0)-1),D:D,D48)))</f>
        <v>0</v>
      </c>
      <c r="N48" s="68"/>
      <c r="O48" s="68"/>
      <c r="P48" s="68"/>
      <c r="Q48" s="68"/>
      <c r="R48" s="2" t="s">
        <v>1597</v>
      </c>
      <c r="S48" s="2"/>
      <c r="T48" s="22"/>
      <c r="U48" s="5"/>
      <c r="V48" s="5"/>
      <c r="W48" s="5"/>
      <c r="X48" s="20" t="s">
        <v>1806</v>
      </c>
      <c r="Y48" s="20" t="s">
        <v>1823</v>
      </c>
      <c r="Z48" s="20"/>
      <c r="AA48" s="69"/>
      <c r="AB48" s="69"/>
      <c r="AC48" s="69"/>
      <c r="AD48" s="20"/>
      <c r="AE48" s="20"/>
      <c r="AF48" s="2"/>
      <c r="AG48" s="22"/>
      <c r="AH48" s="5"/>
      <c r="AI48" s="5"/>
      <c r="AJ48" s="5"/>
      <c r="AK48" s="20" t="s">
        <v>1739</v>
      </c>
      <c r="AL48" s="68" t="s">
        <v>46</v>
      </c>
      <c r="AM48" s="68">
        <v>2201</v>
      </c>
      <c r="AN48" s="68" t="s">
        <v>48</v>
      </c>
      <c r="AO48" s="68" t="s">
        <v>1740</v>
      </c>
      <c r="AP48" s="20" t="s">
        <v>1811</v>
      </c>
      <c r="AQ48" s="20" t="s">
        <v>115</v>
      </c>
      <c r="AR48" s="2">
        <v>2201006</v>
      </c>
      <c r="AS48" s="2" t="s">
        <v>1829</v>
      </c>
      <c r="AT48" s="39" t="s">
        <v>1830</v>
      </c>
      <c r="AU48" s="2"/>
      <c r="AV48" s="39" t="s">
        <v>70</v>
      </c>
      <c r="AW48" s="2" t="s">
        <v>1604</v>
      </c>
      <c r="AX48" s="70">
        <v>69786002</v>
      </c>
      <c r="AY48" s="71">
        <v>1</v>
      </c>
      <c r="AZ48" s="71" t="s">
        <v>1744</v>
      </c>
      <c r="BA48" s="71" t="s">
        <v>1745</v>
      </c>
      <c r="BB48" s="71" t="s">
        <v>1746</v>
      </c>
      <c r="BC48" s="72">
        <v>69786002</v>
      </c>
      <c r="BD48" s="72">
        <v>69786002</v>
      </c>
    </row>
    <row r="49" spans="1:56" s="73" customFormat="1" ht="150" x14ac:dyDescent="0.25">
      <c r="A49" s="68">
        <v>45</v>
      </c>
      <c r="B49" s="20" t="s">
        <v>32</v>
      </c>
      <c r="C49" s="20" t="s">
        <v>1729</v>
      </c>
      <c r="D49" s="20" t="s">
        <v>1804</v>
      </c>
      <c r="E49" s="20" t="s">
        <v>198</v>
      </c>
      <c r="F49" s="20" t="s">
        <v>199</v>
      </c>
      <c r="G49" s="20" t="s">
        <v>1731</v>
      </c>
      <c r="H49" s="79" t="s">
        <v>201</v>
      </c>
      <c r="I49" s="20" t="s">
        <v>1805</v>
      </c>
      <c r="J49" s="68" t="s">
        <v>40</v>
      </c>
      <c r="K49" s="68">
        <f>IF(I49="na",0,IF(COUNTIFS($C$1:C49,C49,$I$1:I49,I49)&gt;1,0,1))</f>
        <v>0</v>
      </c>
      <c r="L49" s="68">
        <f>IF(I49="na",0,IF(COUNTIFS($D$1:D49,D49,$I$1:I49,I49)&gt;1,0,1))</f>
        <v>0</v>
      </c>
      <c r="M49" s="68">
        <f>IF(S49="",0,IF(VLOOKUP(R49,#REF!,2,0)=1,S49-O49,S49-SUMIFS($S:$S,$R:$R,INDEX(meses,VLOOKUP(R49,#REF!,2,0)-1),D:D,D49)))</f>
        <v>0</v>
      </c>
      <c r="N49" s="68"/>
      <c r="O49" s="68"/>
      <c r="P49" s="68"/>
      <c r="Q49" s="68"/>
      <c r="R49" s="2" t="s">
        <v>1597</v>
      </c>
      <c r="S49" s="2"/>
      <c r="T49" s="22"/>
      <c r="U49" s="5"/>
      <c r="V49" s="5"/>
      <c r="W49" s="5"/>
      <c r="X49" s="20" t="s">
        <v>1806</v>
      </c>
      <c r="Y49" s="20" t="s">
        <v>1823</v>
      </c>
      <c r="Z49" s="20"/>
      <c r="AA49" s="69"/>
      <c r="AB49" s="69"/>
      <c r="AC49" s="69"/>
      <c r="AD49" s="20"/>
      <c r="AE49" s="20"/>
      <c r="AF49" s="2"/>
      <c r="AG49" s="22"/>
      <c r="AH49" s="5"/>
      <c r="AI49" s="5"/>
      <c r="AJ49" s="5"/>
      <c r="AK49" s="20" t="s">
        <v>1739</v>
      </c>
      <c r="AL49" s="68" t="s">
        <v>46</v>
      </c>
      <c r="AM49" s="68">
        <v>2201</v>
      </c>
      <c r="AN49" s="68" t="s">
        <v>48</v>
      </c>
      <c r="AO49" s="68" t="s">
        <v>1740</v>
      </c>
      <c r="AP49" s="20" t="s">
        <v>1811</v>
      </c>
      <c r="AQ49" s="20" t="s">
        <v>115</v>
      </c>
      <c r="AR49" s="2">
        <v>2201006</v>
      </c>
      <c r="AS49" s="2" t="s">
        <v>1831</v>
      </c>
      <c r="AT49" s="39" t="s">
        <v>1832</v>
      </c>
      <c r="AU49" s="2"/>
      <c r="AV49" s="39" t="s">
        <v>70</v>
      </c>
      <c r="AW49" s="2" t="s">
        <v>1604</v>
      </c>
      <c r="AX49" s="70">
        <v>110000000</v>
      </c>
      <c r="AY49" s="71">
        <v>1</v>
      </c>
      <c r="AZ49" s="71" t="s">
        <v>1744</v>
      </c>
      <c r="BA49" s="71" t="s">
        <v>1745</v>
      </c>
      <c r="BB49" s="71" t="s">
        <v>1746</v>
      </c>
      <c r="BC49" s="72">
        <v>110000000</v>
      </c>
      <c r="BD49" s="72">
        <v>110000000</v>
      </c>
    </row>
    <row r="50" spans="1:56" s="73" customFormat="1" ht="105" x14ac:dyDescent="0.25">
      <c r="A50" s="68">
        <v>46</v>
      </c>
      <c r="B50" s="20" t="s">
        <v>32</v>
      </c>
      <c r="C50" s="20" t="s">
        <v>1729</v>
      </c>
      <c r="D50" s="20" t="s">
        <v>1804</v>
      </c>
      <c r="E50" s="20" t="s">
        <v>198</v>
      </c>
      <c r="F50" s="20" t="s">
        <v>199</v>
      </c>
      <c r="G50" s="20" t="s">
        <v>1731</v>
      </c>
      <c r="H50" s="79" t="s">
        <v>201</v>
      </c>
      <c r="I50" s="20" t="s">
        <v>1805</v>
      </c>
      <c r="J50" s="68" t="s">
        <v>40</v>
      </c>
      <c r="K50" s="68">
        <f>IF(I50="na",0,IF(COUNTIFS($C$1:C50,C50,$I$1:I50,I50)&gt;1,0,1))</f>
        <v>0</v>
      </c>
      <c r="L50" s="68">
        <f>IF(I50="na",0,IF(COUNTIFS($D$1:D50,D50,$I$1:I50,I50)&gt;1,0,1))</f>
        <v>0</v>
      </c>
      <c r="M50" s="68">
        <f>IF(S50="",0,IF(VLOOKUP(R50,#REF!,2,0)=1,S50-O50,S50-SUMIFS($S:$S,$R:$R,INDEX(meses,VLOOKUP(R50,#REF!,2,0)-1),D:D,D50)))</f>
        <v>0</v>
      </c>
      <c r="N50" s="68"/>
      <c r="O50" s="68"/>
      <c r="P50" s="68"/>
      <c r="Q50" s="68"/>
      <c r="R50" s="2" t="s">
        <v>1597</v>
      </c>
      <c r="S50" s="2"/>
      <c r="T50" s="22"/>
      <c r="U50" s="5"/>
      <c r="V50" s="5"/>
      <c r="W50" s="5"/>
      <c r="X50" s="20" t="s">
        <v>1806</v>
      </c>
      <c r="Y50" s="20" t="s">
        <v>1823</v>
      </c>
      <c r="Z50" s="20"/>
      <c r="AA50" s="69"/>
      <c r="AB50" s="69"/>
      <c r="AC50" s="69"/>
      <c r="AD50" s="20"/>
      <c r="AE50" s="20"/>
      <c r="AF50" s="2"/>
      <c r="AG50" s="22"/>
      <c r="AH50" s="5"/>
      <c r="AI50" s="5"/>
      <c r="AJ50" s="5"/>
      <c r="AK50" s="20" t="s">
        <v>1739</v>
      </c>
      <c r="AL50" s="68" t="s">
        <v>46</v>
      </c>
      <c r="AM50" s="68">
        <v>2201</v>
      </c>
      <c r="AN50" s="68" t="s">
        <v>48</v>
      </c>
      <c r="AO50" s="68" t="s">
        <v>1740</v>
      </c>
      <c r="AP50" s="20" t="s">
        <v>1811</v>
      </c>
      <c r="AQ50" s="20" t="s">
        <v>115</v>
      </c>
      <c r="AR50" s="2">
        <v>2201006</v>
      </c>
      <c r="AS50" s="2" t="s">
        <v>1833</v>
      </c>
      <c r="AT50" s="39" t="s">
        <v>1830</v>
      </c>
      <c r="AU50" s="2"/>
      <c r="AV50" s="39" t="s">
        <v>70</v>
      </c>
      <c r="AW50" s="2" t="s">
        <v>1604</v>
      </c>
      <c r="AX50" s="70">
        <v>73645000</v>
      </c>
      <c r="AY50" s="71">
        <v>1</v>
      </c>
      <c r="AZ50" s="71" t="s">
        <v>1744</v>
      </c>
      <c r="BA50" s="71" t="s">
        <v>1745</v>
      </c>
      <c r="BB50" s="71" t="s">
        <v>1746</v>
      </c>
      <c r="BC50" s="72">
        <v>73645000</v>
      </c>
      <c r="BD50" s="72">
        <v>73645000</v>
      </c>
    </row>
    <row r="51" spans="1:56" s="73" customFormat="1" ht="105" x14ac:dyDescent="0.25">
      <c r="A51" s="68">
        <v>47</v>
      </c>
      <c r="B51" s="20" t="s">
        <v>32</v>
      </c>
      <c r="C51" s="20" t="s">
        <v>1729</v>
      </c>
      <c r="D51" s="20" t="s">
        <v>1804</v>
      </c>
      <c r="E51" s="20" t="s">
        <v>198</v>
      </c>
      <c r="F51" s="20" t="s">
        <v>199</v>
      </c>
      <c r="G51" s="20" t="s">
        <v>1731</v>
      </c>
      <c r="H51" s="79" t="s">
        <v>201</v>
      </c>
      <c r="I51" s="20" t="s">
        <v>1805</v>
      </c>
      <c r="J51" s="68" t="s">
        <v>40</v>
      </c>
      <c r="K51" s="68">
        <f>IF(I51="na",0,IF(COUNTIFS($C$1:C51,C51,$I$1:I51,I51)&gt;1,0,1))</f>
        <v>0</v>
      </c>
      <c r="L51" s="68">
        <f>IF(I51="na",0,IF(COUNTIFS($D$1:D51,D51,$I$1:I51,I51)&gt;1,0,1))</f>
        <v>0</v>
      </c>
      <c r="M51" s="68">
        <f>IF(S51="",0,IF(VLOOKUP(R51,#REF!,2,0)=1,S51-O51,S51-SUMIFS($S:$S,$R:$R,INDEX(meses,VLOOKUP(R51,#REF!,2,0)-1),D:D,D51)))</f>
        <v>0</v>
      </c>
      <c r="N51" s="68"/>
      <c r="O51" s="68"/>
      <c r="P51" s="68"/>
      <c r="Q51" s="68"/>
      <c r="R51" s="2" t="s">
        <v>1597</v>
      </c>
      <c r="S51" s="2"/>
      <c r="T51" s="22"/>
      <c r="U51" s="5"/>
      <c r="V51" s="5"/>
      <c r="W51" s="5"/>
      <c r="X51" s="20" t="s">
        <v>1806</v>
      </c>
      <c r="Y51" s="20" t="s">
        <v>1823</v>
      </c>
      <c r="Z51" s="20"/>
      <c r="AA51" s="69"/>
      <c r="AB51" s="69"/>
      <c r="AC51" s="69"/>
      <c r="AD51" s="20"/>
      <c r="AE51" s="20"/>
      <c r="AF51" s="2"/>
      <c r="AG51" s="22"/>
      <c r="AH51" s="5"/>
      <c r="AI51" s="5"/>
      <c r="AJ51" s="5"/>
      <c r="AK51" s="20" t="s">
        <v>1739</v>
      </c>
      <c r="AL51" s="68" t="s">
        <v>46</v>
      </c>
      <c r="AM51" s="68">
        <v>2201</v>
      </c>
      <c r="AN51" s="68" t="s">
        <v>48</v>
      </c>
      <c r="AO51" s="68" t="s">
        <v>1740</v>
      </c>
      <c r="AP51" s="20" t="s">
        <v>1811</v>
      </c>
      <c r="AQ51" s="20" t="s">
        <v>115</v>
      </c>
      <c r="AR51" s="2">
        <v>2201006</v>
      </c>
      <c r="AS51" s="2" t="s">
        <v>1834</v>
      </c>
      <c r="AT51" s="39" t="s">
        <v>1835</v>
      </c>
      <c r="AU51" s="2"/>
      <c r="AV51" s="39" t="s">
        <v>70</v>
      </c>
      <c r="AW51" s="2" t="s">
        <v>1604</v>
      </c>
      <c r="AX51" s="70">
        <v>69786002</v>
      </c>
      <c r="AY51" s="71">
        <v>1</v>
      </c>
      <c r="AZ51" s="71" t="s">
        <v>1744</v>
      </c>
      <c r="BA51" s="71" t="s">
        <v>1745</v>
      </c>
      <c r="BB51" s="71" t="s">
        <v>1746</v>
      </c>
      <c r="BC51" s="72">
        <v>69786002</v>
      </c>
      <c r="BD51" s="72">
        <v>69786002</v>
      </c>
    </row>
    <row r="52" spans="1:56" s="73" customFormat="1" ht="105" x14ac:dyDescent="0.25">
      <c r="A52" s="68">
        <v>48</v>
      </c>
      <c r="B52" s="20" t="s">
        <v>32</v>
      </c>
      <c r="C52" s="20" t="s">
        <v>1729</v>
      </c>
      <c r="D52" s="20" t="s">
        <v>1804</v>
      </c>
      <c r="E52" s="20" t="s">
        <v>198</v>
      </c>
      <c r="F52" s="20" t="s">
        <v>199</v>
      </c>
      <c r="G52" s="20" t="s">
        <v>1731</v>
      </c>
      <c r="H52" s="79" t="s">
        <v>201</v>
      </c>
      <c r="I52" s="20" t="s">
        <v>1805</v>
      </c>
      <c r="J52" s="68" t="s">
        <v>40</v>
      </c>
      <c r="K52" s="68">
        <f>IF(I52="na",0,IF(COUNTIFS($C$1:C52,C52,$I$1:I52,I52)&gt;1,0,1))</f>
        <v>0</v>
      </c>
      <c r="L52" s="68">
        <f>IF(I52="na",0,IF(COUNTIFS($D$1:D52,D52,$I$1:I52,I52)&gt;1,0,1))</f>
        <v>0</v>
      </c>
      <c r="M52" s="68">
        <f>IF(S52="",0,IF(VLOOKUP(R52,#REF!,2,0)=1,S52-O52,S52-SUMIFS($S:$S,$R:$R,INDEX(meses,VLOOKUP(R52,#REF!,2,0)-1),D:D,D52)))</f>
        <v>0</v>
      </c>
      <c r="N52" s="68"/>
      <c r="O52" s="68"/>
      <c r="P52" s="68"/>
      <c r="Q52" s="68"/>
      <c r="R52" s="2" t="s">
        <v>1597</v>
      </c>
      <c r="S52" s="2"/>
      <c r="T52" s="22"/>
      <c r="U52" s="5"/>
      <c r="V52" s="5"/>
      <c r="W52" s="5"/>
      <c r="X52" s="20" t="s">
        <v>1806</v>
      </c>
      <c r="Y52" s="20" t="s">
        <v>1823</v>
      </c>
      <c r="Z52" s="20"/>
      <c r="AA52" s="69"/>
      <c r="AB52" s="69"/>
      <c r="AC52" s="69"/>
      <c r="AD52" s="20"/>
      <c r="AE52" s="20"/>
      <c r="AF52" s="2"/>
      <c r="AG52" s="22"/>
      <c r="AH52" s="5"/>
      <c r="AI52" s="5"/>
      <c r="AJ52" s="5"/>
      <c r="AK52" s="20" t="s">
        <v>1739</v>
      </c>
      <c r="AL52" s="68" t="s">
        <v>46</v>
      </c>
      <c r="AM52" s="68">
        <v>2201</v>
      </c>
      <c r="AN52" s="68" t="s">
        <v>48</v>
      </c>
      <c r="AO52" s="68" t="s">
        <v>1740</v>
      </c>
      <c r="AP52" s="20" t="s">
        <v>1811</v>
      </c>
      <c r="AQ52" s="20" t="s">
        <v>115</v>
      </c>
      <c r="AR52" s="2">
        <v>2201006</v>
      </c>
      <c r="AS52" s="2" t="s">
        <v>1836</v>
      </c>
      <c r="AT52" s="39" t="s">
        <v>1818</v>
      </c>
      <c r="AU52" s="2"/>
      <c r="AV52" s="39" t="s">
        <v>70</v>
      </c>
      <c r="AW52" s="2" t="s">
        <v>1604</v>
      </c>
      <c r="AX52" s="70">
        <v>69786002</v>
      </c>
      <c r="AY52" s="71">
        <v>1</v>
      </c>
      <c r="AZ52" s="71" t="s">
        <v>1744</v>
      </c>
      <c r="BA52" s="71" t="s">
        <v>1745</v>
      </c>
      <c r="BB52" s="71" t="s">
        <v>1746</v>
      </c>
      <c r="BC52" s="72">
        <v>69786002</v>
      </c>
      <c r="BD52" s="72">
        <v>69786002</v>
      </c>
    </row>
    <row r="53" spans="1:56" s="73" customFormat="1" ht="120" x14ac:dyDescent="0.25">
      <c r="A53" s="68">
        <v>49</v>
      </c>
      <c r="B53" s="20" t="s">
        <v>32</v>
      </c>
      <c r="C53" s="20" t="s">
        <v>1729</v>
      </c>
      <c r="D53" s="20" t="s">
        <v>1804</v>
      </c>
      <c r="E53" s="20" t="s">
        <v>198</v>
      </c>
      <c r="F53" s="20" t="s">
        <v>199</v>
      </c>
      <c r="G53" s="20" t="s">
        <v>1731</v>
      </c>
      <c r="H53" s="79" t="s">
        <v>201</v>
      </c>
      <c r="I53" s="20" t="s">
        <v>1805</v>
      </c>
      <c r="J53" s="68" t="s">
        <v>40</v>
      </c>
      <c r="K53" s="68">
        <f>IF(I53="na",0,IF(COUNTIFS($C$1:C53,C53,$I$1:I53,I53)&gt;1,0,1))</f>
        <v>0</v>
      </c>
      <c r="L53" s="68">
        <f>IF(I53="na",0,IF(COUNTIFS($D$1:D53,D53,$I$1:I53,I53)&gt;1,0,1))</f>
        <v>0</v>
      </c>
      <c r="M53" s="68">
        <f>IF(S53="",0,IF(VLOOKUP(R53,#REF!,2,0)=1,S53-O53,S53-SUMIFS($S:$S,$R:$R,INDEX(meses,VLOOKUP(R53,#REF!,2,0)-1),D:D,D53)))</f>
        <v>0</v>
      </c>
      <c r="N53" s="68"/>
      <c r="O53" s="68"/>
      <c r="P53" s="68"/>
      <c r="Q53" s="68"/>
      <c r="R53" s="2" t="s">
        <v>1597</v>
      </c>
      <c r="S53" s="2"/>
      <c r="T53" s="22"/>
      <c r="U53" s="5"/>
      <c r="V53" s="5"/>
      <c r="W53" s="5"/>
      <c r="X53" s="20" t="s">
        <v>1806</v>
      </c>
      <c r="Y53" s="20" t="s">
        <v>1823</v>
      </c>
      <c r="Z53" s="20"/>
      <c r="AA53" s="69"/>
      <c r="AB53" s="69"/>
      <c r="AC53" s="69"/>
      <c r="AD53" s="20"/>
      <c r="AE53" s="20"/>
      <c r="AF53" s="2"/>
      <c r="AG53" s="22"/>
      <c r="AH53" s="5"/>
      <c r="AI53" s="5"/>
      <c r="AJ53" s="5"/>
      <c r="AK53" s="20" t="s">
        <v>1739</v>
      </c>
      <c r="AL53" s="68" t="s">
        <v>46</v>
      </c>
      <c r="AM53" s="68">
        <v>2201</v>
      </c>
      <c r="AN53" s="68" t="s">
        <v>48</v>
      </c>
      <c r="AO53" s="68" t="s">
        <v>1740</v>
      </c>
      <c r="AP53" s="20" t="s">
        <v>1811</v>
      </c>
      <c r="AQ53" s="20" t="s">
        <v>115</v>
      </c>
      <c r="AR53" s="2">
        <v>2201006</v>
      </c>
      <c r="AS53" s="2" t="s">
        <v>1837</v>
      </c>
      <c r="AT53" s="39" t="s">
        <v>1838</v>
      </c>
      <c r="AU53" s="2"/>
      <c r="AV53" s="39" t="s">
        <v>70</v>
      </c>
      <c r="AW53" s="2" t="s">
        <v>1604</v>
      </c>
      <c r="AX53" s="70">
        <v>105000000</v>
      </c>
      <c r="AY53" s="71">
        <v>1</v>
      </c>
      <c r="AZ53" s="71" t="s">
        <v>1744</v>
      </c>
      <c r="BA53" s="71" t="s">
        <v>1745</v>
      </c>
      <c r="BB53" s="71" t="s">
        <v>1746</v>
      </c>
      <c r="BC53" s="72">
        <v>105000000</v>
      </c>
      <c r="BD53" s="72">
        <v>105000000</v>
      </c>
    </row>
    <row r="54" spans="1:56" s="73" customFormat="1" ht="225" x14ac:dyDescent="0.25">
      <c r="A54" s="68">
        <v>50</v>
      </c>
      <c r="B54" s="20" t="s">
        <v>32</v>
      </c>
      <c r="C54" s="20" t="s">
        <v>1729</v>
      </c>
      <c r="D54" s="20" t="s">
        <v>1804</v>
      </c>
      <c r="E54" s="20" t="s">
        <v>198</v>
      </c>
      <c r="F54" s="20" t="s">
        <v>199</v>
      </c>
      <c r="G54" s="20" t="s">
        <v>1731</v>
      </c>
      <c r="H54" s="20" t="s">
        <v>201</v>
      </c>
      <c r="I54" s="20" t="s">
        <v>1805</v>
      </c>
      <c r="J54" s="68" t="s">
        <v>40</v>
      </c>
      <c r="K54" s="68">
        <f>IF(I54="na",0,IF(COUNTIFS($C$1:C54,C54,$I$1:I54,I54)&gt;1,0,1))</f>
        <v>0</v>
      </c>
      <c r="L54" s="68">
        <f>IF(I54="na",0,IF(COUNTIFS($D$1:D54,D54,$I$1:I54,I54)&gt;1,0,1))</f>
        <v>0</v>
      </c>
      <c r="M54" s="68">
        <f>IF(S54="",0,IF(VLOOKUP(R54,#REF!,2,0)=1,S54-O54,S54-SUMIFS($S:$S,$R:$R,INDEX(meses,VLOOKUP(R54,#REF!,2,0)-1),D:D,D54)))</f>
        <v>0</v>
      </c>
      <c r="N54" s="68"/>
      <c r="O54" s="68"/>
      <c r="P54" s="68"/>
      <c r="Q54" s="68"/>
      <c r="R54" s="2" t="s">
        <v>1597</v>
      </c>
      <c r="S54" s="2"/>
      <c r="T54" s="22"/>
      <c r="U54" s="5"/>
      <c r="V54" s="5"/>
      <c r="W54" s="5"/>
      <c r="X54" s="20" t="s">
        <v>1806</v>
      </c>
      <c r="Y54" s="20" t="s">
        <v>1839</v>
      </c>
      <c r="Z54" s="20" t="s">
        <v>1840</v>
      </c>
      <c r="AA54" s="69">
        <v>0</v>
      </c>
      <c r="AB54" s="74">
        <v>2057444</v>
      </c>
      <c r="AC54" s="69">
        <f>AB54-AA54</f>
        <v>2057444</v>
      </c>
      <c r="AD54" s="76" t="s">
        <v>1841</v>
      </c>
      <c r="AE54" s="20" t="s">
        <v>1842</v>
      </c>
      <c r="AF54" s="80">
        <v>1699948</v>
      </c>
      <c r="AG54" s="22">
        <f>(AF54-AA54)/(AB54-AA54)</f>
        <v>0.82624265836640021</v>
      </c>
      <c r="AH54" s="39" t="s">
        <v>2203</v>
      </c>
      <c r="AI54" s="5" t="s">
        <v>407</v>
      </c>
      <c r="AJ54" s="39" t="s">
        <v>2204</v>
      </c>
      <c r="AK54" s="20" t="s">
        <v>1739</v>
      </c>
      <c r="AL54" s="68" t="s">
        <v>46</v>
      </c>
      <c r="AM54" s="68">
        <v>2201</v>
      </c>
      <c r="AN54" s="68" t="s">
        <v>48</v>
      </c>
      <c r="AO54" s="68" t="s">
        <v>1740</v>
      </c>
      <c r="AP54" s="20" t="s">
        <v>1798</v>
      </c>
      <c r="AQ54" s="20" t="s">
        <v>77</v>
      </c>
      <c r="AR54" s="2">
        <v>2201027</v>
      </c>
      <c r="AS54" s="2" t="s">
        <v>696</v>
      </c>
      <c r="AT54" s="39" t="s">
        <v>1843</v>
      </c>
      <c r="AU54" s="2"/>
      <c r="AV54" s="39" t="s">
        <v>422</v>
      </c>
      <c r="AW54" s="2" t="s">
        <v>1604</v>
      </c>
      <c r="AX54" s="70">
        <v>7951406806</v>
      </c>
      <c r="AY54" s="71">
        <v>1</v>
      </c>
      <c r="AZ54" s="71" t="s">
        <v>1800</v>
      </c>
      <c r="BA54" s="71" t="s">
        <v>1745</v>
      </c>
      <c r="BB54" s="71" t="s">
        <v>1746</v>
      </c>
      <c r="BC54" s="72">
        <v>7951406806</v>
      </c>
      <c r="BD54" s="72">
        <v>7951406806</v>
      </c>
    </row>
    <row r="55" spans="1:56" s="73" customFormat="1" ht="120" x14ac:dyDescent="0.25">
      <c r="A55" s="68">
        <v>51</v>
      </c>
      <c r="B55" s="20" t="s">
        <v>32</v>
      </c>
      <c r="C55" s="20" t="s">
        <v>1729</v>
      </c>
      <c r="D55" s="20" t="s">
        <v>1730</v>
      </c>
      <c r="E55" s="20" t="s">
        <v>198</v>
      </c>
      <c r="F55" s="20" t="s">
        <v>199</v>
      </c>
      <c r="G55" s="20" t="s">
        <v>1844</v>
      </c>
      <c r="H55" s="81" t="s">
        <v>1732</v>
      </c>
      <c r="I55" s="20" t="s">
        <v>1733</v>
      </c>
      <c r="J55" s="68" t="s">
        <v>270</v>
      </c>
      <c r="K55" s="68">
        <f>IF(I55="na",0,IF(COUNTIFS($C$1:C55,C55,$I$1:I55,I55)&gt;1,0,1))</f>
        <v>0</v>
      </c>
      <c r="L55" s="68">
        <f>IF(I55="na",0,IF(COUNTIFS($D$1:D55,D55,$I$1:I55,I55)&gt;1,0,1))</f>
        <v>0</v>
      </c>
      <c r="M55" s="68">
        <f>IF(S55="",0,IF(VLOOKUP(R55,#REF!,2,0)=1,S55-O55,S55-SUMIFS($S:$S,$R:$R,INDEX(meses,VLOOKUP(R55,#REF!,2,0)-1),D:D,D55)))</f>
        <v>0</v>
      </c>
      <c r="N55" s="68"/>
      <c r="O55" s="68"/>
      <c r="P55" s="68"/>
      <c r="Q55" s="68"/>
      <c r="R55" s="2" t="s">
        <v>1597</v>
      </c>
      <c r="S55" s="2"/>
      <c r="T55" s="22"/>
      <c r="U55" s="5"/>
      <c r="V55" s="5"/>
      <c r="W55" s="5"/>
      <c r="X55" s="20" t="s">
        <v>1845</v>
      </c>
      <c r="Y55" s="20" t="s">
        <v>1846</v>
      </c>
      <c r="Z55" s="20"/>
      <c r="AA55" s="69"/>
      <c r="AB55" s="69"/>
      <c r="AC55" s="69"/>
      <c r="AD55" s="20"/>
      <c r="AE55" s="20"/>
      <c r="AF55" s="2"/>
      <c r="AG55" s="22"/>
      <c r="AH55" s="5"/>
      <c r="AI55" s="5"/>
      <c r="AJ55" s="5"/>
      <c r="AK55" s="20" t="s">
        <v>1739</v>
      </c>
      <c r="AL55" s="68" t="s">
        <v>46</v>
      </c>
      <c r="AM55" s="68">
        <v>2201</v>
      </c>
      <c r="AN55" s="68" t="s">
        <v>48</v>
      </c>
      <c r="AO55" s="68" t="s">
        <v>1740</v>
      </c>
      <c r="AP55" s="20" t="s">
        <v>1757</v>
      </c>
      <c r="AQ55" s="20" t="s">
        <v>1758</v>
      </c>
      <c r="AR55" s="2">
        <v>2201009</v>
      </c>
      <c r="AS55" s="2" t="s">
        <v>1847</v>
      </c>
      <c r="AT55" s="39" t="s">
        <v>1848</v>
      </c>
      <c r="AU55" s="2"/>
      <c r="AV55" s="39" t="s">
        <v>422</v>
      </c>
      <c r="AW55" s="2" t="s">
        <v>1604</v>
      </c>
      <c r="AX55" s="70">
        <v>3850000000</v>
      </c>
      <c r="AY55" s="71">
        <v>1</v>
      </c>
      <c r="AZ55" s="71" t="s">
        <v>1760</v>
      </c>
      <c r="BA55" s="71" t="s">
        <v>1745</v>
      </c>
      <c r="BB55" s="71" t="s">
        <v>1746</v>
      </c>
      <c r="BC55" s="72">
        <v>3850000000</v>
      </c>
      <c r="BD55" s="72">
        <v>3850000000</v>
      </c>
    </row>
    <row r="56" spans="1:56" s="73" customFormat="1" ht="120" x14ac:dyDescent="0.25">
      <c r="A56" s="68">
        <v>52</v>
      </c>
      <c r="B56" s="20" t="s">
        <v>32</v>
      </c>
      <c r="C56" s="20" t="s">
        <v>1729</v>
      </c>
      <c r="D56" s="20" t="s">
        <v>1730</v>
      </c>
      <c r="E56" s="20" t="s">
        <v>198</v>
      </c>
      <c r="F56" s="20" t="s">
        <v>199</v>
      </c>
      <c r="G56" s="20" t="s">
        <v>1844</v>
      </c>
      <c r="H56" s="20" t="s">
        <v>1732</v>
      </c>
      <c r="I56" s="20" t="s">
        <v>1733</v>
      </c>
      <c r="J56" s="68" t="s">
        <v>270</v>
      </c>
      <c r="K56" s="68">
        <f>IF(I56="na",0,IF(COUNTIFS($C$1:C56,C56,$I$1:I56,I56)&gt;1,0,1))</f>
        <v>0</v>
      </c>
      <c r="L56" s="68">
        <f>IF(I56="na",0,IF(COUNTIFS($D$1:D56,D56,$I$1:I56,I56)&gt;1,0,1))</f>
        <v>0</v>
      </c>
      <c r="M56" s="68">
        <f>IF(S56="",0,IF(VLOOKUP(R56,#REF!,2,0)=1,S56-O56,S56-SUMIFS($S:$S,$R:$R,INDEX(meses,VLOOKUP(R56,#REF!,2,0)-1),D:D,D56)))</f>
        <v>0</v>
      </c>
      <c r="N56" s="68"/>
      <c r="O56" s="68"/>
      <c r="P56" s="68"/>
      <c r="Q56" s="68"/>
      <c r="R56" s="2" t="s">
        <v>1597</v>
      </c>
      <c r="S56" s="2"/>
      <c r="T56" s="22"/>
      <c r="U56" s="5"/>
      <c r="V56" s="5"/>
      <c r="W56" s="5"/>
      <c r="X56" s="20" t="s">
        <v>1845</v>
      </c>
      <c r="Y56" s="20" t="s">
        <v>1846</v>
      </c>
      <c r="Z56" s="20"/>
      <c r="AA56" s="69"/>
      <c r="AB56" s="69"/>
      <c r="AC56" s="69"/>
      <c r="AD56" s="20"/>
      <c r="AE56" s="20"/>
      <c r="AF56" s="2"/>
      <c r="AG56" s="22"/>
      <c r="AH56" s="5" t="s">
        <v>2205</v>
      </c>
      <c r="AI56" s="5"/>
      <c r="AJ56" s="5"/>
      <c r="AK56" s="20" t="s">
        <v>1739</v>
      </c>
      <c r="AL56" s="68" t="s">
        <v>46</v>
      </c>
      <c r="AM56" s="68">
        <v>2201</v>
      </c>
      <c r="AN56" s="68" t="s">
        <v>48</v>
      </c>
      <c r="AO56" s="68" t="s">
        <v>1740</v>
      </c>
      <c r="AP56" s="20" t="s">
        <v>1811</v>
      </c>
      <c r="AQ56" s="20" t="s">
        <v>115</v>
      </c>
      <c r="AR56" s="2">
        <v>2201006</v>
      </c>
      <c r="AS56" s="2" t="s">
        <v>665</v>
      </c>
      <c r="AT56" s="39" t="s">
        <v>1615</v>
      </c>
      <c r="AU56" s="2"/>
      <c r="AV56" s="39" t="s">
        <v>1552</v>
      </c>
      <c r="AW56" s="2" t="s">
        <v>1604</v>
      </c>
      <c r="AX56" s="70">
        <v>43357</v>
      </c>
      <c r="AY56" s="71">
        <v>143</v>
      </c>
      <c r="AZ56" s="71" t="s">
        <v>1744</v>
      </c>
      <c r="BA56" s="71" t="s">
        <v>1745</v>
      </c>
      <c r="BB56" s="71" t="s">
        <v>1790</v>
      </c>
      <c r="BC56" s="72">
        <v>6200000</v>
      </c>
      <c r="BD56" s="72">
        <v>6200000</v>
      </c>
    </row>
    <row r="57" spans="1:56" s="73" customFormat="1" ht="120" x14ac:dyDescent="0.25">
      <c r="A57" s="68">
        <v>53</v>
      </c>
      <c r="B57" s="20" t="s">
        <v>32</v>
      </c>
      <c r="C57" s="20" t="s">
        <v>1729</v>
      </c>
      <c r="D57" s="20" t="s">
        <v>1730</v>
      </c>
      <c r="E57" s="20" t="s">
        <v>198</v>
      </c>
      <c r="F57" s="20" t="s">
        <v>199</v>
      </c>
      <c r="G57" s="20" t="s">
        <v>1844</v>
      </c>
      <c r="H57" s="20" t="s">
        <v>1732</v>
      </c>
      <c r="I57" s="20" t="s">
        <v>1733</v>
      </c>
      <c r="J57" s="68" t="s">
        <v>270</v>
      </c>
      <c r="K57" s="68">
        <f>IF(I57="na",0,IF(COUNTIFS($C$1:C57,C57,$I$1:I57,I57)&gt;1,0,1))</f>
        <v>0</v>
      </c>
      <c r="L57" s="68">
        <f>IF(I57="na",0,IF(COUNTIFS($D$1:D57,D57,$I$1:I57,I57)&gt;1,0,1))</f>
        <v>0</v>
      </c>
      <c r="M57" s="68">
        <f>IF(S57="",0,IF(VLOOKUP(R57,#REF!,2,0)=1,S57-O57,S57-SUMIFS($S:$S,$R:$R,INDEX(meses,VLOOKUP(R57,#REF!,2,0)-1),D:D,D57)))</f>
        <v>0</v>
      </c>
      <c r="N57" s="68"/>
      <c r="O57" s="68"/>
      <c r="P57" s="68"/>
      <c r="Q57" s="68"/>
      <c r="R57" s="2" t="s">
        <v>1597</v>
      </c>
      <c r="S57" s="2"/>
      <c r="T57" s="22"/>
      <c r="U57" s="5"/>
      <c r="V57" s="5"/>
      <c r="W57" s="5"/>
      <c r="X57" s="20" t="s">
        <v>1845</v>
      </c>
      <c r="Y57" s="20" t="s">
        <v>1846</v>
      </c>
      <c r="Z57" s="20"/>
      <c r="AA57" s="69"/>
      <c r="AB57" s="69"/>
      <c r="AC57" s="69"/>
      <c r="AD57" s="20"/>
      <c r="AE57" s="20"/>
      <c r="AF57" s="2"/>
      <c r="AG57" s="22"/>
      <c r="AH57" s="5"/>
      <c r="AI57" s="5"/>
      <c r="AJ57" s="5"/>
      <c r="AK57" s="20" t="s">
        <v>1739</v>
      </c>
      <c r="AL57" s="68" t="s">
        <v>46</v>
      </c>
      <c r="AM57" s="68">
        <v>2201</v>
      </c>
      <c r="AN57" s="68" t="s">
        <v>48</v>
      </c>
      <c r="AO57" s="68" t="s">
        <v>1740</v>
      </c>
      <c r="AP57" s="20" t="s">
        <v>1811</v>
      </c>
      <c r="AQ57" s="20" t="s">
        <v>115</v>
      </c>
      <c r="AR57" s="2">
        <v>2201006</v>
      </c>
      <c r="AS57" s="2" t="s">
        <v>665</v>
      </c>
      <c r="AT57" s="39" t="s">
        <v>1615</v>
      </c>
      <c r="AU57" s="2"/>
      <c r="AV57" s="39" t="s">
        <v>1547</v>
      </c>
      <c r="AW57" s="2" t="s">
        <v>1604</v>
      </c>
      <c r="AX57" s="70">
        <v>390210</v>
      </c>
      <c r="AY57" s="71">
        <v>143</v>
      </c>
      <c r="AZ57" s="71" t="s">
        <v>1744</v>
      </c>
      <c r="BA57" s="71" t="s">
        <v>1745</v>
      </c>
      <c r="BB57" s="71" t="s">
        <v>1791</v>
      </c>
      <c r="BC57" s="72">
        <v>55800000</v>
      </c>
      <c r="BD57" s="72">
        <v>55800000</v>
      </c>
    </row>
    <row r="58" spans="1:56" s="73" customFormat="1" ht="165" x14ac:dyDescent="0.25">
      <c r="A58" s="68">
        <v>54</v>
      </c>
      <c r="B58" s="20" t="s">
        <v>32</v>
      </c>
      <c r="C58" s="20" t="s">
        <v>1729</v>
      </c>
      <c r="D58" s="20" t="s">
        <v>1730</v>
      </c>
      <c r="E58" s="20" t="s">
        <v>198</v>
      </c>
      <c r="F58" s="20" t="s">
        <v>199</v>
      </c>
      <c r="G58" s="20" t="s">
        <v>1844</v>
      </c>
      <c r="H58" s="20" t="s">
        <v>1732</v>
      </c>
      <c r="I58" s="20" t="s">
        <v>1733</v>
      </c>
      <c r="J58" s="68" t="s">
        <v>270</v>
      </c>
      <c r="K58" s="68">
        <f>IF(I58="na",0,IF(COUNTIFS($C$1:C58,C58,$I$1:I58,I58)&gt;1,0,1))</f>
        <v>0</v>
      </c>
      <c r="L58" s="68">
        <f>IF(I58="na",0,IF(COUNTIFS($D$1:D58,D58,$I$1:I58,I58)&gt;1,0,1))</f>
        <v>0</v>
      </c>
      <c r="M58" s="68">
        <f>IF(S58="",0,IF(VLOOKUP(R58,#REF!,2,0)=1,S58-O58,S58-SUMIFS($S:$S,$R:$R,INDEX(meses,VLOOKUP(R58,#REF!,2,0)-1),D:D,D58)))</f>
        <v>0</v>
      </c>
      <c r="N58" s="68"/>
      <c r="O58" s="68"/>
      <c r="P58" s="68"/>
      <c r="Q58" s="68"/>
      <c r="R58" s="2" t="s">
        <v>1597</v>
      </c>
      <c r="S58" s="2"/>
      <c r="T58" s="22"/>
      <c r="U58" s="5"/>
      <c r="V58" s="5"/>
      <c r="W58" s="5"/>
      <c r="X58" s="20" t="s">
        <v>1845</v>
      </c>
      <c r="Y58" s="20" t="s">
        <v>1846</v>
      </c>
      <c r="Z58" s="20"/>
      <c r="AA58" s="69"/>
      <c r="AB58" s="69"/>
      <c r="AC58" s="69"/>
      <c r="AD58" s="20"/>
      <c r="AE58" s="20"/>
      <c r="AF58" s="2"/>
      <c r="AG58" s="22"/>
      <c r="AH58" s="5" t="s">
        <v>2206</v>
      </c>
      <c r="AI58" s="5"/>
      <c r="AJ58" s="5"/>
      <c r="AK58" s="20" t="s">
        <v>1739</v>
      </c>
      <c r="AL58" s="68" t="s">
        <v>46</v>
      </c>
      <c r="AM58" s="68">
        <v>2201</v>
      </c>
      <c r="AN58" s="68" t="s">
        <v>48</v>
      </c>
      <c r="AO58" s="68" t="s">
        <v>1740</v>
      </c>
      <c r="AP58" s="20" t="s">
        <v>1811</v>
      </c>
      <c r="AQ58" s="20" t="s">
        <v>115</v>
      </c>
      <c r="AR58" s="2">
        <v>2201006</v>
      </c>
      <c r="AS58" s="2" t="s">
        <v>665</v>
      </c>
      <c r="AT58" s="39" t="s">
        <v>740</v>
      </c>
      <c r="AU58" s="2"/>
      <c r="AV58" s="39" t="s">
        <v>740</v>
      </c>
      <c r="AW58" s="2" t="s">
        <v>1604</v>
      </c>
      <c r="AX58" s="70">
        <v>566433.56643356639</v>
      </c>
      <c r="AY58" s="71">
        <v>143</v>
      </c>
      <c r="AZ58" s="71" t="s">
        <v>1744</v>
      </c>
      <c r="BA58" s="71" t="s">
        <v>1745</v>
      </c>
      <c r="BB58" s="71" t="s">
        <v>1790</v>
      </c>
      <c r="BC58" s="72">
        <v>81000000</v>
      </c>
      <c r="BD58" s="72">
        <v>81000000</v>
      </c>
    </row>
    <row r="59" spans="1:56" s="73" customFormat="1" ht="120" x14ac:dyDescent="0.25">
      <c r="A59" s="68">
        <v>55</v>
      </c>
      <c r="B59" s="20" t="s">
        <v>32</v>
      </c>
      <c r="C59" s="20" t="s">
        <v>1729</v>
      </c>
      <c r="D59" s="20" t="s">
        <v>1730</v>
      </c>
      <c r="E59" s="20" t="s">
        <v>198</v>
      </c>
      <c r="F59" s="20" t="s">
        <v>199</v>
      </c>
      <c r="G59" s="20" t="s">
        <v>1844</v>
      </c>
      <c r="H59" s="20" t="s">
        <v>1732</v>
      </c>
      <c r="I59" s="20" t="s">
        <v>1733</v>
      </c>
      <c r="J59" s="68" t="s">
        <v>270</v>
      </c>
      <c r="K59" s="68">
        <f>IF(I59="na",0,IF(COUNTIFS($C$1:C59,C59,$I$1:I59,I59)&gt;1,0,1))</f>
        <v>0</v>
      </c>
      <c r="L59" s="68">
        <f>IF(I59="na",0,IF(COUNTIFS($D$1:D59,D59,$I$1:I59,I59)&gt;1,0,1))</f>
        <v>0</v>
      </c>
      <c r="M59" s="68">
        <f>IF(S59="",0,IF(VLOOKUP(R59,#REF!,2,0)=1,S59-O59,S59-SUMIFS($S:$S,$R:$R,INDEX(meses,VLOOKUP(R59,#REF!,2,0)-1),D:D,D59)))</f>
        <v>0</v>
      </c>
      <c r="N59" s="68"/>
      <c r="O59" s="68"/>
      <c r="P59" s="68"/>
      <c r="Q59" s="68"/>
      <c r="R59" s="2" t="s">
        <v>1597</v>
      </c>
      <c r="S59" s="2"/>
      <c r="T59" s="22"/>
      <c r="U59" s="5"/>
      <c r="V59" s="5"/>
      <c r="W59" s="5"/>
      <c r="X59" s="20" t="s">
        <v>1845</v>
      </c>
      <c r="Y59" s="20" t="s">
        <v>1846</v>
      </c>
      <c r="Z59" s="20"/>
      <c r="AA59" s="69"/>
      <c r="AB59" s="69"/>
      <c r="AC59" s="69"/>
      <c r="AD59" s="20"/>
      <c r="AE59" s="20"/>
      <c r="AF59" s="2"/>
      <c r="AG59" s="22"/>
      <c r="AH59" s="5" t="s">
        <v>2207</v>
      </c>
      <c r="AI59" s="5"/>
      <c r="AJ59" s="5"/>
      <c r="AK59" s="20" t="s">
        <v>1739</v>
      </c>
      <c r="AL59" s="68" t="s">
        <v>46</v>
      </c>
      <c r="AM59" s="68">
        <v>2201</v>
      </c>
      <c r="AN59" s="68" t="s">
        <v>48</v>
      </c>
      <c r="AO59" s="68" t="s">
        <v>1740</v>
      </c>
      <c r="AP59" s="20" t="s">
        <v>1811</v>
      </c>
      <c r="AQ59" s="20" t="s">
        <v>115</v>
      </c>
      <c r="AR59" s="2">
        <v>2201006</v>
      </c>
      <c r="AS59" s="2" t="s">
        <v>1849</v>
      </c>
      <c r="AT59" s="39" t="s">
        <v>1850</v>
      </c>
      <c r="AU59" s="2"/>
      <c r="AV59" s="39" t="s">
        <v>70</v>
      </c>
      <c r="AW59" s="2" t="s">
        <v>1604</v>
      </c>
      <c r="AX59" s="70">
        <v>37000000</v>
      </c>
      <c r="AY59" s="71">
        <v>1</v>
      </c>
      <c r="AZ59" s="71" t="s">
        <v>1744</v>
      </c>
      <c r="BA59" s="71" t="s">
        <v>1745</v>
      </c>
      <c r="BB59" s="71" t="s">
        <v>1746</v>
      </c>
      <c r="BC59" s="72">
        <v>37000000</v>
      </c>
      <c r="BD59" s="72">
        <v>37000000</v>
      </c>
    </row>
    <row r="60" spans="1:56" s="73" customFormat="1" ht="120" x14ac:dyDescent="0.25">
      <c r="A60" s="68">
        <v>56</v>
      </c>
      <c r="B60" s="20" t="s">
        <v>32</v>
      </c>
      <c r="C60" s="20" t="s">
        <v>1729</v>
      </c>
      <c r="D60" s="20" t="s">
        <v>1730</v>
      </c>
      <c r="E60" s="20" t="s">
        <v>198</v>
      </c>
      <c r="F60" s="20" t="s">
        <v>199</v>
      </c>
      <c r="G60" s="20" t="s">
        <v>1844</v>
      </c>
      <c r="H60" s="20" t="s">
        <v>1732</v>
      </c>
      <c r="I60" s="20" t="s">
        <v>1733</v>
      </c>
      <c r="J60" s="68" t="s">
        <v>270</v>
      </c>
      <c r="K60" s="68">
        <f>IF(I60="na",0,IF(COUNTIFS($C$1:C60,C60,$I$1:I60,I60)&gt;1,0,1))</f>
        <v>0</v>
      </c>
      <c r="L60" s="68">
        <f>IF(I60="na",0,IF(COUNTIFS($D$1:D60,D60,$I$1:I60,I60)&gt;1,0,1))</f>
        <v>0</v>
      </c>
      <c r="M60" s="68">
        <f>IF(S60="",0,IF(VLOOKUP(R60,#REF!,2,0)=1,S60-O60,S60-SUMIFS($S:$S,$R:$R,INDEX(meses,VLOOKUP(R60,#REF!,2,0)-1),D:D,D60)))</f>
        <v>0</v>
      </c>
      <c r="N60" s="68"/>
      <c r="O60" s="68"/>
      <c r="P60" s="68"/>
      <c r="Q60" s="68"/>
      <c r="R60" s="2" t="s">
        <v>1597</v>
      </c>
      <c r="S60" s="2"/>
      <c r="T60" s="22"/>
      <c r="U60" s="5"/>
      <c r="V60" s="5"/>
      <c r="W60" s="5"/>
      <c r="X60" s="20" t="s">
        <v>1845</v>
      </c>
      <c r="Y60" s="20" t="s">
        <v>1846</v>
      </c>
      <c r="Z60" s="20"/>
      <c r="AA60" s="69"/>
      <c r="AB60" s="69"/>
      <c r="AC60" s="69"/>
      <c r="AD60" s="20"/>
      <c r="AE60" s="20"/>
      <c r="AF60" s="2"/>
      <c r="AG60" s="22"/>
      <c r="AH60" s="5"/>
      <c r="AI60" s="5"/>
      <c r="AJ60" s="5"/>
      <c r="AK60" s="20" t="s">
        <v>1739</v>
      </c>
      <c r="AL60" s="68" t="s">
        <v>46</v>
      </c>
      <c r="AM60" s="68">
        <v>2201</v>
      </c>
      <c r="AN60" s="68" t="s">
        <v>48</v>
      </c>
      <c r="AO60" s="68" t="s">
        <v>1740</v>
      </c>
      <c r="AP60" s="20" t="s">
        <v>1811</v>
      </c>
      <c r="AQ60" s="20" t="s">
        <v>115</v>
      </c>
      <c r="AR60" s="2">
        <v>2201006</v>
      </c>
      <c r="AS60" s="2" t="s">
        <v>1851</v>
      </c>
      <c r="AT60" s="39" t="s">
        <v>1852</v>
      </c>
      <c r="AU60" s="2"/>
      <c r="AV60" s="39" t="s">
        <v>70</v>
      </c>
      <c r="AW60" s="2" t="s">
        <v>1604</v>
      </c>
      <c r="AX60" s="70">
        <v>117000000</v>
      </c>
      <c r="AY60" s="71">
        <v>1</v>
      </c>
      <c r="AZ60" s="71" t="s">
        <v>1744</v>
      </c>
      <c r="BA60" s="71" t="s">
        <v>1745</v>
      </c>
      <c r="BB60" s="71" t="s">
        <v>1746</v>
      </c>
      <c r="BC60" s="72">
        <v>117000000</v>
      </c>
      <c r="BD60" s="72">
        <v>117000000</v>
      </c>
    </row>
    <row r="61" spans="1:56" s="73" customFormat="1" ht="120" x14ac:dyDescent="0.25">
      <c r="A61" s="68">
        <v>57</v>
      </c>
      <c r="B61" s="20" t="s">
        <v>32</v>
      </c>
      <c r="C61" s="20" t="s">
        <v>1729</v>
      </c>
      <c r="D61" s="20" t="s">
        <v>1730</v>
      </c>
      <c r="E61" s="20" t="s">
        <v>198</v>
      </c>
      <c r="F61" s="20" t="s">
        <v>199</v>
      </c>
      <c r="G61" s="20" t="s">
        <v>1844</v>
      </c>
      <c r="H61" s="77" t="s">
        <v>1732</v>
      </c>
      <c r="I61" s="20" t="s">
        <v>1733</v>
      </c>
      <c r="J61" s="68" t="s">
        <v>270</v>
      </c>
      <c r="K61" s="68">
        <f>IF(I61="na",0,IF(COUNTIFS($C$1:C61,C61,$I$1:I61,I61)&gt;1,0,1))</f>
        <v>0</v>
      </c>
      <c r="L61" s="68">
        <f>IF(I61="na",0,IF(COUNTIFS($D$1:D61,D61,$I$1:I61,I61)&gt;1,0,1))</f>
        <v>0</v>
      </c>
      <c r="M61" s="68">
        <f>IF(S61="",0,IF(VLOOKUP(R61,#REF!,2,0)=1,S61-O61,S61-SUMIFS($S:$S,$R:$R,INDEX(meses,VLOOKUP(R61,#REF!,2,0)-1),D:D,D61)))</f>
        <v>0</v>
      </c>
      <c r="N61" s="68"/>
      <c r="O61" s="68"/>
      <c r="P61" s="68"/>
      <c r="Q61" s="68"/>
      <c r="R61" s="2" t="s">
        <v>1597</v>
      </c>
      <c r="S61" s="2"/>
      <c r="T61" s="22"/>
      <c r="U61" s="5"/>
      <c r="V61" s="5"/>
      <c r="W61" s="5"/>
      <c r="X61" s="20" t="s">
        <v>1845</v>
      </c>
      <c r="Y61" s="20" t="s">
        <v>1846</v>
      </c>
      <c r="Z61" s="20"/>
      <c r="AA61" s="69"/>
      <c r="AB61" s="69"/>
      <c r="AC61" s="69"/>
      <c r="AD61" s="20"/>
      <c r="AE61" s="20"/>
      <c r="AF61" s="2"/>
      <c r="AG61" s="22"/>
      <c r="AH61" s="5" t="s">
        <v>2208</v>
      </c>
      <c r="AI61" s="5"/>
      <c r="AJ61" s="5"/>
      <c r="AK61" s="20" t="s">
        <v>1739</v>
      </c>
      <c r="AL61" s="68" t="s">
        <v>46</v>
      </c>
      <c r="AM61" s="68">
        <v>2201</v>
      </c>
      <c r="AN61" s="68" t="s">
        <v>48</v>
      </c>
      <c r="AO61" s="68" t="s">
        <v>1740</v>
      </c>
      <c r="AP61" s="20" t="s">
        <v>1811</v>
      </c>
      <c r="AQ61" s="20" t="s">
        <v>115</v>
      </c>
      <c r="AR61" s="2">
        <v>2201006</v>
      </c>
      <c r="AS61" s="2" t="s">
        <v>1853</v>
      </c>
      <c r="AT61" s="39" t="s">
        <v>1854</v>
      </c>
      <c r="AU61" s="2"/>
      <c r="AV61" s="39" t="s">
        <v>70</v>
      </c>
      <c r="AW61" s="2" t="s">
        <v>1604</v>
      </c>
      <c r="AX61" s="70">
        <v>75095801</v>
      </c>
      <c r="AY61" s="71">
        <v>1</v>
      </c>
      <c r="AZ61" s="71" t="s">
        <v>1744</v>
      </c>
      <c r="BA61" s="71" t="s">
        <v>1745</v>
      </c>
      <c r="BB61" s="71" t="s">
        <v>1746</v>
      </c>
      <c r="BC61" s="72">
        <v>75095801</v>
      </c>
      <c r="BD61" s="72">
        <v>75095801</v>
      </c>
    </row>
    <row r="62" spans="1:56" s="73" customFormat="1" ht="195" x14ac:dyDescent="0.25">
      <c r="A62" s="68">
        <v>58</v>
      </c>
      <c r="B62" s="20" t="s">
        <v>32</v>
      </c>
      <c r="C62" s="20" t="s">
        <v>1729</v>
      </c>
      <c r="D62" s="20" t="s">
        <v>1730</v>
      </c>
      <c r="E62" s="20" t="s">
        <v>198</v>
      </c>
      <c r="F62" s="20" t="s">
        <v>199</v>
      </c>
      <c r="G62" s="20" t="s">
        <v>1731</v>
      </c>
      <c r="H62" s="20" t="s">
        <v>201</v>
      </c>
      <c r="I62" s="20" t="s">
        <v>1805</v>
      </c>
      <c r="J62" s="68" t="s">
        <v>40</v>
      </c>
      <c r="K62" s="68">
        <f>IF(I62="na",0,IF(COUNTIFS($C$1:C62,C62,$I$1:I62,I62)&gt;1,0,1))</f>
        <v>0</v>
      </c>
      <c r="L62" s="68">
        <f>IF(I62="na",0,IF(COUNTIFS($D$1:D62,D62,$I$1:I62,I62)&gt;1,0,1))</f>
        <v>1</v>
      </c>
      <c r="M62" s="68">
        <f>IF(S62="",0,IF(VLOOKUP(R62,#REF!,2,0)=1,S62-O62,S62-SUMIFS($S:$S,$R:$R,INDEX(meses,VLOOKUP(R62,#REF!,2,0)-1),D:D,D62)))</f>
        <v>0</v>
      </c>
      <c r="N62" s="68"/>
      <c r="O62" s="68"/>
      <c r="P62" s="68"/>
      <c r="Q62" s="68"/>
      <c r="R62" s="2" t="s">
        <v>1597</v>
      </c>
      <c r="S62" s="2"/>
      <c r="T62" s="22"/>
      <c r="U62" s="5"/>
      <c r="V62" s="5"/>
      <c r="W62" s="5"/>
      <c r="X62" s="20" t="s">
        <v>1845</v>
      </c>
      <c r="Y62" s="20" t="s">
        <v>1855</v>
      </c>
      <c r="Z62" s="20" t="s">
        <v>1840</v>
      </c>
      <c r="AA62" s="69">
        <v>0</v>
      </c>
      <c r="AB62" s="74">
        <v>958709</v>
      </c>
      <c r="AC62" s="69">
        <f>AB62-AA62</f>
        <v>958709</v>
      </c>
      <c r="AD62" s="76" t="s">
        <v>1856</v>
      </c>
      <c r="AE62" s="20" t="s">
        <v>1842</v>
      </c>
      <c r="AF62" s="80">
        <v>958255</v>
      </c>
      <c r="AG62" s="22">
        <f>(AF62-AA62)/(AB62-AA62)</f>
        <v>0.99952644650253619</v>
      </c>
      <c r="AH62" s="39" t="s">
        <v>2209</v>
      </c>
      <c r="AI62" s="5" t="s">
        <v>407</v>
      </c>
      <c r="AJ62" s="5" t="s">
        <v>2210</v>
      </c>
      <c r="AK62" s="20" t="s">
        <v>1739</v>
      </c>
      <c r="AL62" s="68" t="s">
        <v>46</v>
      </c>
      <c r="AM62" s="68">
        <v>2201</v>
      </c>
      <c r="AN62" s="68" t="s">
        <v>48</v>
      </c>
      <c r="AO62" s="68" t="s">
        <v>1740</v>
      </c>
      <c r="AP62" s="20" t="s">
        <v>1798</v>
      </c>
      <c r="AQ62" s="20" t="s">
        <v>77</v>
      </c>
      <c r="AR62" s="2">
        <v>2201027</v>
      </c>
      <c r="AS62" s="2" t="s">
        <v>696</v>
      </c>
      <c r="AT62" s="39" t="s">
        <v>1799</v>
      </c>
      <c r="AU62" s="2"/>
      <c r="AV62" s="39" t="s">
        <v>422</v>
      </c>
      <c r="AW62" s="2" t="s">
        <v>1604</v>
      </c>
      <c r="AX62" s="70">
        <v>280568345</v>
      </c>
      <c r="AY62" s="71">
        <v>1</v>
      </c>
      <c r="AZ62" s="71" t="s">
        <v>1800</v>
      </c>
      <c r="BA62" s="71" t="s">
        <v>1745</v>
      </c>
      <c r="BB62" s="71" t="s">
        <v>1746</v>
      </c>
      <c r="BC62" s="72">
        <v>280568345</v>
      </c>
      <c r="BD62" s="72">
        <v>280568345</v>
      </c>
    </row>
    <row r="63" spans="1:56" s="73" customFormat="1" ht="105" x14ac:dyDescent="0.25">
      <c r="A63" s="68">
        <v>59</v>
      </c>
      <c r="B63" s="20" t="s">
        <v>32</v>
      </c>
      <c r="C63" s="20" t="s">
        <v>1729</v>
      </c>
      <c r="D63" s="20" t="s">
        <v>1730</v>
      </c>
      <c r="E63" s="20" t="s">
        <v>198</v>
      </c>
      <c r="F63" s="20" t="s">
        <v>199</v>
      </c>
      <c r="G63" s="20" t="s">
        <v>1731</v>
      </c>
      <c r="H63" s="20" t="s">
        <v>201</v>
      </c>
      <c r="I63" s="20" t="s">
        <v>1805</v>
      </c>
      <c r="J63" s="68" t="s">
        <v>40</v>
      </c>
      <c r="K63" s="68">
        <f>IF(I63="na",0,IF(COUNTIFS($C$1:C63,C63,$I$1:I63,I63)&gt;1,0,1))</f>
        <v>0</v>
      </c>
      <c r="L63" s="68">
        <f>IF(I63="na",0,IF(COUNTIFS($D$1:D63,D63,$I$1:I63,I63)&gt;1,0,1))</f>
        <v>0</v>
      </c>
      <c r="M63" s="68">
        <f>IF(S63="",0,IF(VLOOKUP(R63,#REF!,2,0)=1,S63-O63,S63-SUMIFS($S:$S,$R:$R,INDEX(meses,VLOOKUP(R63,#REF!,2,0)-1),D:D,D63)))</f>
        <v>0</v>
      </c>
      <c r="N63" s="68"/>
      <c r="O63" s="68"/>
      <c r="P63" s="68"/>
      <c r="Q63" s="68"/>
      <c r="R63" s="2" t="s">
        <v>1597</v>
      </c>
      <c r="S63" s="2"/>
      <c r="T63" s="22"/>
      <c r="U63" s="5"/>
      <c r="V63" s="5"/>
      <c r="W63" s="5"/>
      <c r="X63" s="20" t="s">
        <v>1845</v>
      </c>
      <c r="Y63" s="20" t="s">
        <v>1855</v>
      </c>
      <c r="Z63" s="20"/>
      <c r="AA63" s="69"/>
      <c r="AB63" s="69"/>
      <c r="AC63" s="69"/>
      <c r="AD63" s="20"/>
      <c r="AE63" s="20"/>
      <c r="AF63" s="2"/>
      <c r="AG63" s="22"/>
      <c r="AH63" s="5"/>
      <c r="AI63" s="5"/>
      <c r="AJ63" s="5"/>
      <c r="AK63" s="20" t="s">
        <v>1739</v>
      </c>
      <c r="AL63" s="68" t="s">
        <v>46</v>
      </c>
      <c r="AM63" s="68">
        <v>2201</v>
      </c>
      <c r="AN63" s="68" t="s">
        <v>48</v>
      </c>
      <c r="AO63" s="68" t="s">
        <v>1740</v>
      </c>
      <c r="AP63" s="20" t="s">
        <v>1798</v>
      </c>
      <c r="AQ63" s="20" t="s">
        <v>77</v>
      </c>
      <c r="AR63" s="2">
        <v>2201027</v>
      </c>
      <c r="AS63" s="2" t="s">
        <v>696</v>
      </c>
      <c r="AT63" s="39" t="s">
        <v>1857</v>
      </c>
      <c r="AU63" s="2"/>
      <c r="AV63" s="39" t="s">
        <v>422</v>
      </c>
      <c r="AW63" s="2" t="s">
        <v>1604</v>
      </c>
      <c r="AX63" s="70">
        <v>2095140297</v>
      </c>
      <c r="AY63" s="71">
        <v>1</v>
      </c>
      <c r="AZ63" s="71" t="s">
        <v>1800</v>
      </c>
      <c r="BA63" s="71" t="s">
        <v>1745</v>
      </c>
      <c r="BB63" s="71" t="s">
        <v>1746</v>
      </c>
      <c r="BC63" s="72">
        <v>2095140297</v>
      </c>
      <c r="BD63" s="72">
        <v>2095140297</v>
      </c>
    </row>
    <row r="64" spans="1:56" s="73" customFormat="1" ht="409.5" x14ac:dyDescent="0.25">
      <c r="A64" s="68">
        <v>60</v>
      </c>
      <c r="B64" s="20" t="s">
        <v>32</v>
      </c>
      <c r="C64" s="20" t="s">
        <v>1729</v>
      </c>
      <c r="D64" s="20" t="s">
        <v>1804</v>
      </c>
      <c r="E64" s="20" t="s">
        <v>198</v>
      </c>
      <c r="F64" s="20" t="s">
        <v>199</v>
      </c>
      <c r="G64" s="20" t="s">
        <v>1731</v>
      </c>
      <c r="H64" s="79" t="s">
        <v>201</v>
      </c>
      <c r="I64" s="20" t="s">
        <v>1805</v>
      </c>
      <c r="J64" s="68" t="s">
        <v>40</v>
      </c>
      <c r="K64" s="68">
        <f>IF(I64="na",0,IF(COUNTIFS($C$1:C64,C64,$I$1:I64,I64)&gt;1,0,1))</f>
        <v>0</v>
      </c>
      <c r="L64" s="68">
        <f>IF(I64="na",0,IF(COUNTIFS($D$1:D64,D64,$I$1:I64,I64)&gt;1,0,1))</f>
        <v>0</v>
      </c>
      <c r="M64" s="68">
        <f>IF(S64="",0,IF(VLOOKUP(R64,#REF!,2,0)=1,S64-O64,S64-SUMIFS($S:$S,$R:$R,INDEX(meses,VLOOKUP(R64,#REF!,2,0)-1),D:D,D64)))</f>
        <v>0</v>
      </c>
      <c r="N64" s="68"/>
      <c r="O64" s="68"/>
      <c r="P64" s="68"/>
      <c r="Q64" s="68"/>
      <c r="R64" s="2" t="s">
        <v>1597</v>
      </c>
      <c r="S64" s="2"/>
      <c r="T64" s="22"/>
      <c r="U64" s="5"/>
      <c r="V64" s="5"/>
      <c r="W64" s="5"/>
      <c r="X64" s="20" t="s">
        <v>1858</v>
      </c>
      <c r="Y64" s="20" t="s">
        <v>3021</v>
      </c>
      <c r="Z64" s="20" t="s">
        <v>1859</v>
      </c>
      <c r="AA64" s="69">
        <v>1000</v>
      </c>
      <c r="AB64" s="69">
        <v>1000</v>
      </c>
      <c r="AC64" s="69">
        <f>AB64-AA64</f>
        <v>0</v>
      </c>
      <c r="AD64" s="20" t="s">
        <v>1860</v>
      </c>
      <c r="AE64" s="20" t="s">
        <v>1861</v>
      </c>
      <c r="AF64" s="2">
        <v>0</v>
      </c>
      <c r="AG64" s="22">
        <v>0</v>
      </c>
      <c r="AH64" s="82" t="s">
        <v>2211</v>
      </c>
      <c r="AI64" s="5" t="s">
        <v>407</v>
      </c>
      <c r="AJ64" s="39" t="s">
        <v>2212</v>
      </c>
      <c r="AK64" s="20" t="s">
        <v>1739</v>
      </c>
      <c r="AL64" s="68" t="s">
        <v>46</v>
      </c>
      <c r="AM64" s="68">
        <v>2201</v>
      </c>
      <c r="AN64" s="68" t="s">
        <v>48</v>
      </c>
      <c r="AO64" s="68" t="s">
        <v>1740</v>
      </c>
      <c r="AP64" s="20" t="s">
        <v>1811</v>
      </c>
      <c r="AQ64" s="20" t="s">
        <v>115</v>
      </c>
      <c r="AR64" s="2">
        <v>2201006</v>
      </c>
      <c r="AS64" s="2" t="s">
        <v>1862</v>
      </c>
      <c r="AT64" s="39" t="s">
        <v>1863</v>
      </c>
      <c r="AU64" s="2"/>
      <c r="AV64" s="39" t="s">
        <v>70</v>
      </c>
      <c r="AW64" s="2" t="s">
        <v>1604</v>
      </c>
      <c r="AX64" s="70">
        <v>60508429</v>
      </c>
      <c r="AY64" s="71">
        <v>1</v>
      </c>
      <c r="AZ64" s="71" t="s">
        <v>1744</v>
      </c>
      <c r="BA64" s="71" t="s">
        <v>1745</v>
      </c>
      <c r="BB64" s="71" t="s">
        <v>1746</v>
      </c>
      <c r="BC64" s="72">
        <v>60508429</v>
      </c>
      <c r="BD64" s="72">
        <v>60508429</v>
      </c>
    </row>
    <row r="65" spans="1:56" s="73" customFormat="1" ht="300" x14ac:dyDescent="0.25">
      <c r="A65" s="68">
        <v>61</v>
      </c>
      <c r="B65" s="20" t="s">
        <v>32</v>
      </c>
      <c r="C65" s="20" t="s">
        <v>1729</v>
      </c>
      <c r="D65" s="20" t="s">
        <v>1804</v>
      </c>
      <c r="E65" s="20" t="s">
        <v>198</v>
      </c>
      <c r="F65" s="20" t="s">
        <v>199</v>
      </c>
      <c r="G65" s="20" t="s">
        <v>1731</v>
      </c>
      <c r="H65" s="79" t="s">
        <v>201</v>
      </c>
      <c r="I65" s="20" t="s">
        <v>1805</v>
      </c>
      <c r="J65" s="68" t="s">
        <v>40</v>
      </c>
      <c r="K65" s="68">
        <f>IF(I65="na",0,IF(COUNTIFS($C$1:C65,C65,$I$1:I65,I65)&gt;1,0,1))</f>
        <v>0</v>
      </c>
      <c r="L65" s="68">
        <f>IF(I65="na",0,IF(COUNTIFS($D$1:D65,D65,$I$1:I65,I65)&gt;1,0,1))</f>
        <v>0</v>
      </c>
      <c r="M65" s="68">
        <f>IF(S65="",0,IF(VLOOKUP(R65,#REF!,2,0)=1,S65-O65,S65-SUMIFS($S:$S,$R:$R,INDEX(meses,VLOOKUP(R65,#REF!,2,0)-1),D:D,D65)))</f>
        <v>0</v>
      </c>
      <c r="N65" s="68"/>
      <c r="O65" s="68"/>
      <c r="P65" s="68"/>
      <c r="Q65" s="68"/>
      <c r="R65" s="2" t="s">
        <v>1597</v>
      </c>
      <c r="S65" s="2"/>
      <c r="T65" s="22"/>
      <c r="U65" s="5"/>
      <c r="V65" s="5"/>
      <c r="W65" s="5"/>
      <c r="X65" s="20" t="s">
        <v>1858</v>
      </c>
      <c r="Y65" s="20" t="s">
        <v>3021</v>
      </c>
      <c r="Z65" s="20" t="s">
        <v>1859</v>
      </c>
      <c r="AA65" s="69">
        <v>1000</v>
      </c>
      <c r="AB65" s="69">
        <v>1000</v>
      </c>
      <c r="AC65" s="69">
        <f>AB65-AA65</f>
        <v>0</v>
      </c>
      <c r="AD65" s="20" t="s">
        <v>1860</v>
      </c>
      <c r="AE65" s="20" t="s">
        <v>1861</v>
      </c>
      <c r="AF65" s="68">
        <v>0</v>
      </c>
      <c r="AG65" s="22">
        <v>0</v>
      </c>
      <c r="AH65" s="20" t="s">
        <v>2184</v>
      </c>
      <c r="AI65" s="5"/>
      <c r="AJ65" s="5"/>
      <c r="AK65" s="20" t="s">
        <v>1739</v>
      </c>
      <c r="AL65" s="68" t="s">
        <v>46</v>
      </c>
      <c r="AM65" s="68">
        <v>2201</v>
      </c>
      <c r="AN65" s="68" t="s">
        <v>48</v>
      </c>
      <c r="AO65" s="68" t="s">
        <v>1740</v>
      </c>
      <c r="AP65" s="20" t="s">
        <v>1811</v>
      </c>
      <c r="AQ65" s="20" t="s">
        <v>115</v>
      </c>
      <c r="AR65" s="2">
        <v>2201006</v>
      </c>
      <c r="AS65" s="2" t="s">
        <v>1864</v>
      </c>
      <c r="AT65" s="39" t="s">
        <v>1865</v>
      </c>
      <c r="AU65" s="2"/>
      <c r="AV65" s="39" t="s">
        <v>70</v>
      </c>
      <c r="AW65" s="2" t="s">
        <v>1604</v>
      </c>
      <c r="AX65" s="70">
        <v>71945500</v>
      </c>
      <c r="AY65" s="71">
        <v>1</v>
      </c>
      <c r="AZ65" s="71" t="s">
        <v>1744</v>
      </c>
      <c r="BA65" s="71" t="s">
        <v>1745</v>
      </c>
      <c r="BB65" s="71" t="s">
        <v>1746</v>
      </c>
      <c r="BC65" s="72">
        <v>71945500</v>
      </c>
      <c r="BD65" s="72">
        <v>71945500</v>
      </c>
    </row>
    <row r="66" spans="1:56" s="73" customFormat="1" ht="105" x14ac:dyDescent="0.25">
      <c r="A66" s="68">
        <v>62</v>
      </c>
      <c r="B66" s="20" t="s">
        <v>32</v>
      </c>
      <c r="C66" s="20" t="s">
        <v>1729</v>
      </c>
      <c r="D66" s="20" t="s">
        <v>1804</v>
      </c>
      <c r="E66" s="20" t="s">
        <v>198</v>
      </c>
      <c r="F66" s="20" t="s">
        <v>199</v>
      </c>
      <c r="G66" s="20" t="s">
        <v>1731</v>
      </c>
      <c r="H66" s="79" t="s">
        <v>201</v>
      </c>
      <c r="I66" s="20" t="s">
        <v>1805</v>
      </c>
      <c r="J66" s="68" t="s">
        <v>40</v>
      </c>
      <c r="K66" s="68">
        <f>IF(I66="na",0,IF(COUNTIFS($C$1:C66,C66,$I$1:I66,I66)&gt;1,0,1))</f>
        <v>0</v>
      </c>
      <c r="L66" s="68">
        <f>IF(I66="na",0,IF(COUNTIFS($D$1:D66,D66,$I$1:I66,I66)&gt;1,0,1))</f>
        <v>0</v>
      </c>
      <c r="M66" s="68">
        <f>IF(S66="",0,IF(VLOOKUP(R66,#REF!,2,0)=1,S66-O66,S66-SUMIFS($S:$S,$R:$R,INDEX(meses,VLOOKUP(R66,#REF!,2,0)-1),D:D,D66)))</f>
        <v>0</v>
      </c>
      <c r="N66" s="68"/>
      <c r="O66" s="68"/>
      <c r="P66" s="68"/>
      <c r="Q66" s="68"/>
      <c r="R66" s="2" t="s">
        <v>1597</v>
      </c>
      <c r="S66" s="2"/>
      <c r="T66" s="22"/>
      <c r="U66" s="5"/>
      <c r="V66" s="5"/>
      <c r="W66" s="5"/>
      <c r="X66" s="20" t="s">
        <v>1858</v>
      </c>
      <c r="Y66" s="20" t="s">
        <v>3021</v>
      </c>
      <c r="Z66" s="20"/>
      <c r="AA66" s="69"/>
      <c r="AB66" s="69"/>
      <c r="AC66" s="69"/>
      <c r="AD66" s="20"/>
      <c r="AE66" s="20"/>
      <c r="AF66" s="2"/>
      <c r="AG66" s="22"/>
      <c r="AH66" s="5"/>
      <c r="AI66" s="5"/>
      <c r="AJ66" s="5"/>
      <c r="AK66" s="20" t="s">
        <v>1739</v>
      </c>
      <c r="AL66" s="68" t="s">
        <v>46</v>
      </c>
      <c r="AM66" s="68">
        <v>2201</v>
      </c>
      <c r="AN66" s="68" t="s">
        <v>48</v>
      </c>
      <c r="AO66" s="68" t="s">
        <v>1740</v>
      </c>
      <c r="AP66" s="20" t="s">
        <v>1811</v>
      </c>
      <c r="AQ66" s="20" t="s">
        <v>115</v>
      </c>
      <c r="AR66" s="2">
        <v>2201006</v>
      </c>
      <c r="AS66" s="2" t="s">
        <v>1866</v>
      </c>
      <c r="AT66" s="39" t="s">
        <v>1867</v>
      </c>
      <c r="AU66" s="2"/>
      <c r="AV66" s="39" t="s">
        <v>70</v>
      </c>
      <c r="AW66" s="2" t="s">
        <v>1604</v>
      </c>
      <c r="AX66" s="70">
        <v>119000000</v>
      </c>
      <c r="AY66" s="71">
        <v>1</v>
      </c>
      <c r="AZ66" s="71" t="s">
        <v>1744</v>
      </c>
      <c r="BA66" s="71" t="s">
        <v>1745</v>
      </c>
      <c r="BB66" s="71" t="s">
        <v>1746</v>
      </c>
      <c r="BC66" s="72">
        <v>119000000</v>
      </c>
      <c r="BD66" s="72">
        <v>119000000</v>
      </c>
    </row>
    <row r="67" spans="1:56" s="73" customFormat="1" ht="345" x14ac:dyDescent="0.25">
      <c r="A67" s="68">
        <v>63</v>
      </c>
      <c r="B67" s="20" t="s">
        <v>32</v>
      </c>
      <c r="C67" s="20" t="s">
        <v>1729</v>
      </c>
      <c r="D67" s="20" t="s">
        <v>1804</v>
      </c>
      <c r="E67" s="20" t="s">
        <v>198</v>
      </c>
      <c r="F67" s="20" t="s">
        <v>199</v>
      </c>
      <c r="G67" s="20" t="s">
        <v>1731</v>
      </c>
      <c r="H67" s="79" t="s">
        <v>201</v>
      </c>
      <c r="I67" s="20" t="s">
        <v>1805</v>
      </c>
      <c r="J67" s="68" t="s">
        <v>40</v>
      </c>
      <c r="K67" s="68">
        <f>IF(I67="na",0,IF(COUNTIFS($C$1:C67,C67,$I$1:I67,I67)&gt;1,0,1))</f>
        <v>0</v>
      </c>
      <c r="L67" s="68">
        <f>IF(I67="na",0,IF(COUNTIFS($D$1:D67,D67,$I$1:I67,I67)&gt;1,0,1))</f>
        <v>0</v>
      </c>
      <c r="M67" s="68">
        <f>IF(S67="",0,IF(VLOOKUP(R67,#REF!,2,0)=1,S67-O67,S67-SUMIFS($S:$S,$R:$R,INDEX(meses,VLOOKUP(R67,#REF!,2,0)-1),D:D,D67)))</f>
        <v>0</v>
      </c>
      <c r="N67" s="68"/>
      <c r="O67" s="68"/>
      <c r="P67" s="68"/>
      <c r="Q67" s="68"/>
      <c r="R67" s="2" t="s">
        <v>1597</v>
      </c>
      <c r="S67" s="2"/>
      <c r="T67" s="22"/>
      <c r="U67" s="5"/>
      <c r="V67" s="5"/>
      <c r="W67" s="5"/>
      <c r="X67" s="20" t="s">
        <v>1858</v>
      </c>
      <c r="Y67" s="20" t="s">
        <v>3022</v>
      </c>
      <c r="Z67" s="20" t="s">
        <v>1859</v>
      </c>
      <c r="AA67" s="69">
        <v>0</v>
      </c>
      <c r="AB67" s="69">
        <v>500</v>
      </c>
      <c r="AC67" s="69">
        <f>AB67-AA67</f>
        <v>500</v>
      </c>
      <c r="AD67" s="20" t="s">
        <v>1868</v>
      </c>
      <c r="AE67" s="20" t="s">
        <v>1869</v>
      </c>
      <c r="AF67" s="2">
        <v>0</v>
      </c>
      <c r="AG67" s="22">
        <f>(AF67-AA67)/(AB67-AA67)</f>
        <v>0</v>
      </c>
      <c r="AH67" s="2" t="s">
        <v>2213</v>
      </c>
      <c r="AI67" s="5" t="s">
        <v>407</v>
      </c>
      <c r="AJ67" s="39" t="s">
        <v>2214</v>
      </c>
      <c r="AK67" s="20" t="s">
        <v>1739</v>
      </c>
      <c r="AL67" s="68" t="s">
        <v>46</v>
      </c>
      <c r="AM67" s="68">
        <v>2201</v>
      </c>
      <c r="AN67" s="68" t="s">
        <v>48</v>
      </c>
      <c r="AO67" s="68" t="s">
        <v>1740</v>
      </c>
      <c r="AP67" s="20" t="s">
        <v>1788</v>
      </c>
      <c r="AQ67" s="20" t="s">
        <v>115</v>
      </c>
      <c r="AR67" s="2">
        <v>2201006</v>
      </c>
      <c r="AS67" s="2" t="s">
        <v>1870</v>
      </c>
      <c r="AT67" s="39" t="s">
        <v>1871</v>
      </c>
      <c r="AU67" s="2"/>
      <c r="AV67" s="39" t="s">
        <v>422</v>
      </c>
      <c r="AW67" s="2" t="s">
        <v>1604</v>
      </c>
      <c r="AX67" s="70">
        <v>2766618037</v>
      </c>
      <c r="AY67" s="71">
        <v>1</v>
      </c>
      <c r="AZ67" s="71" t="s">
        <v>1744</v>
      </c>
      <c r="BA67" s="71" t="s">
        <v>1745</v>
      </c>
      <c r="BB67" s="71" t="s">
        <v>1746</v>
      </c>
      <c r="BC67" s="72">
        <v>2766618037</v>
      </c>
      <c r="BD67" s="72">
        <v>2766618037</v>
      </c>
    </row>
    <row r="68" spans="1:56" s="73" customFormat="1" ht="105" x14ac:dyDescent="0.25">
      <c r="A68" s="68">
        <v>64</v>
      </c>
      <c r="B68" s="20" t="s">
        <v>32</v>
      </c>
      <c r="C68" s="20" t="s">
        <v>1729</v>
      </c>
      <c r="D68" s="20" t="s">
        <v>1804</v>
      </c>
      <c r="E68" s="20" t="s">
        <v>198</v>
      </c>
      <c r="F68" s="20" t="s">
        <v>199</v>
      </c>
      <c r="G68" s="20" t="s">
        <v>1731</v>
      </c>
      <c r="H68" s="79" t="s">
        <v>201</v>
      </c>
      <c r="I68" s="20" t="s">
        <v>1805</v>
      </c>
      <c r="J68" s="68" t="s">
        <v>40</v>
      </c>
      <c r="K68" s="68">
        <f>IF(I68="na",0,IF(COUNTIFS($C$1:C68,C68,$I$1:I68,I68)&gt;1,0,1))</f>
        <v>0</v>
      </c>
      <c r="L68" s="68">
        <f>IF(I68="na",0,IF(COUNTIFS($D$1:D68,D68,$I$1:I68,I68)&gt;1,0,1))</f>
        <v>0</v>
      </c>
      <c r="M68" s="68">
        <f>IF(S68="",0,IF(VLOOKUP(R68,#REF!,2,0)=1,S68-O68,S68-SUMIFS($S:$S,$R:$R,INDEX(meses,VLOOKUP(R68,#REF!,2,0)-1),D:D,D68)))</f>
        <v>0</v>
      </c>
      <c r="N68" s="68"/>
      <c r="O68" s="68"/>
      <c r="P68" s="68"/>
      <c r="Q68" s="68"/>
      <c r="R68" s="2" t="s">
        <v>1597</v>
      </c>
      <c r="S68" s="2"/>
      <c r="T68" s="22"/>
      <c r="U68" s="5"/>
      <c r="V68" s="5"/>
      <c r="W68" s="5"/>
      <c r="X68" s="20" t="s">
        <v>1858</v>
      </c>
      <c r="Y68" s="20" t="s">
        <v>3022</v>
      </c>
      <c r="Z68" s="20"/>
      <c r="AA68" s="69"/>
      <c r="AB68" s="69"/>
      <c r="AC68" s="69"/>
      <c r="AD68" s="20"/>
      <c r="AE68" s="20"/>
      <c r="AF68" s="2"/>
      <c r="AG68" s="22"/>
      <c r="AH68" s="5"/>
      <c r="AI68" s="5"/>
      <c r="AJ68" s="5"/>
      <c r="AK68" s="20" t="s">
        <v>1739</v>
      </c>
      <c r="AL68" s="68" t="s">
        <v>46</v>
      </c>
      <c r="AM68" s="68">
        <v>2201</v>
      </c>
      <c r="AN68" s="68" t="s">
        <v>48</v>
      </c>
      <c r="AO68" s="68" t="s">
        <v>1740</v>
      </c>
      <c r="AP68" s="20" t="s">
        <v>1811</v>
      </c>
      <c r="AQ68" s="20" t="s">
        <v>115</v>
      </c>
      <c r="AR68" s="2">
        <v>2201006</v>
      </c>
      <c r="AS68" s="2" t="s">
        <v>1872</v>
      </c>
      <c r="AT68" s="39" t="s">
        <v>1873</v>
      </c>
      <c r="AU68" s="2"/>
      <c r="AV68" s="39" t="s">
        <v>422</v>
      </c>
      <c r="AW68" s="2" t="s">
        <v>1604</v>
      </c>
      <c r="AX68" s="70">
        <v>1000000000</v>
      </c>
      <c r="AY68" s="71">
        <v>1</v>
      </c>
      <c r="AZ68" s="71" t="s">
        <v>1744</v>
      </c>
      <c r="BA68" s="71" t="s">
        <v>1745</v>
      </c>
      <c r="BB68" s="71" t="s">
        <v>1874</v>
      </c>
      <c r="BC68" s="72">
        <v>1000000000</v>
      </c>
      <c r="BD68" s="72">
        <v>1000000000</v>
      </c>
    </row>
    <row r="69" spans="1:56" s="73" customFormat="1" ht="105" x14ac:dyDescent="0.25">
      <c r="A69" s="68">
        <v>65</v>
      </c>
      <c r="B69" s="20" t="s">
        <v>32</v>
      </c>
      <c r="C69" s="20" t="s">
        <v>1729</v>
      </c>
      <c r="D69" s="20" t="s">
        <v>1804</v>
      </c>
      <c r="E69" s="20" t="s">
        <v>198</v>
      </c>
      <c r="F69" s="20" t="s">
        <v>199</v>
      </c>
      <c r="G69" s="20" t="s">
        <v>1731</v>
      </c>
      <c r="H69" s="79" t="s">
        <v>201</v>
      </c>
      <c r="I69" s="20" t="s">
        <v>1805</v>
      </c>
      <c r="J69" s="68" t="s">
        <v>40</v>
      </c>
      <c r="K69" s="68">
        <f>IF(I69="na",0,IF(COUNTIFS($C$1:C69,C69,$I$1:I69,I69)&gt;1,0,1))</f>
        <v>0</v>
      </c>
      <c r="L69" s="68">
        <f>IF(I69="na",0,IF(COUNTIFS($D$1:D69,D69,$I$1:I69,I69)&gt;1,0,1))</f>
        <v>0</v>
      </c>
      <c r="M69" s="68">
        <f>IF(S69="",0,IF(VLOOKUP(R69,#REF!,2,0)=1,S69-O69,S69-SUMIFS($S:$S,$R:$R,INDEX(meses,VLOOKUP(R69,#REF!,2,0)-1),D:D,D69)))</f>
        <v>0</v>
      </c>
      <c r="N69" s="68"/>
      <c r="O69" s="68"/>
      <c r="P69" s="68"/>
      <c r="Q69" s="68"/>
      <c r="R69" s="2" t="s">
        <v>1597</v>
      </c>
      <c r="S69" s="2"/>
      <c r="T69" s="22"/>
      <c r="U69" s="5"/>
      <c r="V69" s="5"/>
      <c r="W69" s="5"/>
      <c r="X69" s="20" t="s">
        <v>1858</v>
      </c>
      <c r="Y69" s="20" t="s">
        <v>3022</v>
      </c>
      <c r="Z69" s="20"/>
      <c r="AA69" s="69"/>
      <c r="AB69" s="69"/>
      <c r="AC69" s="69"/>
      <c r="AD69" s="20"/>
      <c r="AE69" s="20"/>
      <c r="AF69" s="2"/>
      <c r="AG69" s="22"/>
      <c r="AH69" s="5"/>
      <c r="AI69" s="5"/>
      <c r="AJ69" s="5"/>
      <c r="AK69" s="20" t="s">
        <v>1739</v>
      </c>
      <c r="AL69" s="68" t="s">
        <v>46</v>
      </c>
      <c r="AM69" s="68">
        <v>2201</v>
      </c>
      <c r="AN69" s="68" t="s">
        <v>48</v>
      </c>
      <c r="AO69" s="68" t="s">
        <v>1740</v>
      </c>
      <c r="AP69" s="20" t="s">
        <v>1811</v>
      </c>
      <c r="AQ69" s="20" t="s">
        <v>115</v>
      </c>
      <c r="AR69" s="2">
        <v>2201006</v>
      </c>
      <c r="AS69" s="2" t="s">
        <v>665</v>
      </c>
      <c r="AT69" s="39" t="s">
        <v>1615</v>
      </c>
      <c r="AU69" s="2"/>
      <c r="AV69" s="39" t="s">
        <v>1547</v>
      </c>
      <c r="AW69" s="2" t="s">
        <v>1604</v>
      </c>
      <c r="AX69" s="70">
        <v>341463</v>
      </c>
      <c r="AY69" s="71">
        <v>41</v>
      </c>
      <c r="AZ69" s="71" t="s">
        <v>1744</v>
      </c>
      <c r="BA69" s="71" t="s">
        <v>1745</v>
      </c>
      <c r="BB69" s="71" t="s">
        <v>1791</v>
      </c>
      <c r="BC69" s="72">
        <v>14000000</v>
      </c>
      <c r="BD69" s="72">
        <v>14000000</v>
      </c>
    </row>
    <row r="70" spans="1:56" s="73" customFormat="1" ht="105" x14ac:dyDescent="0.25">
      <c r="A70" s="68">
        <v>66</v>
      </c>
      <c r="B70" s="20" t="s">
        <v>32</v>
      </c>
      <c r="C70" s="20" t="s">
        <v>1729</v>
      </c>
      <c r="D70" s="20" t="s">
        <v>1804</v>
      </c>
      <c r="E70" s="20" t="s">
        <v>198</v>
      </c>
      <c r="F70" s="20" t="s">
        <v>199</v>
      </c>
      <c r="G70" s="20" t="s">
        <v>1731</v>
      </c>
      <c r="H70" s="79" t="s">
        <v>201</v>
      </c>
      <c r="I70" s="20" t="s">
        <v>1805</v>
      </c>
      <c r="J70" s="68" t="s">
        <v>40</v>
      </c>
      <c r="K70" s="68">
        <f>IF(I70="na",0,IF(COUNTIFS($C$1:C70,C70,$I$1:I70,I70)&gt;1,0,1))</f>
        <v>0</v>
      </c>
      <c r="L70" s="68">
        <f>IF(I70="na",0,IF(COUNTIFS($D$1:D70,D70,$I$1:I70,I70)&gt;1,0,1))</f>
        <v>0</v>
      </c>
      <c r="M70" s="68">
        <f>IF(S70="",0,IF(VLOOKUP(R70,#REF!,2,0)=1,S70-O70,S70-SUMIFS($S:$S,$R:$R,INDEX(meses,VLOOKUP(R70,#REF!,2,0)-1),D:D,D70)))</f>
        <v>0</v>
      </c>
      <c r="N70" s="68"/>
      <c r="O70" s="68"/>
      <c r="P70" s="68"/>
      <c r="Q70" s="68"/>
      <c r="R70" s="2" t="s">
        <v>1597</v>
      </c>
      <c r="S70" s="2"/>
      <c r="T70" s="22"/>
      <c r="U70" s="5"/>
      <c r="V70" s="5"/>
      <c r="W70" s="5"/>
      <c r="X70" s="20" t="s">
        <v>1858</v>
      </c>
      <c r="Y70" s="20" t="s">
        <v>3022</v>
      </c>
      <c r="Z70" s="20"/>
      <c r="AA70" s="69"/>
      <c r="AB70" s="69"/>
      <c r="AC70" s="69"/>
      <c r="AD70" s="20"/>
      <c r="AE70" s="20"/>
      <c r="AF70" s="2"/>
      <c r="AG70" s="22"/>
      <c r="AH70" s="5"/>
      <c r="AI70" s="5"/>
      <c r="AJ70" s="5"/>
      <c r="AK70" s="20" t="s">
        <v>1739</v>
      </c>
      <c r="AL70" s="68" t="s">
        <v>46</v>
      </c>
      <c r="AM70" s="68">
        <v>2201</v>
      </c>
      <c r="AN70" s="68" t="s">
        <v>48</v>
      </c>
      <c r="AO70" s="68" t="s">
        <v>1740</v>
      </c>
      <c r="AP70" s="20" t="s">
        <v>1811</v>
      </c>
      <c r="AQ70" s="20" t="s">
        <v>115</v>
      </c>
      <c r="AR70" s="2">
        <v>2201006</v>
      </c>
      <c r="AS70" s="2" t="s">
        <v>665</v>
      </c>
      <c r="AT70" s="39" t="s">
        <v>740</v>
      </c>
      <c r="AU70" s="2"/>
      <c r="AV70" s="39" t="s">
        <v>740</v>
      </c>
      <c r="AW70" s="2" t="s">
        <v>1604</v>
      </c>
      <c r="AX70" s="70">
        <v>700000</v>
      </c>
      <c r="AY70" s="71">
        <v>41</v>
      </c>
      <c r="AZ70" s="71" t="s">
        <v>1744</v>
      </c>
      <c r="BA70" s="71" t="s">
        <v>1745</v>
      </c>
      <c r="BB70" s="71" t="s">
        <v>1790</v>
      </c>
      <c r="BC70" s="72">
        <v>25000000</v>
      </c>
      <c r="BD70" s="72">
        <v>25000000</v>
      </c>
    </row>
    <row r="71" spans="1:56" s="73" customFormat="1" ht="409.5" x14ac:dyDescent="0.25">
      <c r="A71" s="68">
        <v>67</v>
      </c>
      <c r="B71" s="20" t="s">
        <v>32</v>
      </c>
      <c r="C71" s="20" t="s">
        <v>1729</v>
      </c>
      <c r="D71" s="20" t="s">
        <v>1804</v>
      </c>
      <c r="E71" s="20" t="s">
        <v>198</v>
      </c>
      <c r="F71" s="20" t="s">
        <v>199</v>
      </c>
      <c r="G71" s="20" t="s">
        <v>1875</v>
      </c>
      <c r="H71" s="20" t="s">
        <v>1732</v>
      </c>
      <c r="I71" s="20" t="s">
        <v>1876</v>
      </c>
      <c r="J71" s="68" t="s">
        <v>270</v>
      </c>
      <c r="K71" s="68">
        <f>IF(I71="na",0,IF(COUNTIFS($C$1:C71,C71,$I$1:I71,I71)&gt;1,0,1))</f>
        <v>1</v>
      </c>
      <c r="L71" s="68">
        <f>IF(I71="na",0,IF(COUNTIFS($D$1:D71,D71,$I$1:I71,I71)&gt;1,0,1))</f>
        <v>1</v>
      </c>
      <c r="M71" s="68" t="e">
        <f>IF(S71="",0,IF(VLOOKUP(R71,#REF!,2,0)=1,S71-O71,S71-SUMIFS($S:$S,$R:$R,INDEX(meses,VLOOKUP(R71,#REF!,2,0)-1),D:D,D71)))</f>
        <v>#REF!</v>
      </c>
      <c r="N71" s="68">
        <v>4000</v>
      </c>
      <c r="O71" s="68">
        <v>1000</v>
      </c>
      <c r="P71" s="68">
        <v>2000</v>
      </c>
      <c r="Q71" s="68">
        <f>P71-O71</f>
        <v>1000</v>
      </c>
      <c r="R71" s="2" t="s">
        <v>1597</v>
      </c>
      <c r="S71" s="68">
        <f>O71</f>
        <v>1000</v>
      </c>
      <c r="T71" s="22">
        <f>(S71-O71)/(P71-O71)</f>
        <v>0</v>
      </c>
      <c r="U71" s="5"/>
      <c r="V71" s="5"/>
      <c r="W71" s="5"/>
      <c r="X71" s="20" t="s">
        <v>1877</v>
      </c>
      <c r="Y71" s="20" t="s">
        <v>1878</v>
      </c>
      <c r="Z71" s="20" t="s">
        <v>1879</v>
      </c>
      <c r="AA71" s="69">
        <v>9</v>
      </c>
      <c r="AB71" s="68">
        <v>96</v>
      </c>
      <c r="AC71" s="69">
        <f>AB71-AA71</f>
        <v>87</v>
      </c>
      <c r="AD71" s="20" t="s">
        <v>1880</v>
      </c>
      <c r="AE71" s="20" t="s">
        <v>1881</v>
      </c>
      <c r="AF71" s="75">
        <f>AA71</f>
        <v>9</v>
      </c>
      <c r="AG71" s="22">
        <f>(AF71-AA71)/(AB71-AA71)</f>
        <v>0</v>
      </c>
      <c r="AH71" s="2" t="s">
        <v>2215</v>
      </c>
      <c r="AI71" s="5" t="s">
        <v>407</v>
      </c>
      <c r="AJ71" s="5" t="s">
        <v>2216</v>
      </c>
      <c r="AK71" s="20" t="s">
        <v>1739</v>
      </c>
      <c r="AL71" s="68" t="s">
        <v>46</v>
      </c>
      <c r="AM71" s="68">
        <v>2201</v>
      </c>
      <c r="AN71" s="68" t="s">
        <v>48</v>
      </c>
      <c r="AO71" s="68" t="s">
        <v>1740</v>
      </c>
      <c r="AP71" s="20" t="s">
        <v>1811</v>
      </c>
      <c r="AQ71" s="20" t="s">
        <v>115</v>
      </c>
      <c r="AR71" s="2">
        <v>2201006</v>
      </c>
      <c r="AS71" s="2" t="s">
        <v>1882</v>
      </c>
      <c r="AT71" s="39" t="s">
        <v>1883</v>
      </c>
      <c r="AU71" s="2"/>
      <c r="AV71" s="39" t="s">
        <v>70</v>
      </c>
      <c r="AW71" s="2" t="s">
        <v>1604</v>
      </c>
      <c r="AX71" s="70">
        <v>80000000</v>
      </c>
      <c r="AY71" s="71">
        <v>1</v>
      </c>
      <c r="AZ71" s="71" t="s">
        <v>1744</v>
      </c>
      <c r="BA71" s="71" t="s">
        <v>1745</v>
      </c>
      <c r="BB71" s="71" t="s">
        <v>1746</v>
      </c>
      <c r="BC71" s="72">
        <v>80000000</v>
      </c>
      <c r="BD71" s="72">
        <v>80000000</v>
      </c>
    </row>
    <row r="72" spans="1:56" s="73" customFormat="1" ht="180" x14ac:dyDescent="0.25">
      <c r="A72" s="68">
        <v>68</v>
      </c>
      <c r="B72" s="20" t="s">
        <v>32</v>
      </c>
      <c r="C72" s="20" t="s">
        <v>1729</v>
      </c>
      <c r="D72" s="20" t="s">
        <v>1804</v>
      </c>
      <c r="E72" s="20" t="s">
        <v>198</v>
      </c>
      <c r="F72" s="20" t="s">
        <v>199</v>
      </c>
      <c r="G72" s="20" t="s">
        <v>1875</v>
      </c>
      <c r="H72" s="20" t="s">
        <v>1732</v>
      </c>
      <c r="I72" s="20" t="s">
        <v>1876</v>
      </c>
      <c r="J72" s="68" t="s">
        <v>270</v>
      </c>
      <c r="K72" s="68">
        <f>IF(I72="na",0,IF(COUNTIFS($C$1:C72,C72,$I$1:I72,I72)&gt;1,0,1))</f>
        <v>0</v>
      </c>
      <c r="L72" s="68">
        <f>IF(I72="na",0,IF(COUNTIFS($D$1:D72,D72,$I$1:I72,I72)&gt;1,0,1))</f>
        <v>0</v>
      </c>
      <c r="M72" s="68">
        <f>IF(S72="",0,IF(VLOOKUP(R72,#REF!,2,0)=1,S72-O72,S72-SUMIFS($S:$S,$R:$R,INDEX(meses,VLOOKUP(R72,#REF!,2,0)-1),D:D,D72)))</f>
        <v>0</v>
      </c>
      <c r="N72" s="68"/>
      <c r="O72" s="68"/>
      <c r="P72" s="68"/>
      <c r="Q72" s="68"/>
      <c r="R72" s="2" t="s">
        <v>1597</v>
      </c>
      <c r="S72" s="2"/>
      <c r="T72" s="22"/>
      <c r="U72" s="5"/>
      <c r="V72" s="5"/>
      <c r="W72" s="5"/>
      <c r="X72" s="20" t="s">
        <v>1877</v>
      </c>
      <c r="Y72" s="20" t="s">
        <v>1878</v>
      </c>
      <c r="Z72" s="20"/>
      <c r="AA72" s="69"/>
      <c r="AB72" s="69"/>
      <c r="AC72" s="69"/>
      <c r="AD72" s="20"/>
      <c r="AE72" s="20"/>
      <c r="AF72" s="2"/>
      <c r="AG72" s="22"/>
      <c r="AH72" s="5"/>
      <c r="AI72" s="5"/>
      <c r="AJ72" s="5"/>
      <c r="AK72" s="20" t="s">
        <v>1739</v>
      </c>
      <c r="AL72" s="68" t="s">
        <v>46</v>
      </c>
      <c r="AM72" s="68">
        <v>2201</v>
      </c>
      <c r="AN72" s="68" t="s">
        <v>48</v>
      </c>
      <c r="AO72" s="68" t="s">
        <v>1740</v>
      </c>
      <c r="AP72" s="20" t="s">
        <v>1811</v>
      </c>
      <c r="AQ72" s="20" t="s">
        <v>115</v>
      </c>
      <c r="AR72" s="2">
        <v>2201006</v>
      </c>
      <c r="AS72" s="2" t="s">
        <v>1884</v>
      </c>
      <c r="AT72" s="39" t="s">
        <v>1885</v>
      </c>
      <c r="AU72" s="2"/>
      <c r="AV72" s="39" t="s">
        <v>70</v>
      </c>
      <c r="AW72" s="2" t="s">
        <v>1604</v>
      </c>
      <c r="AX72" s="70">
        <v>79355320</v>
      </c>
      <c r="AY72" s="71">
        <v>1</v>
      </c>
      <c r="AZ72" s="71" t="s">
        <v>1744</v>
      </c>
      <c r="BA72" s="71" t="s">
        <v>1745</v>
      </c>
      <c r="BB72" s="71" t="s">
        <v>1746</v>
      </c>
      <c r="BC72" s="72">
        <v>79355320</v>
      </c>
      <c r="BD72" s="72">
        <v>79355320</v>
      </c>
    </row>
    <row r="73" spans="1:56" s="73" customFormat="1" ht="180" x14ac:dyDescent="0.25">
      <c r="A73" s="68">
        <v>69</v>
      </c>
      <c r="B73" s="20" t="s">
        <v>32</v>
      </c>
      <c r="C73" s="20" t="s">
        <v>1729</v>
      </c>
      <c r="D73" s="20" t="s">
        <v>1804</v>
      </c>
      <c r="E73" s="20" t="s">
        <v>198</v>
      </c>
      <c r="F73" s="20" t="s">
        <v>199</v>
      </c>
      <c r="G73" s="20" t="s">
        <v>1875</v>
      </c>
      <c r="H73" s="20" t="s">
        <v>1732</v>
      </c>
      <c r="I73" s="20" t="s">
        <v>1876</v>
      </c>
      <c r="J73" s="68" t="s">
        <v>270</v>
      </c>
      <c r="K73" s="68">
        <f>IF(I73="na",0,IF(COUNTIFS($C$1:C73,C73,$I$1:I73,I73)&gt;1,0,1))</f>
        <v>0</v>
      </c>
      <c r="L73" s="68">
        <f>IF(I73="na",0,IF(COUNTIFS($D$1:D73,D73,$I$1:I73,I73)&gt;1,0,1))</f>
        <v>0</v>
      </c>
      <c r="M73" s="68">
        <f>IF(S73="",0,IF(VLOOKUP(R73,#REF!,2,0)=1,S73-O73,S73-SUMIFS($S:$S,$R:$R,INDEX(meses,VLOOKUP(R73,#REF!,2,0)-1),D:D,D73)))</f>
        <v>0</v>
      </c>
      <c r="N73" s="68"/>
      <c r="O73" s="68"/>
      <c r="P73" s="68"/>
      <c r="Q73" s="68"/>
      <c r="R73" s="2" t="s">
        <v>1597</v>
      </c>
      <c r="S73" s="2"/>
      <c r="T73" s="22"/>
      <c r="U73" s="5"/>
      <c r="V73" s="5"/>
      <c r="W73" s="5"/>
      <c r="X73" s="20" t="s">
        <v>1877</v>
      </c>
      <c r="Y73" s="20" t="s">
        <v>1878</v>
      </c>
      <c r="Z73" s="20"/>
      <c r="AA73" s="69"/>
      <c r="AB73" s="69"/>
      <c r="AC73" s="69"/>
      <c r="AD73" s="20"/>
      <c r="AE73" s="20"/>
      <c r="AF73" s="2"/>
      <c r="AG73" s="22"/>
      <c r="AH73" s="5"/>
      <c r="AI73" s="5"/>
      <c r="AJ73" s="5"/>
      <c r="AK73" s="20" t="s">
        <v>1739</v>
      </c>
      <c r="AL73" s="68" t="s">
        <v>46</v>
      </c>
      <c r="AM73" s="68">
        <v>2201</v>
      </c>
      <c r="AN73" s="68" t="s">
        <v>48</v>
      </c>
      <c r="AO73" s="68" t="s">
        <v>1740</v>
      </c>
      <c r="AP73" s="20" t="s">
        <v>1811</v>
      </c>
      <c r="AQ73" s="20" t="s">
        <v>115</v>
      </c>
      <c r="AR73" s="2">
        <v>2201006</v>
      </c>
      <c r="AS73" s="2" t="s">
        <v>665</v>
      </c>
      <c r="AT73" s="39" t="s">
        <v>1886</v>
      </c>
      <c r="AU73" s="2"/>
      <c r="AV73" s="39" t="s">
        <v>1887</v>
      </c>
      <c r="AW73" s="2" t="s">
        <v>1604</v>
      </c>
      <c r="AX73" s="70">
        <v>100000000</v>
      </c>
      <c r="AY73" s="71">
        <v>1</v>
      </c>
      <c r="AZ73" s="71" t="s">
        <v>1744</v>
      </c>
      <c r="BA73" s="71" t="s">
        <v>1745</v>
      </c>
      <c r="BB73" s="71" t="s">
        <v>1746</v>
      </c>
      <c r="BC73" s="72">
        <v>100000000</v>
      </c>
      <c r="BD73" s="72">
        <v>100000000</v>
      </c>
    </row>
    <row r="74" spans="1:56" s="73" customFormat="1" ht="18" customHeight="1" x14ac:dyDescent="0.25">
      <c r="A74" s="68">
        <v>70</v>
      </c>
      <c r="B74" s="20" t="s">
        <v>32</v>
      </c>
      <c r="C74" s="20" t="s">
        <v>1729</v>
      </c>
      <c r="D74" s="20" t="s">
        <v>1804</v>
      </c>
      <c r="E74" s="20" t="s">
        <v>198</v>
      </c>
      <c r="F74" s="20" t="s">
        <v>199</v>
      </c>
      <c r="G74" s="20" t="s">
        <v>1875</v>
      </c>
      <c r="H74" s="20" t="s">
        <v>1732</v>
      </c>
      <c r="I74" s="20" t="s">
        <v>1876</v>
      </c>
      <c r="J74" s="68" t="s">
        <v>270</v>
      </c>
      <c r="K74" s="68">
        <f>IF(I74="na",0,IF(COUNTIFS($C$1:C74,C74,$I$1:I74,I74)&gt;1,0,1))</f>
        <v>0</v>
      </c>
      <c r="L74" s="68">
        <f>IF(I74="na",0,IF(COUNTIFS($D$1:D74,D74,$I$1:I74,I74)&gt;1,0,1))</f>
        <v>0</v>
      </c>
      <c r="M74" s="68">
        <f>IF(S74="",0,IF(VLOOKUP(R74,#REF!,2,0)=1,S74-O74,S74-SUMIFS($S:$S,$R:$R,INDEX(meses,VLOOKUP(R74,#REF!,2,0)-1),D:D,D74)))</f>
        <v>0</v>
      </c>
      <c r="N74" s="68"/>
      <c r="O74" s="68"/>
      <c r="P74" s="68"/>
      <c r="Q74" s="68"/>
      <c r="R74" s="2" t="s">
        <v>1597</v>
      </c>
      <c r="S74" s="2"/>
      <c r="T74" s="22"/>
      <c r="U74" s="5"/>
      <c r="V74" s="5"/>
      <c r="W74" s="5"/>
      <c r="X74" s="20" t="s">
        <v>1877</v>
      </c>
      <c r="Y74" s="20" t="s">
        <v>1878</v>
      </c>
      <c r="Z74" s="20"/>
      <c r="AA74" s="69"/>
      <c r="AB74" s="69"/>
      <c r="AC74" s="69"/>
      <c r="AD74" s="20"/>
      <c r="AE74" s="20"/>
      <c r="AF74" s="2"/>
      <c r="AG74" s="22"/>
      <c r="AH74" s="5"/>
      <c r="AI74" s="5"/>
      <c r="AJ74" s="5"/>
      <c r="AK74" s="20" t="s">
        <v>1739</v>
      </c>
      <c r="AL74" s="68" t="s">
        <v>46</v>
      </c>
      <c r="AM74" s="68">
        <v>2201</v>
      </c>
      <c r="AN74" s="68" t="s">
        <v>48</v>
      </c>
      <c r="AO74" s="68" t="s">
        <v>1740</v>
      </c>
      <c r="AP74" s="20" t="s">
        <v>1811</v>
      </c>
      <c r="AQ74" s="20" t="s">
        <v>115</v>
      </c>
      <c r="AR74" s="2">
        <v>2201006</v>
      </c>
      <c r="AS74" s="2" t="s">
        <v>1888</v>
      </c>
      <c r="AT74" s="39" t="s">
        <v>1889</v>
      </c>
      <c r="AU74" s="2"/>
      <c r="AV74" s="39" t="s">
        <v>422</v>
      </c>
      <c r="AW74" s="2" t="s">
        <v>1604</v>
      </c>
      <c r="AX74" s="70">
        <v>800000000</v>
      </c>
      <c r="AY74" s="71">
        <v>1</v>
      </c>
      <c r="AZ74" s="71" t="s">
        <v>1744</v>
      </c>
      <c r="BA74" s="71" t="s">
        <v>1745</v>
      </c>
      <c r="BB74" s="71" t="s">
        <v>1746</v>
      </c>
      <c r="BC74" s="72">
        <v>800000000</v>
      </c>
      <c r="BD74" s="72">
        <v>800000000</v>
      </c>
    </row>
    <row r="75" spans="1:56" s="73" customFormat="1" ht="240" x14ac:dyDescent="0.25">
      <c r="A75" s="68">
        <v>71</v>
      </c>
      <c r="B75" s="20" t="s">
        <v>32</v>
      </c>
      <c r="C75" s="20" t="s">
        <v>1729</v>
      </c>
      <c r="D75" s="20" t="s">
        <v>1804</v>
      </c>
      <c r="E75" s="20" t="s">
        <v>198</v>
      </c>
      <c r="F75" s="20" t="s">
        <v>199</v>
      </c>
      <c r="G75" s="20" t="s">
        <v>1875</v>
      </c>
      <c r="H75" s="20" t="s">
        <v>1732</v>
      </c>
      <c r="I75" s="20" t="s">
        <v>1876</v>
      </c>
      <c r="J75" s="68" t="s">
        <v>270</v>
      </c>
      <c r="K75" s="68">
        <f>IF(I75="na",0,IF(COUNTIFS($C$1:C75,C75,$I$1:I75,I75)&gt;1,0,1))</f>
        <v>0</v>
      </c>
      <c r="L75" s="68">
        <f>IF(I75="na",0,IF(COUNTIFS($D$1:D75,D75,$I$1:I75,I75)&gt;1,0,1))</f>
        <v>0</v>
      </c>
      <c r="M75" s="68">
        <f>IF(S75="",0,IF(VLOOKUP(R75,#REF!,2,0)=1,S75-O75,S75-SUMIFS($S:$S,$R:$R,INDEX(meses,VLOOKUP(R75,#REF!,2,0)-1),D:D,D75)))</f>
        <v>0</v>
      </c>
      <c r="N75" s="68"/>
      <c r="O75" s="68"/>
      <c r="P75" s="68"/>
      <c r="Q75" s="68"/>
      <c r="R75" s="2" t="s">
        <v>1597</v>
      </c>
      <c r="S75" s="2"/>
      <c r="T75" s="22"/>
      <c r="U75" s="5"/>
      <c r="V75" s="5"/>
      <c r="W75" s="5"/>
      <c r="X75" s="20" t="s">
        <v>1877</v>
      </c>
      <c r="Y75" s="20" t="s">
        <v>3024</v>
      </c>
      <c r="Z75" s="20" t="s">
        <v>1890</v>
      </c>
      <c r="AA75" s="69">
        <v>0</v>
      </c>
      <c r="AB75" s="68">
        <v>2000</v>
      </c>
      <c r="AC75" s="69">
        <f>AB75-AA75</f>
        <v>2000</v>
      </c>
      <c r="AD75" s="20" t="s">
        <v>1891</v>
      </c>
      <c r="AE75" s="20" t="s">
        <v>1892</v>
      </c>
      <c r="AF75" s="2">
        <v>0</v>
      </c>
      <c r="AG75" s="22">
        <f>(AF75-AA75)/(AB75-AA75)</f>
        <v>0</v>
      </c>
      <c r="AH75" s="2" t="s">
        <v>2217</v>
      </c>
      <c r="AI75" s="5" t="s">
        <v>407</v>
      </c>
      <c r="AJ75" s="5" t="s">
        <v>2218</v>
      </c>
      <c r="AK75" s="20" t="s">
        <v>1739</v>
      </c>
      <c r="AL75" s="68" t="s">
        <v>46</v>
      </c>
      <c r="AM75" s="68">
        <v>2201</v>
      </c>
      <c r="AN75" s="68" t="s">
        <v>48</v>
      </c>
      <c r="AO75" s="68" t="s">
        <v>1740</v>
      </c>
      <c r="AP75" s="20" t="s">
        <v>1811</v>
      </c>
      <c r="AQ75" s="20" t="s">
        <v>115</v>
      </c>
      <c r="AR75" s="2">
        <v>2201006</v>
      </c>
      <c r="AS75" s="2" t="s">
        <v>1893</v>
      </c>
      <c r="AT75" s="39" t="s">
        <v>1894</v>
      </c>
      <c r="AU75" s="2"/>
      <c r="AV75" s="39" t="s">
        <v>422</v>
      </c>
      <c r="AW75" s="2" t="s">
        <v>1604</v>
      </c>
      <c r="AX75" s="70">
        <v>858114050</v>
      </c>
      <c r="AY75" s="71">
        <v>1</v>
      </c>
      <c r="AZ75" s="71" t="s">
        <v>1744</v>
      </c>
      <c r="BA75" s="71" t="s">
        <v>1745</v>
      </c>
      <c r="BB75" s="71" t="s">
        <v>1746</v>
      </c>
      <c r="BC75" s="72">
        <v>858114050</v>
      </c>
      <c r="BD75" s="72">
        <v>858114050</v>
      </c>
    </row>
    <row r="76" spans="1:56" s="73" customFormat="1" ht="180" x14ac:dyDescent="0.25">
      <c r="A76" s="68">
        <v>72</v>
      </c>
      <c r="B76" s="20" t="s">
        <v>32</v>
      </c>
      <c r="C76" s="20" t="s">
        <v>1729</v>
      </c>
      <c r="D76" s="20" t="s">
        <v>1804</v>
      </c>
      <c r="E76" s="20" t="s">
        <v>198</v>
      </c>
      <c r="F76" s="20" t="s">
        <v>199</v>
      </c>
      <c r="G76" s="20" t="s">
        <v>1875</v>
      </c>
      <c r="H76" s="20" t="s">
        <v>1732</v>
      </c>
      <c r="I76" s="20" t="s">
        <v>1876</v>
      </c>
      <c r="J76" s="68" t="s">
        <v>270</v>
      </c>
      <c r="K76" s="68">
        <f>IF(I76="na",0,IF(COUNTIFS($C$1:C76,C76,$I$1:I76,I76)&gt;1,0,1))</f>
        <v>0</v>
      </c>
      <c r="L76" s="68">
        <f>IF(I76="na",0,IF(COUNTIFS($D$1:D76,D76,$I$1:I76,I76)&gt;1,0,1))</f>
        <v>0</v>
      </c>
      <c r="M76" s="68">
        <f>IF(S76="",0,IF(VLOOKUP(R76,#REF!,2,0)=1,S76-O76,S76-SUMIFS($S:$S,$R:$R,INDEX(meses,VLOOKUP(R76,#REF!,2,0)-1),D:D,D76)))</f>
        <v>0</v>
      </c>
      <c r="N76" s="68"/>
      <c r="O76" s="68"/>
      <c r="P76" s="68"/>
      <c r="Q76" s="68"/>
      <c r="R76" s="2" t="s">
        <v>1597</v>
      </c>
      <c r="S76" s="2"/>
      <c r="T76" s="22"/>
      <c r="U76" s="5"/>
      <c r="V76" s="5"/>
      <c r="W76" s="5"/>
      <c r="X76" s="20" t="s">
        <v>1877</v>
      </c>
      <c r="Y76" s="20" t="s">
        <v>3024</v>
      </c>
      <c r="Z76" s="20"/>
      <c r="AA76" s="69"/>
      <c r="AB76" s="69"/>
      <c r="AC76" s="69"/>
      <c r="AD76" s="20"/>
      <c r="AE76" s="20"/>
      <c r="AF76" s="2"/>
      <c r="AG76" s="22"/>
      <c r="AH76" s="5"/>
      <c r="AI76" s="5"/>
      <c r="AJ76" s="5"/>
      <c r="AK76" s="20" t="s">
        <v>1739</v>
      </c>
      <c r="AL76" s="68" t="s">
        <v>46</v>
      </c>
      <c r="AM76" s="68">
        <v>2201</v>
      </c>
      <c r="AN76" s="68" t="s">
        <v>48</v>
      </c>
      <c r="AO76" s="68" t="s">
        <v>1740</v>
      </c>
      <c r="AP76" s="20" t="s">
        <v>1811</v>
      </c>
      <c r="AQ76" s="20" t="s">
        <v>115</v>
      </c>
      <c r="AR76" s="2">
        <v>2201006</v>
      </c>
      <c r="AS76" s="2" t="s">
        <v>665</v>
      </c>
      <c r="AT76" s="39" t="s">
        <v>740</v>
      </c>
      <c r="AU76" s="2"/>
      <c r="AV76" s="39" t="s">
        <v>740</v>
      </c>
      <c r="AW76" s="2" t="s">
        <v>1604</v>
      </c>
      <c r="AX76" s="70">
        <v>600000</v>
      </c>
      <c r="AY76" s="71">
        <v>70</v>
      </c>
      <c r="AZ76" s="71" t="s">
        <v>1744</v>
      </c>
      <c r="BA76" s="71" t="s">
        <v>1745</v>
      </c>
      <c r="BB76" s="71" t="s">
        <v>1790</v>
      </c>
      <c r="BC76" s="72">
        <v>42069870</v>
      </c>
      <c r="BD76" s="72">
        <v>42069870</v>
      </c>
    </row>
    <row r="77" spans="1:56" s="73" customFormat="1" ht="180" x14ac:dyDescent="0.25">
      <c r="A77" s="68">
        <v>73</v>
      </c>
      <c r="B77" s="20" t="s">
        <v>32</v>
      </c>
      <c r="C77" s="20" t="s">
        <v>1729</v>
      </c>
      <c r="D77" s="20" t="s">
        <v>1804</v>
      </c>
      <c r="E77" s="20" t="s">
        <v>198</v>
      </c>
      <c r="F77" s="20" t="s">
        <v>199</v>
      </c>
      <c r="G77" s="20" t="s">
        <v>1875</v>
      </c>
      <c r="H77" s="20" t="s">
        <v>1732</v>
      </c>
      <c r="I77" s="20" t="s">
        <v>1876</v>
      </c>
      <c r="J77" s="68" t="s">
        <v>270</v>
      </c>
      <c r="K77" s="68">
        <f>IF(I77="na",0,IF(COUNTIFS($C$1:C77,C77,$I$1:I77,I77)&gt;1,0,1))</f>
        <v>0</v>
      </c>
      <c r="L77" s="68">
        <f>IF(I77="na",0,IF(COUNTIFS($D$1:D77,D77,$I$1:I77,I77)&gt;1,0,1))</f>
        <v>0</v>
      </c>
      <c r="M77" s="68">
        <f>IF(S77="",0,IF(VLOOKUP(R77,#REF!,2,0)=1,S77-O77,S77-SUMIFS($S:$S,$R:$R,INDEX(meses,VLOOKUP(R77,#REF!,2,0)-1),D:D,D77)))</f>
        <v>0</v>
      </c>
      <c r="N77" s="68"/>
      <c r="O77" s="68"/>
      <c r="P77" s="68"/>
      <c r="Q77" s="68"/>
      <c r="R77" s="2" t="s">
        <v>1597</v>
      </c>
      <c r="S77" s="2"/>
      <c r="T77" s="22"/>
      <c r="U77" s="5"/>
      <c r="V77" s="5"/>
      <c r="W77" s="5"/>
      <c r="X77" s="20" t="s">
        <v>1877</v>
      </c>
      <c r="Y77" s="20" t="s">
        <v>3024</v>
      </c>
      <c r="Z77" s="20"/>
      <c r="AA77" s="69"/>
      <c r="AB77" s="69"/>
      <c r="AC77" s="69"/>
      <c r="AD77" s="20"/>
      <c r="AE77" s="20"/>
      <c r="AF77" s="2"/>
      <c r="AG77" s="22"/>
      <c r="AH77" s="5"/>
      <c r="AI77" s="5"/>
      <c r="AJ77" s="5"/>
      <c r="AK77" s="20" t="s">
        <v>1739</v>
      </c>
      <c r="AL77" s="68" t="s">
        <v>46</v>
      </c>
      <c r="AM77" s="68">
        <v>2201</v>
      </c>
      <c r="AN77" s="68" t="s">
        <v>48</v>
      </c>
      <c r="AO77" s="68" t="s">
        <v>1740</v>
      </c>
      <c r="AP77" s="20" t="s">
        <v>1811</v>
      </c>
      <c r="AQ77" s="20" t="s">
        <v>115</v>
      </c>
      <c r="AR77" s="2">
        <v>2201006</v>
      </c>
      <c r="AS77" s="2" t="s">
        <v>665</v>
      </c>
      <c r="AT77" s="39" t="s">
        <v>1895</v>
      </c>
      <c r="AU77" s="2"/>
      <c r="AV77" s="39" t="s">
        <v>1547</v>
      </c>
      <c r="AW77" s="2" t="s">
        <v>1604</v>
      </c>
      <c r="AX77" s="70">
        <v>400000</v>
      </c>
      <c r="AY77" s="71">
        <v>100</v>
      </c>
      <c r="AZ77" s="71" t="s">
        <v>1744</v>
      </c>
      <c r="BA77" s="71" t="s">
        <v>1745</v>
      </c>
      <c r="BB77" s="71" t="s">
        <v>1791</v>
      </c>
      <c r="BC77" s="72">
        <v>40000000</v>
      </c>
      <c r="BD77" s="72">
        <v>40000000</v>
      </c>
    </row>
    <row r="78" spans="1:56" s="73" customFormat="1" ht="180" x14ac:dyDescent="0.25">
      <c r="A78" s="68">
        <v>74</v>
      </c>
      <c r="B78" s="20" t="s">
        <v>32</v>
      </c>
      <c r="C78" s="20" t="s">
        <v>1729</v>
      </c>
      <c r="D78" s="20" t="s">
        <v>1804</v>
      </c>
      <c r="E78" s="20" t="s">
        <v>198</v>
      </c>
      <c r="F78" s="20" t="s">
        <v>199</v>
      </c>
      <c r="G78" s="20" t="s">
        <v>1875</v>
      </c>
      <c r="H78" s="20" t="s">
        <v>1732</v>
      </c>
      <c r="I78" s="20" t="s">
        <v>1876</v>
      </c>
      <c r="J78" s="68" t="s">
        <v>270</v>
      </c>
      <c r="K78" s="68">
        <f>IF(I78="na",0,IF(COUNTIFS($C$1:C78,C78,$I$1:I78,I78)&gt;1,0,1))</f>
        <v>0</v>
      </c>
      <c r="L78" s="68">
        <f>IF(I78="na",0,IF(COUNTIFS($D$1:D78,D78,$I$1:I78,I78)&gt;1,0,1))</f>
        <v>0</v>
      </c>
      <c r="M78" s="68">
        <f>IF(S78="",0,IF(VLOOKUP(R78,#REF!,2,0)=1,S78-O78,S78-SUMIFS($S:$S,$R:$R,INDEX(meses,VLOOKUP(R78,#REF!,2,0)-1),D:D,D78)))</f>
        <v>0</v>
      </c>
      <c r="N78" s="68"/>
      <c r="O78" s="68"/>
      <c r="P78" s="68"/>
      <c r="Q78" s="68"/>
      <c r="R78" s="2" t="s">
        <v>1597</v>
      </c>
      <c r="S78" s="2"/>
      <c r="T78" s="22"/>
      <c r="U78" s="5"/>
      <c r="V78" s="5"/>
      <c r="W78" s="5"/>
      <c r="X78" s="20" t="s">
        <v>1877</v>
      </c>
      <c r="Y78" s="20" t="s">
        <v>3023</v>
      </c>
      <c r="Z78" s="20" t="s">
        <v>1896</v>
      </c>
      <c r="AA78" s="69">
        <v>0</v>
      </c>
      <c r="AB78" s="68">
        <v>200</v>
      </c>
      <c r="AC78" s="69">
        <f t="shared" ref="AC78:AC81" si="2">AB78-AA78</f>
        <v>200</v>
      </c>
      <c r="AD78" s="20" t="s">
        <v>1897</v>
      </c>
      <c r="AE78" s="20" t="s">
        <v>1898</v>
      </c>
      <c r="AF78" s="2">
        <v>0</v>
      </c>
      <c r="AG78" s="22">
        <f t="shared" ref="AG78:AG81" si="3">(AF78-AA78)/(AB78-AA78)</f>
        <v>0</v>
      </c>
      <c r="AH78" s="2" t="s">
        <v>2219</v>
      </c>
      <c r="AI78" s="5"/>
      <c r="AJ78" s="5" t="s">
        <v>2220</v>
      </c>
      <c r="AK78" s="20" t="s">
        <v>1739</v>
      </c>
      <c r="AL78" s="68" t="s">
        <v>46</v>
      </c>
      <c r="AM78" s="68">
        <v>2201</v>
      </c>
      <c r="AN78" s="68" t="s">
        <v>48</v>
      </c>
      <c r="AO78" s="68" t="s">
        <v>1740</v>
      </c>
      <c r="AP78" s="20" t="s">
        <v>1811</v>
      </c>
      <c r="AQ78" s="20" t="s">
        <v>115</v>
      </c>
      <c r="AR78" s="2">
        <v>2201006</v>
      </c>
      <c r="AS78" s="2" t="s">
        <v>1893</v>
      </c>
      <c r="AT78" s="39" t="s">
        <v>1894</v>
      </c>
      <c r="AU78" s="2"/>
      <c r="AV78" s="39" t="s">
        <v>422</v>
      </c>
      <c r="AW78" s="2" t="s">
        <v>1604</v>
      </c>
      <c r="AX78" s="70">
        <v>0</v>
      </c>
      <c r="AY78" s="71"/>
      <c r="AZ78" s="71" t="s">
        <v>1899</v>
      </c>
      <c r="BA78" s="71" t="s">
        <v>1745</v>
      </c>
      <c r="BB78" s="71" t="s">
        <v>1900</v>
      </c>
      <c r="BC78" s="72">
        <v>0</v>
      </c>
      <c r="BD78" s="72">
        <v>0</v>
      </c>
    </row>
    <row r="79" spans="1:56" s="73" customFormat="1" ht="255" x14ac:dyDescent="0.25">
      <c r="A79" s="68">
        <v>75</v>
      </c>
      <c r="B79" s="20" t="s">
        <v>32</v>
      </c>
      <c r="C79" s="20" t="s">
        <v>1729</v>
      </c>
      <c r="D79" s="20" t="s">
        <v>1804</v>
      </c>
      <c r="E79" s="20" t="s">
        <v>198</v>
      </c>
      <c r="F79" s="20" t="s">
        <v>199</v>
      </c>
      <c r="G79" s="20" t="s">
        <v>1875</v>
      </c>
      <c r="H79" s="20" t="s">
        <v>1732</v>
      </c>
      <c r="I79" s="20" t="s">
        <v>1876</v>
      </c>
      <c r="J79" s="68" t="s">
        <v>270</v>
      </c>
      <c r="K79" s="68">
        <f>IF(I79="na",0,IF(COUNTIFS($C$1:C79,C79,$I$1:I79,I79)&gt;1,0,1))</f>
        <v>0</v>
      </c>
      <c r="L79" s="68">
        <f>IF(I79="na",0,IF(COUNTIFS($D$1:D79,D79,$I$1:I79,I79)&gt;1,0,1))</f>
        <v>0</v>
      </c>
      <c r="M79" s="68">
        <f>IF(S79="",0,IF(VLOOKUP(R79,#REF!,2,0)=1,S79-O79,S79-SUMIFS($S:$S,$R:$R,INDEX(meses,VLOOKUP(R79,#REF!,2,0)-1),D:D,D79)))</f>
        <v>0</v>
      </c>
      <c r="N79" s="68"/>
      <c r="O79" s="68"/>
      <c r="P79" s="68"/>
      <c r="Q79" s="68"/>
      <c r="R79" s="2" t="s">
        <v>1597</v>
      </c>
      <c r="S79" s="2"/>
      <c r="T79" s="22"/>
      <c r="U79" s="5"/>
      <c r="V79" s="5"/>
      <c r="W79" s="5"/>
      <c r="X79" s="20" t="s">
        <v>1877</v>
      </c>
      <c r="Y79" s="20" t="s">
        <v>3025</v>
      </c>
      <c r="Z79" s="20" t="s">
        <v>1901</v>
      </c>
      <c r="AA79" s="69">
        <v>0</v>
      </c>
      <c r="AB79" s="68">
        <v>0.05</v>
      </c>
      <c r="AC79" s="69">
        <f t="shared" si="2"/>
        <v>0.05</v>
      </c>
      <c r="AD79" s="20" t="s">
        <v>1902</v>
      </c>
      <c r="AE79" s="20" t="s">
        <v>1903</v>
      </c>
      <c r="AF79" s="2">
        <v>0</v>
      </c>
      <c r="AG79" s="22">
        <f t="shared" si="3"/>
        <v>0</v>
      </c>
      <c r="AH79" s="2" t="s">
        <v>2221</v>
      </c>
      <c r="AI79" s="5" t="s">
        <v>408</v>
      </c>
      <c r="AJ79" s="5" t="s">
        <v>2222</v>
      </c>
      <c r="AK79" s="20" t="s">
        <v>1739</v>
      </c>
      <c r="AL79" s="68" t="s">
        <v>46</v>
      </c>
      <c r="AM79" s="68">
        <v>2201</v>
      </c>
      <c r="AN79" s="68" t="s">
        <v>48</v>
      </c>
      <c r="AO79" s="68" t="s">
        <v>1740</v>
      </c>
      <c r="AP79" s="20" t="s">
        <v>1811</v>
      </c>
      <c r="AQ79" s="20" t="s">
        <v>115</v>
      </c>
      <c r="AR79" s="2">
        <v>2201006</v>
      </c>
      <c r="AS79" s="2" t="s">
        <v>1893</v>
      </c>
      <c r="AT79" s="39" t="s">
        <v>1894</v>
      </c>
      <c r="AU79" s="2"/>
      <c r="AV79" s="39" t="s">
        <v>422</v>
      </c>
      <c r="AW79" s="2" t="s">
        <v>1604</v>
      </c>
      <c r="AX79" s="70">
        <v>0</v>
      </c>
      <c r="AY79" s="71"/>
      <c r="AZ79" s="71" t="s">
        <v>1899</v>
      </c>
      <c r="BA79" s="71" t="s">
        <v>1745</v>
      </c>
      <c r="BB79" s="71" t="s">
        <v>1900</v>
      </c>
      <c r="BC79" s="72">
        <v>0</v>
      </c>
      <c r="BD79" s="72">
        <v>0</v>
      </c>
    </row>
    <row r="80" spans="1:56" s="84" customFormat="1" ht="135" x14ac:dyDescent="0.25">
      <c r="A80" s="68">
        <v>76</v>
      </c>
      <c r="B80" s="20" t="s">
        <v>32</v>
      </c>
      <c r="C80" s="20" t="s">
        <v>1729</v>
      </c>
      <c r="D80" s="20" t="s">
        <v>1804</v>
      </c>
      <c r="E80" s="20" t="s">
        <v>198</v>
      </c>
      <c r="F80" s="20" t="s">
        <v>199</v>
      </c>
      <c r="G80" s="20" t="s">
        <v>1904</v>
      </c>
      <c r="H80" s="79" t="s">
        <v>201</v>
      </c>
      <c r="I80" s="20" t="s">
        <v>1905</v>
      </c>
      <c r="J80" s="68" t="s">
        <v>40</v>
      </c>
      <c r="K80" s="68">
        <f>IF(I80="na",0,IF(COUNTIFS($C$1:C80,C80,$I$1:I80,I80)&gt;1,0,1))</f>
        <v>1</v>
      </c>
      <c r="L80" s="68">
        <f>IF(I80="na",0,IF(COUNTIFS($D$1:D80,D80,$I$1:I80,I80)&gt;1,0,1))</f>
        <v>1</v>
      </c>
      <c r="M80" s="68" t="e">
        <f>IF(S80="",0,IF(VLOOKUP(R80,#REF!,2,0)=1,S80-O80,S80-SUMIFS($S:$S,$R:$R,INDEX(meses,VLOOKUP(R80,#REF!,2,0)-1),D:D,D80)))</f>
        <v>#REF!</v>
      </c>
      <c r="N80" s="68">
        <v>33.4</v>
      </c>
      <c r="O80" s="68">
        <v>35.4</v>
      </c>
      <c r="P80" s="68">
        <f>O80-0.5</f>
        <v>34.9</v>
      </c>
      <c r="Q80" s="68">
        <f>P80-O80</f>
        <v>-0.5</v>
      </c>
      <c r="R80" s="2" t="s">
        <v>1597</v>
      </c>
      <c r="S80" s="68">
        <f>O80</f>
        <v>35.4</v>
      </c>
      <c r="T80" s="22">
        <f>(S80-O80)/(P80-O80)</f>
        <v>0</v>
      </c>
      <c r="U80" s="39"/>
      <c r="V80" s="39"/>
      <c r="W80" s="39"/>
      <c r="X80" s="20" t="s">
        <v>1906</v>
      </c>
      <c r="Y80" s="20" t="s">
        <v>1907</v>
      </c>
      <c r="Z80" s="20" t="s">
        <v>1908</v>
      </c>
      <c r="AA80" s="20">
        <v>0</v>
      </c>
      <c r="AB80" s="20">
        <v>3</v>
      </c>
      <c r="AC80" s="69">
        <f t="shared" si="2"/>
        <v>3</v>
      </c>
      <c r="AD80" s="20" t="s">
        <v>1909</v>
      </c>
      <c r="AE80" s="20" t="s">
        <v>1910</v>
      </c>
      <c r="AF80" s="83">
        <v>0</v>
      </c>
      <c r="AG80" s="22">
        <f t="shared" si="3"/>
        <v>0</v>
      </c>
      <c r="AH80" s="71" t="s">
        <v>2223</v>
      </c>
      <c r="AI80" s="39" t="s">
        <v>407</v>
      </c>
      <c r="AJ80" s="5" t="s">
        <v>2224</v>
      </c>
      <c r="AK80" s="20" t="s">
        <v>1739</v>
      </c>
      <c r="AL80" s="68" t="s">
        <v>46</v>
      </c>
      <c r="AM80" s="68">
        <v>2201</v>
      </c>
      <c r="AN80" s="68" t="s">
        <v>48</v>
      </c>
      <c r="AO80" s="68" t="s">
        <v>1740</v>
      </c>
      <c r="AP80" s="20" t="s">
        <v>1811</v>
      </c>
      <c r="AQ80" s="20" t="s">
        <v>115</v>
      </c>
      <c r="AR80" s="2">
        <v>2201006</v>
      </c>
      <c r="AS80" s="2" t="s">
        <v>1893</v>
      </c>
      <c r="AT80" s="39" t="s">
        <v>1894</v>
      </c>
      <c r="AU80" s="2"/>
      <c r="AV80" s="39" t="s">
        <v>422</v>
      </c>
      <c r="AW80" s="2" t="s">
        <v>1604</v>
      </c>
      <c r="AX80" s="70">
        <v>1000000000</v>
      </c>
      <c r="AY80" s="71">
        <v>1</v>
      </c>
      <c r="AZ80" s="71" t="s">
        <v>1744</v>
      </c>
      <c r="BA80" s="71" t="s">
        <v>1745</v>
      </c>
      <c r="BB80" s="71" t="s">
        <v>1746</v>
      </c>
      <c r="BC80" s="72">
        <v>1000000000</v>
      </c>
      <c r="BD80" s="72">
        <v>1000000000</v>
      </c>
    </row>
    <row r="81" spans="1:56" s="73" customFormat="1" ht="165" x14ac:dyDescent="0.25">
      <c r="A81" s="68">
        <v>77</v>
      </c>
      <c r="B81" s="20" t="s">
        <v>32</v>
      </c>
      <c r="C81" s="20" t="s">
        <v>1729</v>
      </c>
      <c r="D81" s="20" t="s">
        <v>1804</v>
      </c>
      <c r="E81" s="20" t="s">
        <v>198</v>
      </c>
      <c r="F81" s="20" t="s">
        <v>199</v>
      </c>
      <c r="G81" s="20" t="s">
        <v>1904</v>
      </c>
      <c r="H81" s="79" t="s">
        <v>201</v>
      </c>
      <c r="I81" s="20" t="s">
        <v>1905</v>
      </c>
      <c r="J81" s="68" t="s">
        <v>40</v>
      </c>
      <c r="K81" s="68">
        <f>IF(I81="na",0,IF(COUNTIFS($C$1:C81,C81,$I$1:I81,I81)&gt;1,0,1))</f>
        <v>0</v>
      </c>
      <c r="L81" s="68">
        <f>IF(I81="na",0,IF(COUNTIFS($D$1:D81,D81,$I$1:I81,I81)&gt;1,0,1))</f>
        <v>0</v>
      </c>
      <c r="M81" s="68">
        <f>IF(S81="",0,IF(VLOOKUP(R81,#REF!,2,0)=1,S81-O81,S81-SUMIFS($S:$S,$R:$R,INDEX(meses,VLOOKUP(R81,#REF!,2,0)-1),D:D,D81)))</f>
        <v>0</v>
      </c>
      <c r="N81" s="68"/>
      <c r="O81" s="68"/>
      <c r="P81" s="68"/>
      <c r="Q81" s="68"/>
      <c r="R81" s="2" t="s">
        <v>1597</v>
      </c>
      <c r="S81" s="2"/>
      <c r="T81" s="22"/>
      <c r="U81" s="5"/>
      <c r="V81" s="5"/>
      <c r="W81" s="5"/>
      <c r="X81" s="20" t="s">
        <v>1906</v>
      </c>
      <c r="Y81" s="20" t="s">
        <v>1911</v>
      </c>
      <c r="Z81" s="20" t="s">
        <v>1912</v>
      </c>
      <c r="AA81" s="69">
        <v>0</v>
      </c>
      <c r="AB81" s="68">
        <v>30</v>
      </c>
      <c r="AC81" s="69">
        <f t="shared" si="2"/>
        <v>30</v>
      </c>
      <c r="AD81" s="20" t="s">
        <v>1913</v>
      </c>
      <c r="AE81" s="20" t="s">
        <v>1914</v>
      </c>
      <c r="AF81" s="83">
        <v>0</v>
      </c>
      <c r="AG81" s="22">
        <f t="shared" si="3"/>
        <v>0</v>
      </c>
      <c r="AH81" s="72" t="s">
        <v>2225</v>
      </c>
      <c r="AI81" s="5" t="s">
        <v>408</v>
      </c>
      <c r="AJ81" s="5" t="s">
        <v>2226</v>
      </c>
      <c r="AK81" s="20" t="s">
        <v>1739</v>
      </c>
      <c r="AL81" s="68" t="s">
        <v>46</v>
      </c>
      <c r="AM81" s="68">
        <v>2201</v>
      </c>
      <c r="AN81" s="68" t="s">
        <v>48</v>
      </c>
      <c r="AO81" s="68" t="s">
        <v>1740</v>
      </c>
      <c r="AP81" s="20" t="s">
        <v>1811</v>
      </c>
      <c r="AQ81" s="20" t="s">
        <v>115</v>
      </c>
      <c r="AR81" s="2">
        <v>2201006</v>
      </c>
      <c r="AS81" s="2" t="s">
        <v>665</v>
      </c>
      <c r="AT81" s="39" t="s">
        <v>1915</v>
      </c>
      <c r="AU81" s="2"/>
      <c r="AV81" s="39" t="s">
        <v>1887</v>
      </c>
      <c r="AW81" s="2" t="s">
        <v>1604</v>
      </c>
      <c r="AX81" s="70">
        <v>160000000</v>
      </c>
      <c r="AY81" s="71">
        <v>1</v>
      </c>
      <c r="AZ81" s="71" t="s">
        <v>1744</v>
      </c>
      <c r="BA81" s="71" t="s">
        <v>1745</v>
      </c>
      <c r="BB81" s="71" t="s">
        <v>1746</v>
      </c>
      <c r="BC81" s="72">
        <v>160000000</v>
      </c>
      <c r="BD81" s="72">
        <v>160000000</v>
      </c>
    </row>
    <row r="82" spans="1:56" s="73" customFormat="1" ht="105" x14ac:dyDescent="0.25">
      <c r="A82" s="68">
        <v>78</v>
      </c>
      <c r="B82" s="20" t="s">
        <v>32</v>
      </c>
      <c r="C82" s="20" t="s">
        <v>1729</v>
      </c>
      <c r="D82" s="20" t="s">
        <v>1804</v>
      </c>
      <c r="E82" s="20" t="s">
        <v>198</v>
      </c>
      <c r="F82" s="20" t="s">
        <v>199</v>
      </c>
      <c r="G82" s="20" t="s">
        <v>1731</v>
      </c>
      <c r="H82" s="79" t="s">
        <v>201</v>
      </c>
      <c r="I82" s="20" t="s">
        <v>1905</v>
      </c>
      <c r="J82" s="68" t="s">
        <v>40</v>
      </c>
      <c r="K82" s="68">
        <f>IF(I82="na",0,IF(COUNTIFS($C$1:C82,C82,$I$1:I82,I82)&gt;1,0,1))</f>
        <v>0</v>
      </c>
      <c r="L82" s="68">
        <f>IF(I82="na",0,IF(COUNTIFS($D$1:D82,D82,$I$1:I82,I82)&gt;1,0,1))</f>
        <v>0</v>
      </c>
      <c r="M82" s="68">
        <f>IF(S82="",0,IF(VLOOKUP(R82,#REF!,2,0)=1,S82-O82,S82-SUMIFS($S:$S,$R:$R,INDEX(meses,VLOOKUP(R82,#REF!,2,0)-1),D:D,D82)))</f>
        <v>0</v>
      </c>
      <c r="N82" s="68"/>
      <c r="O82" s="68"/>
      <c r="P82" s="68"/>
      <c r="Q82" s="68"/>
      <c r="R82" s="2" t="s">
        <v>1597</v>
      </c>
      <c r="S82" s="2"/>
      <c r="T82" s="22"/>
      <c r="U82" s="5"/>
      <c r="V82" s="5"/>
      <c r="W82" s="5"/>
      <c r="X82" s="20" t="s">
        <v>1906</v>
      </c>
      <c r="Y82" s="20" t="s">
        <v>1911</v>
      </c>
      <c r="Z82" s="20"/>
      <c r="AA82" s="69"/>
      <c r="AB82" s="69"/>
      <c r="AC82" s="69"/>
      <c r="AD82" s="20"/>
      <c r="AE82" s="20"/>
      <c r="AF82" s="2"/>
      <c r="AG82" s="22"/>
      <c r="AH82" s="5"/>
      <c r="AI82" s="5"/>
      <c r="AJ82" s="5"/>
      <c r="AK82" s="20" t="s">
        <v>1739</v>
      </c>
      <c r="AL82" s="68" t="s">
        <v>46</v>
      </c>
      <c r="AM82" s="68">
        <v>2201</v>
      </c>
      <c r="AN82" s="68" t="s">
        <v>48</v>
      </c>
      <c r="AO82" s="68" t="s">
        <v>1740</v>
      </c>
      <c r="AP82" s="20" t="s">
        <v>1811</v>
      </c>
      <c r="AQ82" s="20" t="s">
        <v>115</v>
      </c>
      <c r="AR82" s="2">
        <v>2201006</v>
      </c>
      <c r="AS82" s="2" t="s">
        <v>665</v>
      </c>
      <c r="AT82" s="39" t="s">
        <v>1916</v>
      </c>
      <c r="AU82" s="2"/>
      <c r="AV82" s="39" t="s">
        <v>740</v>
      </c>
      <c r="AW82" s="2" t="s">
        <v>1604</v>
      </c>
      <c r="AX82" s="70">
        <v>700000</v>
      </c>
      <c r="AY82" s="71">
        <v>114</v>
      </c>
      <c r="AZ82" s="71" t="s">
        <v>1744</v>
      </c>
      <c r="BA82" s="71" t="s">
        <v>1745</v>
      </c>
      <c r="BB82" s="71" t="s">
        <v>1790</v>
      </c>
      <c r="BC82" s="72">
        <v>80000000</v>
      </c>
      <c r="BD82" s="72">
        <v>51499009</v>
      </c>
    </row>
    <row r="83" spans="1:56" s="73" customFormat="1" ht="105" x14ac:dyDescent="0.25">
      <c r="A83" s="68">
        <v>79</v>
      </c>
      <c r="B83" s="20" t="s">
        <v>32</v>
      </c>
      <c r="C83" s="20" t="s">
        <v>1729</v>
      </c>
      <c r="D83" s="20" t="s">
        <v>1804</v>
      </c>
      <c r="E83" s="20" t="s">
        <v>198</v>
      </c>
      <c r="F83" s="20" t="s">
        <v>199</v>
      </c>
      <c r="G83" s="20" t="s">
        <v>1731</v>
      </c>
      <c r="H83" s="79" t="s">
        <v>201</v>
      </c>
      <c r="I83" s="20" t="s">
        <v>1905</v>
      </c>
      <c r="J83" s="68" t="s">
        <v>40</v>
      </c>
      <c r="K83" s="68">
        <f>IF(I83="na",0,IF(COUNTIFS($C$1:C83,C83,$I$1:I83,I83)&gt;1,0,1))</f>
        <v>0</v>
      </c>
      <c r="L83" s="68">
        <f>IF(I83="na",0,IF(COUNTIFS($D$1:D83,D83,$I$1:I83,I83)&gt;1,0,1))</f>
        <v>0</v>
      </c>
      <c r="M83" s="68">
        <f>IF(S83="",0,IF(VLOOKUP(R83,#REF!,2,0)=1,S83-O83,S83-SUMIFS($S:$S,$R:$R,INDEX(meses,VLOOKUP(R83,#REF!,2,0)-1),D:D,D83)))</f>
        <v>0</v>
      </c>
      <c r="N83" s="68"/>
      <c r="O83" s="68"/>
      <c r="P83" s="68"/>
      <c r="Q83" s="68"/>
      <c r="R83" s="2" t="s">
        <v>1597</v>
      </c>
      <c r="S83" s="2"/>
      <c r="T83" s="22"/>
      <c r="U83" s="5"/>
      <c r="V83" s="5"/>
      <c r="W83" s="5"/>
      <c r="X83" s="20" t="s">
        <v>1906</v>
      </c>
      <c r="Y83" s="20" t="s">
        <v>1911</v>
      </c>
      <c r="Z83" s="20"/>
      <c r="AA83" s="69"/>
      <c r="AB83" s="69"/>
      <c r="AC83" s="69"/>
      <c r="AD83" s="20"/>
      <c r="AE83" s="20"/>
      <c r="AF83" s="2"/>
      <c r="AG83" s="22"/>
      <c r="AH83" s="5"/>
      <c r="AI83" s="5"/>
      <c r="AJ83" s="5"/>
      <c r="AK83" s="20" t="s">
        <v>1739</v>
      </c>
      <c r="AL83" s="68" t="s">
        <v>46</v>
      </c>
      <c r="AM83" s="68">
        <v>2201</v>
      </c>
      <c r="AN83" s="68" t="s">
        <v>48</v>
      </c>
      <c r="AO83" s="68" t="s">
        <v>1740</v>
      </c>
      <c r="AP83" s="20" t="s">
        <v>1811</v>
      </c>
      <c r="AQ83" s="20" t="s">
        <v>115</v>
      </c>
      <c r="AR83" s="2">
        <v>2201006</v>
      </c>
      <c r="AS83" s="2" t="s">
        <v>665</v>
      </c>
      <c r="AT83" s="39" t="s">
        <v>1917</v>
      </c>
      <c r="AU83" s="2"/>
      <c r="AV83" s="39" t="s">
        <v>1547</v>
      </c>
      <c r="AW83" s="2" t="s">
        <v>1604</v>
      </c>
      <c r="AX83" s="70">
        <v>277778</v>
      </c>
      <c r="AY83" s="71">
        <v>180</v>
      </c>
      <c r="AZ83" s="71" t="s">
        <v>1744</v>
      </c>
      <c r="BA83" s="71" t="s">
        <v>1745</v>
      </c>
      <c r="BB83" s="71" t="s">
        <v>1791</v>
      </c>
      <c r="BC83" s="72">
        <v>50000000</v>
      </c>
      <c r="BD83" s="72">
        <v>25000000</v>
      </c>
    </row>
    <row r="84" spans="1:56" s="73" customFormat="1" ht="135" x14ac:dyDescent="0.25">
      <c r="A84" s="68">
        <v>80</v>
      </c>
      <c r="B84" s="20" t="s">
        <v>32</v>
      </c>
      <c r="C84" s="20" t="s">
        <v>1729</v>
      </c>
      <c r="D84" s="20" t="s">
        <v>1804</v>
      </c>
      <c r="E84" s="20" t="s">
        <v>198</v>
      </c>
      <c r="F84" s="20" t="s">
        <v>199</v>
      </c>
      <c r="G84" s="20" t="s">
        <v>1731</v>
      </c>
      <c r="H84" s="79" t="s">
        <v>201</v>
      </c>
      <c r="I84" s="20" t="s">
        <v>1905</v>
      </c>
      <c r="J84" s="68" t="s">
        <v>40</v>
      </c>
      <c r="K84" s="68">
        <f>IF(I84="na",0,IF(COUNTIFS($C$1:C84,C84,$I$1:I84,I84)&gt;1,0,1))</f>
        <v>0</v>
      </c>
      <c r="L84" s="68">
        <f>IF(I84="na",0,IF(COUNTIFS($D$1:D84,D84,$I$1:I84,I84)&gt;1,0,1))</f>
        <v>0</v>
      </c>
      <c r="M84" s="68">
        <f>IF(S84="",0,IF(VLOOKUP(R84,#REF!,2,0)=1,S84-O84,S84-SUMIFS($S:$S,$R:$R,INDEX(meses,VLOOKUP(R84,#REF!,2,0)-1),D:D,D84)))</f>
        <v>0</v>
      </c>
      <c r="N84" s="68"/>
      <c r="O84" s="68"/>
      <c r="P84" s="68"/>
      <c r="Q84" s="68"/>
      <c r="R84" s="2" t="s">
        <v>1597</v>
      </c>
      <c r="S84" s="2"/>
      <c r="T84" s="22"/>
      <c r="U84" s="5"/>
      <c r="V84" s="5"/>
      <c r="W84" s="5"/>
      <c r="X84" s="20" t="s">
        <v>1906</v>
      </c>
      <c r="Y84" s="20" t="s">
        <v>1911</v>
      </c>
      <c r="Z84" s="20"/>
      <c r="AA84" s="69"/>
      <c r="AB84" s="69"/>
      <c r="AC84" s="69"/>
      <c r="AD84" s="20"/>
      <c r="AE84" s="20"/>
      <c r="AF84" s="2"/>
      <c r="AG84" s="22"/>
      <c r="AH84" s="5"/>
      <c r="AI84" s="5"/>
      <c r="AJ84" s="5"/>
      <c r="AK84" s="20" t="s">
        <v>1739</v>
      </c>
      <c r="AL84" s="68" t="s">
        <v>46</v>
      </c>
      <c r="AM84" s="68">
        <v>2201</v>
      </c>
      <c r="AN84" s="68" t="s">
        <v>48</v>
      </c>
      <c r="AO84" s="68" t="s">
        <v>1740</v>
      </c>
      <c r="AP84" s="20" t="s">
        <v>1811</v>
      </c>
      <c r="AQ84" s="20" t="s">
        <v>115</v>
      </c>
      <c r="AR84" s="2">
        <v>2201006</v>
      </c>
      <c r="AS84" s="2" t="s">
        <v>1918</v>
      </c>
      <c r="AT84" s="39" t="s">
        <v>1919</v>
      </c>
      <c r="AU84" s="2"/>
      <c r="AV84" s="39" t="s">
        <v>422</v>
      </c>
      <c r="AW84" s="2" t="s">
        <v>1604</v>
      </c>
      <c r="AX84" s="72">
        <v>540000000</v>
      </c>
      <c r="AY84" s="71">
        <v>1</v>
      </c>
      <c r="AZ84" s="71" t="s">
        <v>1744</v>
      </c>
      <c r="BA84" s="71" t="s">
        <v>1745</v>
      </c>
      <c r="BB84" s="71" t="s">
        <v>1746</v>
      </c>
      <c r="BC84" s="72">
        <v>540000000</v>
      </c>
      <c r="BD84" s="72">
        <v>540000000</v>
      </c>
    </row>
    <row r="85" spans="1:56" s="73" customFormat="1" ht="105" x14ac:dyDescent="0.25">
      <c r="A85" s="68">
        <v>81</v>
      </c>
      <c r="B85" s="20" t="s">
        <v>32</v>
      </c>
      <c r="C85" s="20" t="s">
        <v>1729</v>
      </c>
      <c r="D85" s="20" t="s">
        <v>1804</v>
      </c>
      <c r="E85" s="20" t="s">
        <v>198</v>
      </c>
      <c r="F85" s="20" t="s">
        <v>199</v>
      </c>
      <c r="G85" s="20" t="s">
        <v>1731</v>
      </c>
      <c r="H85" s="79" t="s">
        <v>201</v>
      </c>
      <c r="I85" s="20" t="s">
        <v>1905</v>
      </c>
      <c r="J85" s="68" t="s">
        <v>40</v>
      </c>
      <c r="K85" s="68">
        <f>IF(I85="na",0,IF(COUNTIFS($C$1:C85,C85,$I$1:I85,I85)&gt;1,0,1))</f>
        <v>0</v>
      </c>
      <c r="L85" s="68">
        <f>IF(I85="na",0,IF(COUNTIFS($D$1:D85,D85,$I$1:I85,I85)&gt;1,0,1))</f>
        <v>0</v>
      </c>
      <c r="M85" s="68">
        <f>IF(S85="",0,IF(VLOOKUP(R85,#REF!,2,0)=1,S85-O85,S85-SUMIFS($S:$S,$R:$R,INDEX(meses,VLOOKUP(R85,#REF!,2,0)-1),D:D,D85)))</f>
        <v>0</v>
      </c>
      <c r="N85" s="68"/>
      <c r="O85" s="68"/>
      <c r="P85" s="68"/>
      <c r="Q85" s="68"/>
      <c r="R85" s="2" t="s">
        <v>1597</v>
      </c>
      <c r="S85" s="2"/>
      <c r="T85" s="22"/>
      <c r="U85" s="5"/>
      <c r="V85" s="5"/>
      <c r="W85" s="5"/>
      <c r="X85" s="20" t="s">
        <v>1906</v>
      </c>
      <c r="Y85" s="20" t="s">
        <v>1911</v>
      </c>
      <c r="Z85" s="20"/>
      <c r="AA85" s="69"/>
      <c r="AB85" s="69"/>
      <c r="AC85" s="69"/>
      <c r="AD85" s="20"/>
      <c r="AE85" s="20"/>
      <c r="AF85" s="2"/>
      <c r="AG85" s="22"/>
      <c r="AH85" s="5"/>
      <c r="AI85" s="5"/>
      <c r="AJ85" s="5"/>
      <c r="AK85" s="20" t="s">
        <v>1739</v>
      </c>
      <c r="AL85" s="68" t="s">
        <v>46</v>
      </c>
      <c r="AM85" s="68">
        <v>2201</v>
      </c>
      <c r="AN85" s="68" t="s">
        <v>48</v>
      </c>
      <c r="AO85" s="68" t="s">
        <v>1740</v>
      </c>
      <c r="AP85" s="20" t="s">
        <v>1811</v>
      </c>
      <c r="AQ85" s="20" t="s">
        <v>115</v>
      </c>
      <c r="AR85" s="2">
        <v>2201006</v>
      </c>
      <c r="AS85" s="2" t="s">
        <v>1920</v>
      </c>
      <c r="AT85" s="39" t="s">
        <v>724</v>
      </c>
      <c r="AU85" s="2"/>
      <c r="AV85" s="39" t="s">
        <v>422</v>
      </c>
      <c r="AW85" s="2" t="s">
        <v>1604</v>
      </c>
      <c r="AX85" s="72">
        <v>400000000</v>
      </c>
      <c r="AY85" s="71">
        <v>1</v>
      </c>
      <c r="AZ85" s="71" t="s">
        <v>1744</v>
      </c>
      <c r="BA85" s="71" t="s">
        <v>1745</v>
      </c>
      <c r="BB85" s="71" t="s">
        <v>1746</v>
      </c>
      <c r="BC85" s="72">
        <v>400000000</v>
      </c>
      <c r="BD85" s="72">
        <v>400000000</v>
      </c>
    </row>
    <row r="86" spans="1:56" s="73" customFormat="1" ht="150" x14ac:dyDescent="0.25">
      <c r="A86" s="68">
        <v>82</v>
      </c>
      <c r="B86" s="20" t="s">
        <v>32</v>
      </c>
      <c r="C86" s="20" t="s">
        <v>1729</v>
      </c>
      <c r="D86" s="20" t="s">
        <v>1804</v>
      </c>
      <c r="E86" s="20" t="s">
        <v>198</v>
      </c>
      <c r="F86" s="20" t="s">
        <v>199</v>
      </c>
      <c r="G86" s="20" t="s">
        <v>1731</v>
      </c>
      <c r="H86" s="79" t="s">
        <v>201</v>
      </c>
      <c r="I86" s="20" t="s">
        <v>1905</v>
      </c>
      <c r="J86" s="68" t="s">
        <v>40</v>
      </c>
      <c r="K86" s="68">
        <f>IF(I86="na",0,IF(COUNTIFS($C$1:C86,C86,$I$1:I86,I86)&gt;1,0,1))</f>
        <v>0</v>
      </c>
      <c r="L86" s="68">
        <f>IF(I86="na",0,IF(COUNTIFS($D$1:D86,D86,$I$1:I86,I86)&gt;1,0,1))</f>
        <v>0</v>
      </c>
      <c r="M86" s="68">
        <f>IF(S86="",0,IF(VLOOKUP(R86,#REF!,2,0)=1,S86-O86,S86-SUMIFS($S:$S,$R:$R,INDEX(meses,VLOOKUP(R86,#REF!,2,0)-1),D:D,D86)))</f>
        <v>0</v>
      </c>
      <c r="N86" s="68"/>
      <c r="O86" s="68"/>
      <c r="P86" s="68"/>
      <c r="Q86" s="68"/>
      <c r="R86" s="2" t="s">
        <v>1597</v>
      </c>
      <c r="S86" s="2"/>
      <c r="T86" s="22"/>
      <c r="U86" s="5"/>
      <c r="V86" s="5"/>
      <c r="W86" s="5"/>
      <c r="X86" s="20" t="s">
        <v>1906</v>
      </c>
      <c r="Y86" s="20" t="s">
        <v>1911</v>
      </c>
      <c r="Z86" s="20"/>
      <c r="AA86" s="69"/>
      <c r="AB86" s="69"/>
      <c r="AC86" s="69"/>
      <c r="AD86" s="20"/>
      <c r="AE86" s="20"/>
      <c r="AF86" s="2"/>
      <c r="AG86" s="22"/>
      <c r="AH86" s="5"/>
      <c r="AI86" s="5"/>
      <c r="AJ86" s="5"/>
      <c r="AK86" s="20" t="s">
        <v>1739</v>
      </c>
      <c r="AL86" s="68" t="s">
        <v>46</v>
      </c>
      <c r="AM86" s="68">
        <v>2201</v>
      </c>
      <c r="AN86" s="68" t="s">
        <v>48</v>
      </c>
      <c r="AO86" s="68" t="s">
        <v>1740</v>
      </c>
      <c r="AP86" s="20" t="s">
        <v>1811</v>
      </c>
      <c r="AQ86" s="20" t="s">
        <v>115</v>
      </c>
      <c r="AR86" s="2">
        <v>2201006</v>
      </c>
      <c r="AS86" s="2" t="s">
        <v>1827</v>
      </c>
      <c r="AT86" s="39" t="s">
        <v>1921</v>
      </c>
      <c r="AU86" s="2"/>
      <c r="AV86" s="39" t="s">
        <v>422</v>
      </c>
      <c r="AW86" s="2" t="s">
        <v>1604</v>
      </c>
      <c r="AX86" s="70">
        <v>300000000</v>
      </c>
      <c r="AY86" s="71">
        <v>1</v>
      </c>
      <c r="AZ86" s="71" t="s">
        <v>1744</v>
      </c>
      <c r="BA86" s="71" t="s">
        <v>1745</v>
      </c>
      <c r="BB86" s="71" t="s">
        <v>1746</v>
      </c>
      <c r="BC86" s="72">
        <v>300000000</v>
      </c>
      <c r="BD86" s="72">
        <v>300000000</v>
      </c>
    </row>
    <row r="87" spans="1:56" s="73" customFormat="1" ht="180" x14ac:dyDescent="0.25">
      <c r="A87" s="68">
        <v>83</v>
      </c>
      <c r="B87" s="20" t="s">
        <v>32</v>
      </c>
      <c r="C87" s="20" t="s">
        <v>1729</v>
      </c>
      <c r="D87" s="20" t="s">
        <v>1804</v>
      </c>
      <c r="E87" s="20" t="s">
        <v>198</v>
      </c>
      <c r="F87" s="20" t="s">
        <v>199</v>
      </c>
      <c r="G87" s="20" t="s">
        <v>1731</v>
      </c>
      <c r="H87" s="79" t="s">
        <v>201</v>
      </c>
      <c r="I87" s="20" t="s">
        <v>1905</v>
      </c>
      <c r="J87" s="68" t="s">
        <v>40</v>
      </c>
      <c r="K87" s="68">
        <f>IF(I87="na",0,IF(COUNTIFS($C$1:C87,C87,$I$1:I87,I87)&gt;1,0,1))</f>
        <v>0</v>
      </c>
      <c r="L87" s="68">
        <f>IF(I87="na",0,IF(COUNTIFS($D$1:D87,D87,$I$1:I87,I87)&gt;1,0,1))</f>
        <v>0</v>
      </c>
      <c r="M87" s="68">
        <f>IF(S87="",0,IF(VLOOKUP(R87,#REF!,2,0)=1,S87-O87,S87-SUMIFS($S:$S,$R:$R,INDEX(meses,VLOOKUP(R87,#REF!,2,0)-1),D:D,D87)))</f>
        <v>0</v>
      </c>
      <c r="N87" s="68"/>
      <c r="O87" s="68"/>
      <c r="P87" s="68"/>
      <c r="Q87" s="68"/>
      <c r="R87" s="2" t="s">
        <v>1597</v>
      </c>
      <c r="S87" s="2"/>
      <c r="T87" s="22"/>
      <c r="U87" s="5"/>
      <c r="V87" s="5"/>
      <c r="W87" s="5"/>
      <c r="X87" s="20" t="s">
        <v>1906</v>
      </c>
      <c r="Y87" s="20" t="s">
        <v>1922</v>
      </c>
      <c r="Z87" s="20" t="s">
        <v>1923</v>
      </c>
      <c r="AA87" s="74">
        <v>1</v>
      </c>
      <c r="AB87" s="74">
        <v>1</v>
      </c>
      <c r="AC87" s="69">
        <f>AB87-AA87</f>
        <v>0</v>
      </c>
      <c r="AD87" s="20" t="s">
        <v>1909</v>
      </c>
      <c r="AE87" s="20" t="s">
        <v>1924</v>
      </c>
      <c r="AF87" s="83">
        <v>0</v>
      </c>
      <c r="AG87" s="22">
        <v>0</v>
      </c>
      <c r="AH87" s="72" t="s">
        <v>2227</v>
      </c>
      <c r="AI87" s="5" t="s">
        <v>407</v>
      </c>
      <c r="AJ87" s="39" t="s">
        <v>2228</v>
      </c>
      <c r="AK87" s="20" t="s">
        <v>1739</v>
      </c>
      <c r="AL87" s="68" t="s">
        <v>46</v>
      </c>
      <c r="AM87" s="68">
        <v>2201</v>
      </c>
      <c r="AN87" s="68" t="s">
        <v>48</v>
      </c>
      <c r="AO87" s="68" t="s">
        <v>1740</v>
      </c>
      <c r="AP87" s="20" t="s">
        <v>1811</v>
      </c>
      <c r="AQ87" s="20" t="s">
        <v>115</v>
      </c>
      <c r="AR87" s="2">
        <v>2201006</v>
      </c>
      <c r="AS87" s="2" t="s">
        <v>665</v>
      </c>
      <c r="AT87" s="39" t="s">
        <v>1925</v>
      </c>
      <c r="AU87" s="2"/>
      <c r="AV87" s="39" t="s">
        <v>448</v>
      </c>
      <c r="AW87" s="2" t="s">
        <v>1604</v>
      </c>
      <c r="AX87" s="70">
        <v>100000000</v>
      </c>
      <c r="AY87" s="71">
        <v>1</v>
      </c>
      <c r="AZ87" s="71" t="s">
        <v>1744</v>
      </c>
      <c r="BA87" s="71" t="s">
        <v>1745</v>
      </c>
      <c r="BB87" s="71" t="s">
        <v>1874</v>
      </c>
      <c r="BC87" s="72">
        <v>100000000</v>
      </c>
      <c r="BD87" s="72">
        <v>100000000</v>
      </c>
    </row>
    <row r="88" spans="1:56" s="73" customFormat="1" ht="105" x14ac:dyDescent="0.25">
      <c r="A88" s="68">
        <v>84</v>
      </c>
      <c r="B88" s="20" t="s">
        <v>32</v>
      </c>
      <c r="C88" s="20" t="s">
        <v>1729</v>
      </c>
      <c r="D88" s="20" t="s">
        <v>1804</v>
      </c>
      <c r="E88" s="20" t="s">
        <v>198</v>
      </c>
      <c r="F88" s="20" t="s">
        <v>199</v>
      </c>
      <c r="G88" s="20" t="s">
        <v>1731</v>
      </c>
      <c r="H88" s="79" t="s">
        <v>201</v>
      </c>
      <c r="I88" s="20" t="s">
        <v>1905</v>
      </c>
      <c r="J88" s="68" t="s">
        <v>40</v>
      </c>
      <c r="K88" s="68">
        <f>IF(I88="na",0,IF(COUNTIFS($C$1:C88,C88,$I$1:I88,I88)&gt;1,0,1))</f>
        <v>0</v>
      </c>
      <c r="L88" s="68">
        <f>IF(I88="na",0,IF(COUNTIFS($D$1:D88,D88,$I$1:I88,I88)&gt;1,0,1))</f>
        <v>0</v>
      </c>
      <c r="M88" s="68">
        <f>IF(S88="",0,IF(VLOOKUP(R88,#REF!,2,0)=1,S88-O88,S88-SUMIFS($S:$S,$R:$R,INDEX(meses,VLOOKUP(R88,#REF!,2,0)-1),D:D,D88)))</f>
        <v>0</v>
      </c>
      <c r="N88" s="68"/>
      <c r="O88" s="68"/>
      <c r="P88" s="68"/>
      <c r="Q88" s="68"/>
      <c r="R88" s="2" t="s">
        <v>1597</v>
      </c>
      <c r="S88" s="2"/>
      <c r="T88" s="22"/>
      <c r="U88" s="5"/>
      <c r="V88" s="5"/>
      <c r="W88" s="5"/>
      <c r="X88" s="20" t="s">
        <v>1906</v>
      </c>
      <c r="Y88" s="20" t="s">
        <v>1922</v>
      </c>
      <c r="Z88" s="20"/>
      <c r="AA88" s="69"/>
      <c r="AB88" s="69"/>
      <c r="AC88" s="69"/>
      <c r="AD88" s="20"/>
      <c r="AE88" s="20"/>
      <c r="AF88" s="2"/>
      <c r="AG88" s="22"/>
      <c r="AH88" s="5"/>
      <c r="AI88" s="5"/>
      <c r="AJ88" s="5"/>
      <c r="AK88" s="20" t="s">
        <v>1739</v>
      </c>
      <c r="AL88" s="68" t="s">
        <v>46</v>
      </c>
      <c r="AM88" s="68">
        <v>2201</v>
      </c>
      <c r="AN88" s="68" t="s">
        <v>48</v>
      </c>
      <c r="AO88" s="68" t="s">
        <v>1740</v>
      </c>
      <c r="AP88" s="20" t="s">
        <v>1811</v>
      </c>
      <c r="AQ88" s="20" t="s">
        <v>115</v>
      </c>
      <c r="AR88" s="2">
        <v>2201006</v>
      </c>
      <c r="AS88" s="2" t="s">
        <v>1926</v>
      </c>
      <c r="AT88" s="39" t="s">
        <v>1927</v>
      </c>
      <c r="AU88" s="2"/>
      <c r="AV88" s="39" t="s">
        <v>70</v>
      </c>
      <c r="AW88" s="2" t="s">
        <v>1604</v>
      </c>
      <c r="AX88" s="70">
        <v>68502313</v>
      </c>
      <c r="AY88" s="71">
        <v>1</v>
      </c>
      <c r="AZ88" s="71" t="s">
        <v>1744</v>
      </c>
      <c r="BA88" s="71" t="s">
        <v>1745</v>
      </c>
      <c r="BB88" s="71" t="s">
        <v>1746</v>
      </c>
      <c r="BC88" s="72">
        <v>68502313</v>
      </c>
      <c r="BD88" s="72">
        <v>68502313</v>
      </c>
    </row>
    <row r="89" spans="1:56" s="73" customFormat="1" ht="105" x14ac:dyDescent="0.25">
      <c r="A89" s="68">
        <v>85</v>
      </c>
      <c r="B89" s="20" t="s">
        <v>32</v>
      </c>
      <c r="C89" s="20" t="s">
        <v>1729</v>
      </c>
      <c r="D89" s="20" t="s">
        <v>1804</v>
      </c>
      <c r="E89" s="20" t="s">
        <v>198</v>
      </c>
      <c r="F89" s="20" t="s">
        <v>199</v>
      </c>
      <c r="G89" s="20" t="s">
        <v>1731</v>
      </c>
      <c r="H89" s="79" t="s">
        <v>201</v>
      </c>
      <c r="I89" s="20" t="s">
        <v>1905</v>
      </c>
      <c r="J89" s="68" t="s">
        <v>40</v>
      </c>
      <c r="K89" s="68">
        <f>IF(I89="na",0,IF(COUNTIFS($C$1:C89,C89,$I$1:I89,I89)&gt;1,0,1))</f>
        <v>0</v>
      </c>
      <c r="L89" s="68">
        <f>IF(I89="na",0,IF(COUNTIFS($D$1:D89,D89,$I$1:I89,I89)&gt;1,0,1))</f>
        <v>0</v>
      </c>
      <c r="M89" s="68">
        <f>IF(S89="",0,IF(VLOOKUP(R89,#REF!,2,0)=1,S89-O89,S89-SUMIFS($S:$S,$R:$R,INDEX(meses,VLOOKUP(R89,#REF!,2,0)-1),D:D,D89)))</f>
        <v>0</v>
      </c>
      <c r="N89" s="68"/>
      <c r="O89" s="68"/>
      <c r="P89" s="68"/>
      <c r="Q89" s="68"/>
      <c r="R89" s="2" t="s">
        <v>1597</v>
      </c>
      <c r="S89" s="2"/>
      <c r="T89" s="22"/>
      <c r="U89" s="5"/>
      <c r="V89" s="5"/>
      <c r="W89" s="5"/>
      <c r="X89" s="20" t="s">
        <v>1906</v>
      </c>
      <c r="Y89" s="20" t="s">
        <v>1922</v>
      </c>
      <c r="Z89" s="20"/>
      <c r="AA89" s="69"/>
      <c r="AB89" s="69"/>
      <c r="AC89" s="69"/>
      <c r="AD89" s="20"/>
      <c r="AE89" s="20"/>
      <c r="AF89" s="2"/>
      <c r="AG89" s="22"/>
      <c r="AH89" s="5"/>
      <c r="AI89" s="5"/>
      <c r="AJ89" s="5"/>
      <c r="AK89" s="20" t="s">
        <v>1739</v>
      </c>
      <c r="AL89" s="68" t="s">
        <v>46</v>
      </c>
      <c r="AM89" s="68">
        <v>2201</v>
      </c>
      <c r="AN89" s="68" t="s">
        <v>48</v>
      </c>
      <c r="AO89" s="68" t="s">
        <v>1740</v>
      </c>
      <c r="AP89" s="20" t="s">
        <v>1811</v>
      </c>
      <c r="AQ89" s="20" t="s">
        <v>115</v>
      </c>
      <c r="AR89" s="2">
        <v>2201006</v>
      </c>
      <c r="AS89" s="2" t="s">
        <v>1928</v>
      </c>
      <c r="AT89" s="39" t="s">
        <v>1929</v>
      </c>
      <c r="AU89" s="2"/>
      <c r="AV89" s="39" t="s">
        <v>70</v>
      </c>
      <c r="AW89" s="2" t="s">
        <v>1604</v>
      </c>
      <c r="AX89" s="70">
        <v>115500000</v>
      </c>
      <c r="AY89" s="71">
        <v>1</v>
      </c>
      <c r="AZ89" s="71" t="s">
        <v>1744</v>
      </c>
      <c r="BA89" s="71" t="s">
        <v>1745</v>
      </c>
      <c r="BB89" s="71" t="s">
        <v>1746</v>
      </c>
      <c r="BC89" s="72">
        <v>115500000</v>
      </c>
      <c r="BD89" s="72">
        <v>115500000</v>
      </c>
    </row>
    <row r="90" spans="1:56" s="73" customFormat="1" ht="105" x14ac:dyDescent="0.25">
      <c r="A90" s="68">
        <v>86</v>
      </c>
      <c r="B90" s="20" t="s">
        <v>32</v>
      </c>
      <c r="C90" s="20" t="s">
        <v>1729</v>
      </c>
      <c r="D90" s="20" t="s">
        <v>1804</v>
      </c>
      <c r="E90" s="20" t="s">
        <v>198</v>
      </c>
      <c r="F90" s="20" t="s">
        <v>199</v>
      </c>
      <c r="G90" s="20" t="s">
        <v>1731</v>
      </c>
      <c r="H90" s="79" t="s">
        <v>201</v>
      </c>
      <c r="I90" s="20" t="s">
        <v>1905</v>
      </c>
      <c r="J90" s="68" t="s">
        <v>40</v>
      </c>
      <c r="K90" s="68">
        <f>IF(I90="na",0,IF(COUNTIFS($C$1:C90,C90,$I$1:I90,I90)&gt;1,0,1))</f>
        <v>0</v>
      </c>
      <c r="L90" s="68">
        <f>IF(I90="na",0,IF(COUNTIFS($D$1:D90,D90,$I$1:I90,I90)&gt;1,0,1))</f>
        <v>0</v>
      </c>
      <c r="M90" s="68">
        <f>IF(S90="",0,IF(VLOOKUP(R90,#REF!,2,0)=1,S90-O90,S90-SUMIFS($S:$S,$R:$R,INDEX(meses,VLOOKUP(R90,#REF!,2,0)-1),D:D,D90)))</f>
        <v>0</v>
      </c>
      <c r="N90" s="68"/>
      <c r="O90" s="68"/>
      <c r="P90" s="68"/>
      <c r="Q90" s="68"/>
      <c r="R90" s="2" t="s">
        <v>1597</v>
      </c>
      <c r="S90" s="2"/>
      <c r="T90" s="22"/>
      <c r="U90" s="5"/>
      <c r="V90" s="5"/>
      <c r="W90" s="5"/>
      <c r="X90" s="20" t="s">
        <v>1906</v>
      </c>
      <c r="Y90" s="20" t="s">
        <v>1922</v>
      </c>
      <c r="Z90" s="20"/>
      <c r="AA90" s="69"/>
      <c r="AB90" s="69"/>
      <c r="AC90" s="69"/>
      <c r="AD90" s="20"/>
      <c r="AE90" s="20"/>
      <c r="AF90" s="2"/>
      <c r="AG90" s="22"/>
      <c r="AH90" s="5"/>
      <c r="AI90" s="5"/>
      <c r="AJ90" s="5"/>
      <c r="AK90" s="20" t="s">
        <v>1739</v>
      </c>
      <c r="AL90" s="68" t="s">
        <v>46</v>
      </c>
      <c r="AM90" s="68">
        <v>2201</v>
      </c>
      <c r="AN90" s="68" t="s">
        <v>48</v>
      </c>
      <c r="AO90" s="68" t="s">
        <v>1740</v>
      </c>
      <c r="AP90" s="20" t="s">
        <v>1811</v>
      </c>
      <c r="AQ90" s="20" t="s">
        <v>115</v>
      </c>
      <c r="AR90" s="2">
        <v>2201006</v>
      </c>
      <c r="AS90" s="2" t="s">
        <v>1930</v>
      </c>
      <c r="AT90" s="39" t="s">
        <v>1931</v>
      </c>
      <c r="AU90" s="2"/>
      <c r="AV90" s="39" t="s">
        <v>70</v>
      </c>
      <c r="AW90" s="2" t="s">
        <v>1604</v>
      </c>
      <c r="AX90" s="70">
        <v>99000000</v>
      </c>
      <c r="AY90" s="71">
        <v>1</v>
      </c>
      <c r="AZ90" s="71" t="s">
        <v>1744</v>
      </c>
      <c r="BA90" s="71" t="s">
        <v>1745</v>
      </c>
      <c r="BB90" s="71" t="s">
        <v>1746</v>
      </c>
      <c r="BC90" s="72">
        <v>99000000</v>
      </c>
      <c r="BD90" s="72">
        <v>99000000</v>
      </c>
    </row>
    <row r="91" spans="1:56" s="73" customFormat="1" ht="105" x14ac:dyDescent="0.25">
      <c r="A91" s="68">
        <v>87</v>
      </c>
      <c r="B91" s="20" t="s">
        <v>32</v>
      </c>
      <c r="C91" s="20" t="s">
        <v>1729</v>
      </c>
      <c r="D91" s="20" t="s">
        <v>1804</v>
      </c>
      <c r="E91" s="20" t="s">
        <v>198</v>
      </c>
      <c r="F91" s="20" t="s">
        <v>199</v>
      </c>
      <c r="G91" s="20" t="s">
        <v>1731</v>
      </c>
      <c r="H91" s="79" t="s">
        <v>201</v>
      </c>
      <c r="I91" s="20" t="s">
        <v>1905</v>
      </c>
      <c r="J91" s="68" t="s">
        <v>40</v>
      </c>
      <c r="K91" s="68">
        <f>IF(I91="na",0,IF(COUNTIFS($C$1:C91,C91,$I$1:I91,I91)&gt;1,0,1))</f>
        <v>0</v>
      </c>
      <c r="L91" s="68">
        <f>IF(I91="na",0,IF(COUNTIFS($D$1:D91,D91,$I$1:I91,I91)&gt;1,0,1))</f>
        <v>0</v>
      </c>
      <c r="M91" s="68">
        <f>IF(S91="",0,IF(VLOOKUP(R91,#REF!,2,0)=1,S91-O91,S91-SUMIFS($S:$S,$R:$R,INDEX(meses,VLOOKUP(R91,#REF!,2,0)-1),D:D,D91)))</f>
        <v>0</v>
      </c>
      <c r="N91" s="68"/>
      <c r="O91" s="68"/>
      <c r="P91" s="68"/>
      <c r="Q91" s="68"/>
      <c r="R91" s="2" t="s">
        <v>1597</v>
      </c>
      <c r="S91" s="2"/>
      <c r="T91" s="22"/>
      <c r="U91" s="5"/>
      <c r="V91" s="5"/>
      <c r="W91" s="5"/>
      <c r="X91" s="20" t="s">
        <v>1906</v>
      </c>
      <c r="Y91" s="20" t="s">
        <v>1922</v>
      </c>
      <c r="Z91" s="20"/>
      <c r="AA91" s="69"/>
      <c r="AB91" s="69"/>
      <c r="AC91" s="69"/>
      <c r="AD91" s="20"/>
      <c r="AE91" s="20"/>
      <c r="AF91" s="2"/>
      <c r="AG91" s="22"/>
      <c r="AH91" s="5"/>
      <c r="AI91" s="5"/>
      <c r="AJ91" s="5"/>
      <c r="AK91" s="20" t="s">
        <v>1739</v>
      </c>
      <c r="AL91" s="68" t="s">
        <v>46</v>
      </c>
      <c r="AM91" s="68">
        <v>2201</v>
      </c>
      <c r="AN91" s="68" t="s">
        <v>48</v>
      </c>
      <c r="AO91" s="68" t="s">
        <v>1740</v>
      </c>
      <c r="AP91" s="20" t="s">
        <v>1811</v>
      </c>
      <c r="AQ91" s="20" t="s">
        <v>115</v>
      </c>
      <c r="AR91" s="2">
        <v>2201006</v>
      </c>
      <c r="AS91" s="2" t="s">
        <v>1932</v>
      </c>
      <c r="AT91" s="39" t="s">
        <v>1933</v>
      </c>
      <c r="AU91" s="2"/>
      <c r="AV91" s="39" t="s">
        <v>70</v>
      </c>
      <c r="AW91" s="2" t="s">
        <v>1604</v>
      </c>
      <c r="AX91" s="70">
        <v>60060000</v>
      </c>
      <c r="AY91" s="71">
        <v>1</v>
      </c>
      <c r="AZ91" s="71" t="s">
        <v>1744</v>
      </c>
      <c r="BA91" s="71" t="s">
        <v>1745</v>
      </c>
      <c r="BB91" s="71" t="s">
        <v>1746</v>
      </c>
      <c r="BC91" s="72">
        <v>60060000</v>
      </c>
      <c r="BD91" s="72">
        <v>60060000</v>
      </c>
    </row>
    <row r="92" spans="1:56" s="73" customFormat="1" ht="105" x14ac:dyDescent="0.25">
      <c r="A92" s="68">
        <v>88</v>
      </c>
      <c r="B92" s="20" t="s">
        <v>32</v>
      </c>
      <c r="C92" s="20" t="s">
        <v>1729</v>
      </c>
      <c r="D92" s="20" t="s">
        <v>1804</v>
      </c>
      <c r="E92" s="20" t="s">
        <v>198</v>
      </c>
      <c r="F92" s="20" t="s">
        <v>199</v>
      </c>
      <c r="G92" s="20" t="s">
        <v>1731</v>
      </c>
      <c r="H92" s="79" t="s">
        <v>201</v>
      </c>
      <c r="I92" s="20" t="s">
        <v>1905</v>
      </c>
      <c r="J92" s="68" t="s">
        <v>40</v>
      </c>
      <c r="K92" s="68">
        <f>IF(I92="na",0,IF(COUNTIFS($C$1:C92,C92,$I$1:I92,I92)&gt;1,0,1))</f>
        <v>0</v>
      </c>
      <c r="L92" s="68">
        <f>IF(I92="na",0,IF(COUNTIFS($D$1:D92,D92,$I$1:I92,I92)&gt;1,0,1))</f>
        <v>0</v>
      </c>
      <c r="M92" s="68">
        <f>IF(S92="",0,IF(VLOOKUP(R92,#REF!,2,0)=1,S92-O92,S92-SUMIFS($S:$S,$R:$R,INDEX(meses,VLOOKUP(R92,#REF!,2,0)-1),D:D,D92)))</f>
        <v>0</v>
      </c>
      <c r="N92" s="68"/>
      <c r="O92" s="68"/>
      <c r="P92" s="68"/>
      <c r="Q92" s="68"/>
      <c r="R92" s="2" t="s">
        <v>1597</v>
      </c>
      <c r="S92" s="2"/>
      <c r="T92" s="22"/>
      <c r="U92" s="5"/>
      <c r="V92" s="5"/>
      <c r="W92" s="5"/>
      <c r="X92" s="20" t="s">
        <v>1906</v>
      </c>
      <c r="Y92" s="20" t="s">
        <v>1922</v>
      </c>
      <c r="Z92" s="20"/>
      <c r="AA92" s="69"/>
      <c r="AB92" s="69"/>
      <c r="AC92" s="69"/>
      <c r="AD92" s="20"/>
      <c r="AE92" s="20"/>
      <c r="AF92" s="2"/>
      <c r="AG92" s="22"/>
      <c r="AH92" s="5"/>
      <c r="AI92" s="5"/>
      <c r="AJ92" s="5"/>
      <c r="AK92" s="20" t="s">
        <v>1739</v>
      </c>
      <c r="AL92" s="68" t="s">
        <v>46</v>
      </c>
      <c r="AM92" s="68">
        <v>2201</v>
      </c>
      <c r="AN92" s="68" t="s">
        <v>48</v>
      </c>
      <c r="AO92" s="68" t="s">
        <v>1740</v>
      </c>
      <c r="AP92" s="20" t="s">
        <v>1811</v>
      </c>
      <c r="AQ92" s="20" t="s">
        <v>115</v>
      </c>
      <c r="AR92" s="2">
        <v>2201006</v>
      </c>
      <c r="AS92" s="2" t="s">
        <v>1934</v>
      </c>
      <c r="AT92" s="39" t="s">
        <v>1935</v>
      </c>
      <c r="AU92" s="2"/>
      <c r="AV92" s="39" t="s">
        <v>422</v>
      </c>
      <c r="AW92" s="2" t="s">
        <v>1604</v>
      </c>
      <c r="AX92" s="70">
        <v>300000000</v>
      </c>
      <c r="AY92" s="71">
        <v>1</v>
      </c>
      <c r="AZ92" s="71" t="s">
        <v>1744</v>
      </c>
      <c r="BA92" s="71" t="s">
        <v>1745</v>
      </c>
      <c r="BB92" s="71" t="s">
        <v>1746</v>
      </c>
      <c r="BC92" s="72">
        <v>300000000</v>
      </c>
      <c r="BD92" s="72">
        <v>300000000</v>
      </c>
    </row>
    <row r="93" spans="1:56" s="73" customFormat="1" ht="120" x14ac:dyDescent="0.25">
      <c r="A93" s="68">
        <v>89</v>
      </c>
      <c r="B93" s="20" t="s">
        <v>32</v>
      </c>
      <c r="C93" s="20" t="s">
        <v>1729</v>
      </c>
      <c r="D93" s="20" t="s">
        <v>1804</v>
      </c>
      <c r="E93" s="20" t="s">
        <v>198</v>
      </c>
      <c r="F93" s="20" t="s">
        <v>199</v>
      </c>
      <c r="G93" s="20" t="s">
        <v>1844</v>
      </c>
      <c r="H93" s="20" t="s">
        <v>1732</v>
      </c>
      <c r="I93" s="20" t="s">
        <v>1733</v>
      </c>
      <c r="J93" s="68" t="s">
        <v>270</v>
      </c>
      <c r="K93" s="68">
        <f>IF(I93="na",0,IF(COUNTIFS($C$1:C93,C93,$I$1:I93,I93)&gt;1,0,1))</f>
        <v>0</v>
      </c>
      <c r="L93" s="68">
        <f>IF(I93="na",0,IF(COUNTIFS($D$1:D93,D93,$I$1:I93,I93)&gt;1,0,1))</f>
        <v>1</v>
      </c>
      <c r="M93" s="68">
        <f>IF(S93="",0,IF(VLOOKUP(R93,#REF!,2,0)=1,S93-O93,S93-SUMIFS($S:$S,$R:$R,INDEX(meses,VLOOKUP(R93,#REF!,2,0)-1),D:D,D93)))</f>
        <v>0</v>
      </c>
      <c r="N93" s="68"/>
      <c r="O93" s="68"/>
      <c r="P93" s="68"/>
      <c r="Q93" s="68"/>
      <c r="R93" s="2" t="s">
        <v>1597</v>
      </c>
      <c r="S93" s="2"/>
      <c r="T93" s="22"/>
      <c r="U93" s="5"/>
      <c r="V93" s="5"/>
      <c r="W93" s="5"/>
      <c r="X93" s="20" t="s">
        <v>1936</v>
      </c>
      <c r="Y93" s="20" t="s">
        <v>1937</v>
      </c>
      <c r="Z93" s="20" t="s">
        <v>1938</v>
      </c>
      <c r="AA93" s="69">
        <v>0</v>
      </c>
      <c r="AB93" s="20">
        <v>48</v>
      </c>
      <c r="AC93" s="69">
        <f>AB93-AA93</f>
        <v>48</v>
      </c>
      <c r="AD93" s="20" t="s">
        <v>539</v>
      </c>
      <c r="AE93" s="20" t="s">
        <v>1939</v>
      </c>
      <c r="AF93" s="2">
        <v>0</v>
      </c>
      <c r="AG93" s="22">
        <f>(AF93-AA93)/(AB93-AA93)</f>
        <v>0</v>
      </c>
      <c r="AH93" s="29" t="s">
        <v>2229</v>
      </c>
      <c r="AI93" s="5" t="s">
        <v>407</v>
      </c>
      <c r="AJ93" s="39" t="s">
        <v>2230</v>
      </c>
      <c r="AK93" s="20" t="s">
        <v>1739</v>
      </c>
      <c r="AL93" s="68" t="s">
        <v>46</v>
      </c>
      <c r="AM93" s="68">
        <v>2201</v>
      </c>
      <c r="AN93" s="68" t="s">
        <v>48</v>
      </c>
      <c r="AO93" s="68" t="s">
        <v>1740</v>
      </c>
      <c r="AP93" s="20" t="s">
        <v>1741</v>
      </c>
      <c r="AQ93" s="20" t="s">
        <v>115</v>
      </c>
      <c r="AR93" s="2">
        <v>2201006</v>
      </c>
      <c r="AS93" s="2" t="s">
        <v>1893</v>
      </c>
      <c r="AT93" s="39" t="s">
        <v>1894</v>
      </c>
      <c r="AU93" s="2"/>
      <c r="AV93" s="39" t="s">
        <v>422</v>
      </c>
      <c r="AW93" s="2" t="s">
        <v>1604</v>
      </c>
      <c r="AX93" s="70">
        <v>100000000</v>
      </c>
      <c r="AY93" s="71">
        <v>1</v>
      </c>
      <c r="AZ93" s="71" t="s">
        <v>1744</v>
      </c>
      <c r="BA93" s="71" t="s">
        <v>1745</v>
      </c>
      <c r="BB93" s="71" t="s">
        <v>1746</v>
      </c>
      <c r="BC93" s="72">
        <v>100000000</v>
      </c>
      <c r="BD93" s="72">
        <v>100000000</v>
      </c>
    </row>
    <row r="94" spans="1:56" s="73" customFormat="1" ht="120" x14ac:dyDescent="0.25">
      <c r="A94" s="68">
        <v>90</v>
      </c>
      <c r="B94" s="20" t="s">
        <v>32</v>
      </c>
      <c r="C94" s="20" t="s">
        <v>1729</v>
      </c>
      <c r="D94" s="20" t="s">
        <v>1804</v>
      </c>
      <c r="E94" s="20" t="s">
        <v>198</v>
      </c>
      <c r="F94" s="20" t="s">
        <v>199</v>
      </c>
      <c r="G94" s="20" t="s">
        <v>1844</v>
      </c>
      <c r="H94" s="20" t="s">
        <v>1732</v>
      </c>
      <c r="I94" s="20" t="s">
        <v>1733</v>
      </c>
      <c r="J94" s="68" t="s">
        <v>270</v>
      </c>
      <c r="K94" s="68">
        <f>IF(I94="na",0,IF(COUNTIFS($C$1:C94,C94,$I$1:I94,I94)&gt;1,0,1))</f>
        <v>0</v>
      </c>
      <c r="L94" s="68">
        <f>IF(I94="na",0,IF(COUNTIFS($D$1:D94,D94,$I$1:I94,I94)&gt;1,0,1))</f>
        <v>0</v>
      </c>
      <c r="M94" s="68">
        <f>IF(S94="",0,IF(VLOOKUP(R94,#REF!,2,0)=1,S94-O94,S94-SUMIFS($S:$S,$R:$R,INDEX(meses,VLOOKUP(R94,#REF!,2,0)-1),D:D,D94)))</f>
        <v>0</v>
      </c>
      <c r="N94" s="68"/>
      <c r="O94" s="68"/>
      <c r="P94" s="68"/>
      <c r="Q94" s="68"/>
      <c r="R94" s="2" t="s">
        <v>1597</v>
      </c>
      <c r="S94" s="2"/>
      <c r="T94" s="22"/>
      <c r="U94" s="5"/>
      <c r="V94" s="5"/>
      <c r="W94" s="5"/>
      <c r="X94" s="20" t="s">
        <v>1936</v>
      </c>
      <c r="Y94" s="20" t="s">
        <v>1937</v>
      </c>
      <c r="Z94" s="20"/>
      <c r="AA94" s="69"/>
      <c r="AB94" s="20"/>
      <c r="AC94" s="20"/>
      <c r="AD94" s="20"/>
      <c r="AE94" s="20"/>
      <c r="AF94" s="2"/>
      <c r="AG94" s="22"/>
      <c r="AH94" s="29"/>
      <c r="AI94" s="5"/>
      <c r="AJ94" s="39"/>
      <c r="AK94" s="20" t="s">
        <v>1739</v>
      </c>
      <c r="AL94" s="68" t="s">
        <v>46</v>
      </c>
      <c r="AM94" s="68">
        <v>2201</v>
      </c>
      <c r="AN94" s="68" t="s">
        <v>48</v>
      </c>
      <c r="AO94" s="68" t="s">
        <v>1740</v>
      </c>
      <c r="AP94" s="20" t="s">
        <v>1741</v>
      </c>
      <c r="AQ94" s="20" t="s">
        <v>115</v>
      </c>
      <c r="AR94" s="2">
        <v>2201006</v>
      </c>
      <c r="AS94" s="2" t="s">
        <v>665</v>
      </c>
      <c r="AT94" s="39" t="s">
        <v>1940</v>
      </c>
      <c r="AU94" s="2"/>
      <c r="AV94" s="39" t="s">
        <v>448</v>
      </c>
      <c r="AW94" s="2" t="s">
        <v>1604</v>
      </c>
      <c r="AX94" s="70">
        <v>100000000</v>
      </c>
      <c r="AY94" s="71">
        <v>1</v>
      </c>
      <c r="AZ94" s="71" t="s">
        <v>1744</v>
      </c>
      <c r="BA94" s="71" t="s">
        <v>1745</v>
      </c>
      <c r="BB94" s="71" t="s">
        <v>1874</v>
      </c>
      <c r="BC94" s="72">
        <v>100000000</v>
      </c>
      <c r="BD94" s="72">
        <v>100000000</v>
      </c>
    </row>
    <row r="95" spans="1:56" s="73" customFormat="1" ht="120" x14ac:dyDescent="0.25">
      <c r="A95" s="68">
        <v>91</v>
      </c>
      <c r="B95" s="20" t="s">
        <v>32</v>
      </c>
      <c r="C95" s="20" t="s">
        <v>1729</v>
      </c>
      <c r="D95" s="20" t="s">
        <v>1804</v>
      </c>
      <c r="E95" s="20" t="s">
        <v>198</v>
      </c>
      <c r="F95" s="20" t="s">
        <v>199</v>
      </c>
      <c r="G95" s="20" t="s">
        <v>1844</v>
      </c>
      <c r="H95" s="20" t="s">
        <v>1732</v>
      </c>
      <c r="I95" s="20" t="s">
        <v>1733</v>
      </c>
      <c r="J95" s="68" t="s">
        <v>270</v>
      </c>
      <c r="K95" s="68">
        <f>IF(I95="na",0,IF(COUNTIFS($C$1:C95,C95,$I$1:I95,I95)&gt;1,0,1))</f>
        <v>0</v>
      </c>
      <c r="L95" s="68">
        <f>IF(I95="na",0,IF(COUNTIFS($D$1:D95,D95,$I$1:I95,I95)&gt;1,0,1))</f>
        <v>0</v>
      </c>
      <c r="M95" s="68">
        <f>IF(S95="",0,IF(VLOOKUP(R95,#REF!,2,0)=1,S95-O95,S95-SUMIFS($S:$S,$R:$R,INDEX(meses,VLOOKUP(R95,#REF!,2,0)-1),D:D,D95)))</f>
        <v>0</v>
      </c>
      <c r="N95" s="68"/>
      <c r="O95" s="68"/>
      <c r="P95" s="68"/>
      <c r="Q95" s="68"/>
      <c r="R95" s="2" t="s">
        <v>1597</v>
      </c>
      <c r="S95" s="2"/>
      <c r="T95" s="22"/>
      <c r="U95" s="5"/>
      <c r="V95" s="5"/>
      <c r="W95" s="5"/>
      <c r="X95" s="20" t="s">
        <v>1936</v>
      </c>
      <c r="Y95" s="20" t="s">
        <v>1941</v>
      </c>
      <c r="Z95" s="20"/>
      <c r="AA95" s="69"/>
      <c r="AB95" s="69"/>
      <c r="AC95" s="69"/>
      <c r="AD95" s="20"/>
      <c r="AE95" s="20"/>
      <c r="AF95" s="2"/>
      <c r="AG95" s="22"/>
      <c r="AH95" s="5"/>
      <c r="AI95" s="5"/>
      <c r="AJ95" s="5"/>
      <c r="AK95" s="20" t="s">
        <v>1739</v>
      </c>
      <c r="AL95" s="68" t="s">
        <v>46</v>
      </c>
      <c r="AM95" s="68">
        <v>2201</v>
      </c>
      <c r="AN95" s="68" t="s">
        <v>48</v>
      </c>
      <c r="AO95" s="68" t="s">
        <v>1740</v>
      </c>
      <c r="AP95" s="20" t="s">
        <v>1811</v>
      </c>
      <c r="AQ95" s="20" t="s">
        <v>115</v>
      </c>
      <c r="AR95" s="2">
        <v>2201006</v>
      </c>
      <c r="AS95" s="2" t="s">
        <v>665</v>
      </c>
      <c r="AT95" s="39" t="s">
        <v>1615</v>
      </c>
      <c r="AU95" s="2"/>
      <c r="AV95" s="39" t="s">
        <v>1547</v>
      </c>
      <c r="AW95" s="2" t="s">
        <v>1604</v>
      </c>
      <c r="AX95" s="70">
        <v>450000</v>
      </c>
      <c r="AY95" s="71">
        <v>89</v>
      </c>
      <c r="AZ95" s="71" t="s">
        <v>1744</v>
      </c>
      <c r="BA95" s="71" t="s">
        <v>1745</v>
      </c>
      <c r="BB95" s="71" t="s">
        <v>1791</v>
      </c>
      <c r="BC95" s="72">
        <v>40000000</v>
      </c>
      <c r="BD95" s="72">
        <v>40000000</v>
      </c>
    </row>
    <row r="96" spans="1:56" s="73" customFormat="1" ht="120" x14ac:dyDescent="0.25">
      <c r="A96" s="68">
        <v>92</v>
      </c>
      <c r="B96" s="20" t="s">
        <v>32</v>
      </c>
      <c r="C96" s="20" t="s">
        <v>1729</v>
      </c>
      <c r="D96" s="20" t="s">
        <v>1804</v>
      </c>
      <c r="E96" s="20" t="s">
        <v>198</v>
      </c>
      <c r="F96" s="20" t="s">
        <v>199</v>
      </c>
      <c r="G96" s="20" t="s">
        <v>1844</v>
      </c>
      <c r="H96" s="20" t="s">
        <v>1732</v>
      </c>
      <c r="I96" s="20" t="s">
        <v>1733</v>
      </c>
      <c r="J96" s="68" t="s">
        <v>270</v>
      </c>
      <c r="K96" s="68">
        <f>IF(I96="na",0,IF(COUNTIFS($C$1:C96,C96,$I$1:I96,I96)&gt;1,0,1))</f>
        <v>0</v>
      </c>
      <c r="L96" s="68">
        <f>IF(I96="na",0,IF(COUNTIFS($D$1:D96,D96,$I$1:I96,I96)&gt;1,0,1))</f>
        <v>0</v>
      </c>
      <c r="M96" s="68">
        <f>IF(S96="",0,IF(VLOOKUP(R96,#REF!,2,0)=1,S96-O96,S96-SUMIFS($S:$S,$R:$R,INDEX(meses,VLOOKUP(R96,#REF!,2,0)-1),D:D,D96)))</f>
        <v>0</v>
      </c>
      <c r="N96" s="68"/>
      <c r="O96" s="68"/>
      <c r="P96" s="68"/>
      <c r="Q96" s="68"/>
      <c r="R96" s="2" t="s">
        <v>1597</v>
      </c>
      <c r="S96" s="2"/>
      <c r="T96" s="22"/>
      <c r="U96" s="5"/>
      <c r="V96" s="5"/>
      <c r="W96" s="5"/>
      <c r="X96" s="20" t="s">
        <v>1936</v>
      </c>
      <c r="Y96" s="20" t="s">
        <v>1941</v>
      </c>
      <c r="Z96" s="20"/>
      <c r="AA96" s="69"/>
      <c r="AB96" s="69"/>
      <c r="AC96" s="69"/>
      <c r="AD96" s="20"/>
      <c r="AE96" s="20"/>
      <c r="AF96" s="2"/>
      <c r="AG96" s="22"/>
      <c r="AH96" s="5"/>
      <c r="AI96" s="5"/>
      <c r="AJ96" s="5"/>
      <c r="AK96" s="20" t="s">
        <v>1739</v>
      </c>
      <c r="AL96" s="68" t="s">
        <v>46</v>
      </c>
      <c r="AM96" s="68">
        <v>2201</v>
      </c>
      <c r="AN96" s="68" t="s">
        <v>48</v>
      </c>
      <c r="AO96" s="68" t="s">
        <v>1740</v>
      </c>
      <c r="AP96" s="20" t="s">
        <v>1811</v>
      </c>
      <c r="AQ96" s="20" t="s">
        <v>115</v>
      </c>
      <c r="AR96" s="2">
        <v>2201006</v>
      </c>
      <c r="AS96" s="2" t="s">
        <v>665</v>
      </c>
      <c r="AT96" s="39" t="s">
        <v>740</v>
      </c>
      <c r="AU96" s="2"/>
      <c r="AV96" s="39" t="s">
        <v>740</v>
      </c>
      <c r="AW96" s="2" t="s">
        <v>1604</v>
      </c>
      <c r="AX96" s="70">
        <v>481927.7108433735</v>
      </c>
      <c r="AY96" s="71">
        <v>125</v>
      </c>
      <c r="AZ96" s="71" t="s">
        <v>1744</v>
      </c>
      <c r="BA96" s="71" t="s">
        <v>1745</v>
      </c>
      <c r="BB96" s="71" t="s">
        <v>1790</v>
      </c>
      <c r="BC96" s="72">
        <v>60000000</v>
      </c>
      <c r="BD96" s="72">
        <v>60000000</v>
      </c>
    </row>
    <row r="97" spans="1:56" s="73" customFormat="1" ht="120" x14ac:dyDescent="0.25">
      <c r="A97" s="68">
        <v>93</v>
      </c>
      <c r="B97" s="20" t="s">
        <v>32</v>
      </c>
      <c r="C97" s="20" t="s">
        <v>1729</v>
      </c>
      <c r="D97" s="20" t="s">
        <v>1804</v>
      </c>
      <c r="E97" s="20" t="s">
        <v>198</v>
      </c>
      <c r="F97" s="20" t="s">
        <v>199</v>
      </c>
      <c r="G97" s="20" t="s">
        <v>1844</v>
      </c>
      <c r="H97" s="20" t="s">
        <v>1732</v>
      </c>
      <c r="I97" s="20" t="s">
        <v>1733</v>
      </c>
      <c r="J97" s="68" t="s">
        <v>270</v>
      </c>
      <c r="K97" s="68">
        <f>IF(I97="na",0,IF(COUNTIFS($C$1:C97,C97,$I$1:I97,I97)&gt;1,0,1))</f>
        <v>0</v>
      </c>
      <c r="L97" s="68">
        <f>IF(I97="na",0,IF(COUNTIFS($D$1:D97,D97,$I$1:I97,I97)&gt;1,0,1))</f>
        <v>0</v>
      </c>
      <c r="M97" s="68">
        <f>IF(S97="",0,IF(VLOOKUP(R97,#REF!,2,0)=1,S97-O97,S97-SUMIFS($S:$S,$R:$R,INDEX(meses,VLOOKUP(R97,#REF!,2,0)-1),D:D,D97)))</f>
        <v>0</v>
      </c>
      <c r="N97" s="68"/>
      <c r="O97" s="68"/>
      <c r="P97" s="68"/>
      <c r="Q97" s="68"/>
      <c r="R97" s="2" t="s">
        <v>1597</v>
      </c>
      <c r="S97" s="2"/>
      <c r="T97" s="22"/>
      <c r="U97" s="5"/>
      <c r="V97" s="5"/>
      <c r="W97" s="5"/>
      <c r="X97" s="20" t="s">
        <v>1936</v>
      </c>
      <c r="Y97" s="20" t="s">
        <v>1942</v>
      </c>
      <c r="Z97" s="20" t="s">
        <v>1943</v>
      </c>
      <c r="AA97" s="69">
        <v>0</v>
      </c>
      <c r="AB97" s="68">
        <v>387</v>
      </c>
      <c r="AC97" s="69">
        <f>AB97-AA97</f>
        <v>387</v>
      </c>
      <c r="AD97" s="20" t="s">
        <v>1944</v>
      </c>
      <c r="AE97" s="20" t="s">
        <v>1945</v>
      </c>
      <c r="AF97" s="2">
        <v>0</v>
      </c>
      <c r="AG97" s="22">
        <f>(AF97-AA97)/(AB97-AA97)</f>
        <v>0</v>
      </c>
      <c r="AH97" s="29" t="s">
        <v>2231</v>
      </c>
      <c r="AI97" s="5" t="s">
        <v>407</v>
      </c>
      <c r="AJ97" s="5" t="s">
        <v>2232</v>
      </c>
      <c r="AK97" s="20" t="s">
        <v>1739</v>
      </c>
      <c r="AL97" s="68" t="s">
        <v>46</v>
      </c>
      <c r="AM97" s="68">
        <v>2201</v>
      </c>
      <c r="AN97" s="68" t="s">
        <v>48</v>
      </c>
      <c r="AO97" s="68" t="s">
        <v>1740</v>
      </c>
      <c r="AP97" s="20" t="s">
        <v>1946</v>
      </c>
      <c r="AQ97" s="20" t="s">
        <v>1758</v>
      </c>
      <c r="AR97" s="2">
        <v>2201009</v>
      </c>
      <c r="AS97" s="2" t="s">
        <v>1947</v>
      </c>
      <c r="AT97" s="39" t="s">
        <v>1948</v>
      </c>
      <c r="AU97" s="2"/>
      <c r="AV97" s="39" t="s">
        <v>422</v>
      </c>
      <c r="AW97" s="2" t="s">
        <v>1604</v>
      </c>
      <c r="AX97" s="70">
        <v>100000000</v>
      </c>
      <c r="AY97" s="71">
        <v>1</v>
      </c>
      <c r="AZ97" s="71" t="s">
        <v>1760</v>
      </c>
      <c r="BA97" s="71" t="s">
        <v>1745</v>
      </c>
      <c r="BB97" s="71" t="s">
        <v>1746</v>
      </c>
      <c r="BC97" s="72">
        <v>100000000</v>
      </c>
      <c r="BD97" s="72">
        <v>100000000</v>
      </c>
    </row>
    <row r="98" spans="1:56" s="73" customFormat="1" ht="120" x14ac:dyDescent="0.25">
      <c r="A98" s="68">
        <v>94</v>
      </c>
      <c r="B98" s="20" t="s">
        <v>32</v>
      </c>
      <c r="C98" s="20" t="s">
        <v>1729</v>
      </c>
      <c r="D98" s="20" t="s">
        <v>1804</v>
      </c>
      <c r="E98" s="20" t="s">
        <v>198</v>
      </c>
      <c r="F98" s="20" t="s">
        <v>199</v>
      </c>
      <c r="G98" s="20" t="s">
        <v>1844</v>
      </c>
      <c r="H98" s="20" t="s">
        <v>1732</v>
      </c>
      <c r="I98" s="20" t="s">
        <v>1733</v>
      </c>
      <c r="J98" s="68" t="s">
        <v>270</v>
      </c>
      <c r="K98" s="68">
        <f>IF(I98="na",0,IF(COUNTIFS($C$1:C98,C98,$I$1:I98,I98)&gt;1,0,1))</f>
        <v>0</v>
      </c>
      <c r="L98" s="68">
        <f>IF(I98="na",0,IF(COUNTIFS($D$1:D98,D98,$I$1:I98,I98)&gt;1,0,1))</f>
        <v>0</v>
      </c>
      <c r="M98" s="68">
        <f>IF(S98="",0,IF(VLOOKUP(R98,#REF!,2,0)=1,S98-O98,S98-SUMIFS($S:$S,$R:$R,INDEX(meses,VLOOKUP(R98,#REF!,2,0)-1),D:D,D98)))</f>
        <v>0</v>
      </c>
      <c r="N98" s="68"/>
      <c r="O98" s="68"/>
      <c r="P98" s="68"/>
      <c r="Q98" s="68"/>
      <c r="R98" s="2" t="s">
        <v>1597</v>
      </c>
      <c r="S98" s="2"/>
      <c r="T98" s="22"/>
      <c r="U98" s="5"/>
      <c r="V98" s="5"/>
      <c r="W98" s="5"/>
      <c r="X98" s="20" t="s">
        <v>1936</v>
      </c>
      <c r="Y98" s="20" t="s">
        <v>1942</v>
      </c>
      <c r="Z98" s="20"/>
      <c r="AA98" s="69"/>
      <c r="AB98" s="68"/>
      <c r="AC98" s="68"/>
      <c r="AD98" s="20"/>
      <c r="AE98" s="20" t="s">
        <v>1945</v>
      </c>
      <c r="AF98" s="2">
        <v>0</v>
      </c>
      <c r="AG98" s="22"/>
      <c r="AH98" s="29" t="s">
        <v>2231</v>
      </c>
      <c r="AI98" s="5" t="s">
        <v>408</v>
      </c>
      <c r="AJ98" s="5" t="s">
        <v>2233</v>
      </c>
      <c r="AK98" s="20" t="s">
        <v>1739</v>
      </c>
      <c r="AL98" s="68" t="s">
        <v>46</v>
      </c>
      <c r="AM98" s="68">
        <v>2201</v>
      </c>
      <c r="AN98" s="68" t="s">
        <v>48</v>
      </c>
      <c r="AO98" s="68" t="s">
        <v>1740</v>
      </c>
      <c r="AP98" s="20" t="s">
        <v>1946</v>
      </c>
      <c r="AQ98" s="20" t="s">
        <v>1758</v>
      </c>
      <c r="AR98" s="2">
        <v>2201009</v>
      </c>
      <c r="AS98" s="2" t="s">
        <v>1918</v>
      </c>
      <c r="AT98" s="39" t="s">
        <v>1949</v>
      </c>
      <c r="AU98" s="2"/>
      <c r="AV98" s="39" t="s">
        <v>422</v>
      </c>
      <c r="AW98" s="2" t="s">
        <v>1604</v>
      </c>
      <c r="AX98" s="70">
        <v>900000000</v>
      </c>
      <c r="AY98" s="71">
        <v>1</v>
      </c>
      <c r="AZ98" s="71" t="s">
        <v>1760</v>
      </c>
      <c r="BA98" s="71" t="s">
        <v>1745</v>
      </c>
      <c r="BB98" s="71" t="s">
        <v>1746</v>
      </c>
      <c r="BC98" s="72">
        <v>900000000</v>
      </c>
      <c r="BD98" s="72">
        <v>900000000</v>
      </c>
    </row>
    <row r="99" spans="1:56" s="73" customFormat="1" ht="120" x14ac:dyDescent="0.25">
      <c r="A99" s="68">
        <v>95</v>
      </c>
      <c r="B99" s="20" t="s">
        <v>32</v>
      </c>
      <c r="C99" s="20" t="s">
        <v>1729</v>
      </c>
      <c r="D99" s="20" t="s">
        <v>1804</v>
      </c>
      <c r="E99" s="20" t="s">
        <v>198</v>
      </c>
      <c r="F99" s="20" t="s">
        <v>199</v>
      </c>
      <c r="G99" s="20" t="s">
        <v>1844</v>
      </c>
      <c r="H99" s="20" t="s">
        <v>1732</v>
      </c>
      <c r="I99" s="20" t="s">
        <v>1733</v>
      </c>
      <c r="J99" s="68" t="s">
        <v>270</v>
      </c>
      <c r="K99" s="68">
        <f>IF(I99="na",0,IF(COUNTIFS($C$1:C99,C99,$I$1:I99,I99)&gt;1,0,1))</f>
        <v>0</v>
      </c>
      <c r="L99" s="68">
        <f>IF(I99="na",0,IF(COUNTIFS($D$1:D99,D99,$I$1:I99,I99)&gt;1,0,1))</f>
        <v>0</v>
      </c>
      <c r="M99" s="68">
        <f>IF(S99="",0,IF(VLOOKUP(R99,#REF!,2,0)=1,S99-O99,S99-SUMIFS($S:$S,$R:$R,INDEX(meses,VLOOKUP(R99,#REF!,2,0)-1),D:D,D99)))</f>
        <v>0</v>
      </c>
      <c r="N99" s="68"/>
      <c r="O99" s="68"/>
      <c r="P99" s="68"/>
      <c r="Q99" s="68"/>
      <c r="R99" s="2" t="s">
        <v>1597</v>
      </c>
      <c r="S99" s="2"/>
      <c r="T99" s="22"/>
      <c r="U99" s="5"/>
      <c r="V99" s="5"/>
      <c r="W99" s="5"/>
      <c r="X99" s="20" t="s">
        <v>1936</v>
      </c>
      <c r="Y99" s="20" t="s">
        <v>1942</v>
      </c>
      <c r="Z99" s="20"/>
      <c r="AA99" s="69"/>
      <c r="AB99" s="69"/>
      <c r="AC99" s="69"/>
      <c r="AD99" s="20"/>
      <c r="AE99" s="20"/>
      <c r="AF99" s="2"/>
      <c r="AG99" s="22"/>
      <c r="AH99" s="5"/>
      <c r="AI99" s="5"/>
      <c r="AJ99" s="5"/>
      <c r="AK99" s="20" t="s">
        <v>1739</v>
      </c>
      <c r="AL99" s="68" t="s">
        <v>46</v>
      </c>
      <c r="AM99" s="68">
        <v>2201</v>
      </c>
      <c r="AN99" s="68" t="s">
        <v>48</v>
      </c>
      <c r="AO99" s="68" t="s">
        <v>1740</v>
      </c>
      <c r="AP99" s="20" t="s">
        <v>1811</v>
      </c>
      <c r="AQ99" s="20" t="s">
        <v>115</v>
      </c>
      <c r="AR99" s="2">
        <v>2201006</v>
      </c>
      <c r="AS99" s="2" t="s">
        <v>1950</v>
      </c>
      <c r="AT99" s="39" t="s">
        <v>1951</v>
      </c>
      <c r="AU99" s="2"/>
      <c r="AV99" s="39" t="s">
        <v>70</v>
      </c>
      <c r="AW99" s="2" t="s">
        <v>1604</v>
      </c>
      <c r="AX99" s="70">
        <v>79355320</v>
      </c>
      <c r="AY99" s="71">
        <v>1</v>
      </c>
      <c r="AZ99" s="71" t="s">
        <v>1744</v>
      </c>
      <c r="BA99" s="71" t="s">
        <v>1745</v>
      </c>
      <c r="BB99" s="71" t="s">
        <v>1746</v>
      </c>
      <c r="BC99" s="72">
        <v>79355320</v>
      </c>
      <c r="BD99" s="72">
        <v>79355320</v>
      </c>
    </row>
    <row r="100" spans="1:56" s="73" customFormat="1" ht="120" x14ac:dyDescent="0.25">
      <c r="A100" s="68">
        <v>96</v>
      </c>
      <c r="B100" s="20" t="s">
        <v>32</v>
      </c>
      <c r="C100" s="20" t="s">
        <v>1729</v>
      </c>
      <c r="D100" s="20" t="s">
        <v>1804</v>
      </c>
      <c r="E100" s="20" t="s">
        <v>198</v>
      </c>
      <c r="F100" s="20" t="s">
        <v>199</v>
      </c>
      <c r="G100" s="20" t="s">
        <v>1844</v>
      </c>
      <c r="H100" s="20" t="s">
        <v>1732</v>
      </c>
      <c r="I100" s="20" t="s">
        <v>1733</v>
      </c>
      <c r="J100" s="68" t="s">
        <v>270</v>
      </c>
      <c r="K100" s="68">
        <f>IF(I100="na",0,IF(COUNTIFS($C$1:C100,C100,$I$1:I100,I100)&gt;1,0,1))</f>
        <v>0</v>
      </c>
      <c r="L100" s="68">
        <f>IF(I100="na",0,IF(COUNTIFS($D$1:D100,D100,$I$1:I100,I100)&gt;1,0,1))</f>
        <v>0</v>
      </c>
      <c r="M100" s="68">
        <f>IF(S100="",0,IF(VLOOKUP(R100,#REF!,2,0)=1,S100-O100,S100-SUMIFS($S:$S,$R:$R,INDEX(meses,VLOOKUP(R100,#REF!,2,0)-1),D:D,D100)))</f>
        <v>0</v>
      </c>
      <c r="N100" s="68"/>
      <c r="O100" s="68"/>
      <c r="P100" s="68"/>
      <c r="Q100" s="68"/>
      <c r="R100" s="2" t="s">
        <v>1597</v>
      </c>
      <c r="S100" s="2"/>
      <c r="T100" s="22"/>
      <c r="U100" s="5"/>
      <c r="V100" s="5"/>
      <c r="W100" s="5"/>
      <c r="X100" s="20" t="s">
        <v>1936</v>
      </c>
      <c r="Y100" s="20" t="s">
        <v>1942</v>
      </c>
      <c r="Z100" s="20"/>
      <c r="AA100" s="69"/>
      <c r="AB100" s="69"/>
      <c r="AC100" s="69"/>
      <c r="AD100" s="20"/>
      <c r="AE100" s="20"/>
      <c r="AF100" s="2"/>
      <c r="AG100" s="22"/>
      <c r="AH100" s="5"/>
      <c r="AI100" s="5"/>
      <c r="AJ100" s="5"/>
      <c r="AK100" s="20" t="s">
        <v>1739</v>
      </c>
      <c r="AL100" s="68" t="s">
        <v>46</v>
      </c>
      <c r="AM100" s="68">
        <v>2201</v>
      </c>
      <c r="AN100" s="68" t="s">
        <v>48</v>
      </c>
      <c r="AO100" s="68" t="s">
        <v>1740</v>
      </c>
      <c r="AP100" s="20" t="s">
        <v>1811</v>
      </c>
      <c r="AQ100" s="20" t="s">
        <v>115</v>
      </c>
      <c r="AR100" s="2">
        <v>2201006</v>
      </c>
      <c r="AS100" s="2" t="s">
        <v>1952</v>
      </c>
      <c r="AT100" s="39" t="s">
        <v>1951</v>
      </c>
      <c r="AU100" s="2"/>
      <c r="AV100" s="39" t="s">
        <v>70</v>
      </c>
      <c r="AW100" s="2" t="s">
        <v>1604</v>
      </c>
      <c r="AX100" s="70">
        <v>77044000</v>
      </c>
      <c r="AY100" s="71">
        <v>1</v>
      </c>
      <c r="AZ100" s="71" t="s">
        <v>1744</v>
      </c>
      <c r="BA100" s="71" t="s">
        <v>1745</v>
      </c>
      <c r="BB100" s="71" t="s">
        <v>1746</v>
      </c>
      <c r="BC100" s="72">
        <v>77044000</v>
      </c>
      <c r="BD100" s="72">
        <v>77044000</v>
      </c>
    </row>
    <row r="101" spans="1:56" s="73" customFormat="1" ht="180" x14ac:dyDescent="0.25">
      <c r="A101" s="68">
        <v>97</v>
      </c>
      <c r="B101" s="20" t="s">
        <v>32</v>
      </c>
      <c r="C101" s="20" t="s">
        <v>1729</v>
      </c>
      <c r="D101" s="20" t="s">
        <v>1804</v>
      </c>
      <c r="E101" s="20" t="s">
        <v>198</v>
      </c>
      <c r="F101" s="20" t="s">
        <v>199</v>
      </c>
      <c r="G101" s="20" t="s">
        <v>1844</v>
      </c>
      <c r="H101" s="20" t="s">
        <v>1732</v>
      </c>
      <c r="I101" s="20" t="s">
        <v>1733</v>
      </c>
      <c r="J101" s="68" t="s">
        <v>270</v>
      </c>
      <c r="K101" s="68">
        <f>IF(I101="na",0,IF(COUNTIFS($C$1:C101,C101,$I$1:I101,I101)&gt;1,0,1))</f>
        <v>0</v>
      </c>
      <c r="L101" s="68">
        <f>IF(I101="na",0,IF(COUNTIFS($D$1:D101,D101,$I$1:I101,I101)&gt;1,0,1))</f>
        <v>0</v>
      </c>
      <c r="M101" s="68">
        <f>IF(S101="",0,IF(VLOOKUP(R101,#REF!,2,0)=1,S101-O101,S101-SUMIFS($S:$S,$R:$R,INDEX(meses,VLOOKUP(R101,#REF!,2,0)-1),D:D,D101)))</f>
        <v>0</v>
      </c>
      <c r="N101" s="68"/>
      <c r="O101" s="68"/>
      <c r="P101" s="68"/>
      <c r="Q101" s="68"/>
      <c r="R101" s="2" t="s">
        <v>1597</v>
      </c>
      <c r="S101" s="2"/>
      <c r="T101" s="22"/>
      <c r="U101" s="5"/>
      <c r="V101" s="5"/>
      <c r="W101" s="5"/>
      <c r="X101" s="20" t="s">
        <v>1936</v>
      </c>
      <c r="Y101" s="20" t="s">
        <v>1953</v>
      </c>
      <c r="Z101" s="20" t="s">
        <v>1954</v>
      </c>
      <c r="AA101" s="69">
        <v>0</v>
      </c>
      <c r="AB101" s="68">
        <v>5000</v>
      </c>
      <c r="AC101" s="69">
        <f t="shared" ref="AC101:AC102" si="4">AB101-AA101</f>
        <v>5000</v>
      </c>
      <c r="AD101" s="20" t="s">
        <v>1909</v>
      </c>
      <c r="AE101" s="20" t="s">
        <v>1955</v>
      </c>
      <c r="AF101" s="2">
        <v>0</v>
      </c>
      <c r="AG101" s="22">
        <f t="shared" ref="AG101:AG102" si="5">(AF101-AA101)/(AB101-AA101)</f>
        <v>0</v>
      </c>
      <c r="AH101" s="29" t="s">
        <v>2234</v>
      </c>
      <c r="AI101" s="5" t="s">
        <v>407</v>
      </c>
      <c r="AJ101" s="5" t="s">
        <v>2235</v>
      </c>
      <c r="AK101" s="20" t="s">
        <v>1739</v>
      </c>
      <c r="AL101" s="68" t="s">
        <v>46</v>
      </c>
      <c r="AM101" s="68">
        <v>2201</v>
      </c>
      <c r="AN101" s="68" t="s">
        <v>48</v>
      </c>
      <c r="AO101" s="68" t="s">
        <v>1740</v>
      </c>
      <c r="AP101" s="20" t="s">
        <v>1946</v>
      </c>
      <c r="AQ101" s="20" t="s">
        <v>1758</v>
      </c>
      <c r="AR101" s="2">
        <v>2201009</v>
      </c>
      <c r="AS101" s="2" t="s">
        <v>665</v>
      </c>
      <c r="AT101" s="39" t="s">
        <v>1956</v>
      </c>
      <c r="AU101" s="2"/>
      <c r="AV101" s="39" t="s">
        <v>422</v>
      </c>
      <c r="AW101" s="2" t="s">
        <v>1604</v>
      </c>
      <c r="AX101" s="70">
        <v>0</v>
      </c>
      <c r="AY101" s="71">
        <v>0</v>
      </c>
      <c r="AZ101" s="71" t="s">
        <v>1760</v>
      </c>
      <c r="BA101" s="71" t="s">
        <v>1745</v>
      </c>
      <c r="BB101" s="71" t="s">
        <v>1746</v>
      </c>
      <c r="BC101" s="72">
        <v>0</v>
      </c>
      <c r="BD101" s="72">
        <v>0</v>
      </c>
    </row>
    <row r="102" spans="1:56" s="73" customFormat="1" ht="255" x14ac:dyDescent="0.25">
      <c r="A102" s="68">
        <v>98</v>
      </c>
      <c r="B102" s="20" t="s">
        <v>32</v>
      </c>
      <c r="C102" s="20" t="s">
        <v>1729</v>
      </c>
      <c r="D102" s="20" t="s">
        <v>1804</v>
      </c>
      <c r="E102" s="20" t="s">
        <v>198</v>
      </c>
      <c r="F102" s="20" t="s">
        <v>199</v>
      </c>
      <c r="G102" s="20" t="s">
        <v>1844</v>
      </c>
      <c r="H102" s="20" t="s">
        <v>1732</v>
      </c>
      <c r="I102" s="20" t="s">
        <v>1733</v>
      </c>
      <c r="J102" s="68" t="s">
        <v>270</v>
      </c>
      <c r="K102" s="68">
        <f>IF(I102="na",0,IF(COUNTIFS($C$1:C102,C102,$I$1:I102,I102)&gt;1,0,1))</f>
        <v>0</v>
      </c>
      <c r="L102" s="68">
        <f>IF(I102="na",0,IF(COUNTIFS($D$1:D102,D102,$I$1:I102,I102)&gt;1,0,1))</f>
        <v>0</v>
      </c>
      <c r="M102" s="68">
        <f>IF(S102="",0,IF(VLOOKUP(R102,#REF!,2,0)=1,S102-O102,S102-SUMIFS($S:$S,$R:$R,INDEX(meses,VLOOKUP(R102,#REF!,2,0)-1),D:D,D102)))</f>
        <v>0</v>
      </c>
      <c r="N102" s="68"/>
      <c r="O102" s="68"/>
      <c r="P102" s="68"/>
      <c r="Q102" s="68"/>
      <c r="R102" s="2" t="s">
        <v>1597</v>
      </c>
      <c r="S102" s="2"/>
      <c r="T102" s="22"/>
      <c r="U102" s="5"/>
      <c r="V102" s="5"/>
      <c r="W102" s="5"/>
      <c r="X102" s="20" t="s">
        <v>1936</v>
      </c>
      <c r="Y102" s="20" t="s">
        <v>1957</v>
      </c>
      <c r="Z102" s="20" t="s">
        <v>1958</v>
      </c>
      <c r="AA102" s="69">
        <v>313</v>
      </c>
      <c r="AB102" s="68">
        <v>700</v>
      </c>
      <c r="AC102" s="69">
        <f t="shared" si="4"/>
        <v>387</v>
      </c>
      <c r="AD102" s="20" t="s">
        <v>1959</v>
      </c>
      <c r="AE102" s="20" t="s">
        <v>1960</v>
      </c>
      <c r="AF102" s="75">
        <f>AA102</f>
        <v>313</v>
      </c>
      <c r="AG102" s="22">
        <f t="shared" si="5"/>
        <v>0</v>
      </c>
      <c r="AH102" s="39" t="s">
        <v>2236</v>
      </c>
      <c r="AI102" s="5" t="s">
        <v>407</v>
      </c>
      <c r="AJ102" s="5" t="s">
        <v>2237</v>
      </c>
      <c r="AK102" s="20" t="s">
        <v>1739</v>
      </c>
      <c r="AL102" s="68" t="s">
        <v>46</v>
      </c>
      <c r="AM102" s="68">
        <v>2201</v>
      </c>
      <c r="AN102" s="68" t="s">
        <v>48</v>
      </c>
      <c r="AO102" s="68" t="s">
        <v>1740</v>
      </c>
      <c r="AP102" s="20" t="s">
        <v>1757</v>
      </c>
      <c r="AQ102" s="20" t="s">
        <v>1758</v>
      </c>
      <c r="AR102" s="2">
        <v>2201009</v>
      </c>
      <c r="AS102" s="2" t="s">
        <v>665</v>
      </c>
      <c r="AT102" s="39" t="s">
        <v>1961</v>
      </c>
      <c r="AU102" s="2"/>
      <c r="AV102" s="39" t="s">
        <v>422</v>
      </c>
      <c r="AW102" s="2" t="s">
        <v>1604</v>
      </c>
      <c r="AX102" s="70">
        <v>0</v>
      </c>
      <c r="AY102" s="71">
        <v>0</v>
      </c>
      <c r="AZ102" s="71" t="s">
        <v>1760</v>
      </c>
      <c r="BA102" s="71" t="s">
        <v>1745</v>
      </c>
      <c r="BB102" s="71" t="s">
        <v>1746</v>
      </c>
      <c r="BC102" s="72">
        <v>0</v>
      </c>
      <c r="BD102" s="72">
        <v>0</v>
      </c>
    </row>
    <row r="103" spans="1:56" s="73" customFormat="1" ht="150" x14ac:dyDescent="0.25">
      <c r="A103" s="68">
        <v>99</v>
      </c>
      <c r="B103" s="20" t="s">
        <v>32</v>
      </c>
      <c r="C103" s="20" t="s">
        <v>1729</v>
      </c>
      <c r="D103" s="20" t="s">
        <v>1804</v>
      </c>
      <c r="E103" s="20" t="s">
        <v>198</v>
      </c>
      <c r="F103" s="20" t="s">
        <v>199</v>
      </c>
      <c r="G103" s="20" t="s">
        <v>1844</v>
      </c>
      <c r="H103" s="20" t="s">
        <v>1732</v>
      </c>
      <c r="I103" s="20" t="s">
        <v>1733</v>
      </c>
      <c r="J103" s="68" t="s">
        <v>270</v>
      </c>
      <c r="K103" s="68">
        <f>IF(I103="na",0,IF(COUNTIFS($C$1:C103,C103,$I$1:I103,I103)&gt;1,0,1))</f>
        <v>0</v>
      </c>
      <c r="L103" s="68">
        <f>IF(I103="na",0,IF(COUNTIFS($D$1:D103,D103,$I$1:I103,I103)&gt;1,0,1))</f>
        <v>0</v>
      </c>
      <c r="M103" s="68">
        <f>IF(S103="",0,IF(VLOOKUP(R103,#REF!,2,0)=1,S103-O103,S103-SUMIFS($S:$S,$R:$R,INDEX(meses,VLOOKUP(R103,#REF!,2,0)-1),D:D,D103)))</f>
        <v>0</v>
      </c>
      <c r="N103" s="68"/>
      <c r="O103" s="68"/>
      <c r="P103" s="68"/>
      <c r="Q103" s="68"/>
      <c r="R103" s="2" t="s">
        <v>1597</v>
      </c>
      <c r="S103" s="2"/>
      <c r="T103" s="22"/>
      <c r="U103" s="5"/>
      <c r="V103" s="5"/>
      <c r="W103" s="5"/>
      <c r="X103" s="20" t="s">
        <v>1936</v>
      </c>
      <c r="Y103" s="20" t="s">
        <v>1957</v>
      </c>
      <c r="Z103" s="20"/>
      <c r="AA103" s="69"/>
      <c r="AB103" s="69"/>
      <c r="AC103" s="69"/>
      <c r="AD103" s="20"/>
      <c r="AE103" s="20"/>
      <c r="AF103" s="2"/>
      <c r="AG103" s="22"/>
      <c r="AH103" s="5"/>
      <c r="AI103" s="5"/>
      <c r="AJ103" s="5"/>
      <c r="AK103" s="20" t="s">
        <v>1739</v>
      </c>
      <c r="AL103" s="68" t="s">
        <v>46</v>
      </c>
      <c r="AM103" s="68">
        <v>2201</v>
      </c>
      <c r="AN103" s="68" t="s">
        <v>48</v>
      </c>
      <c r="AO103" s="68" t="s">
        <v>1740</v>
      </c>
      <c r="AP103" s="20" t="s">
        <v>1811</v>
      </c>
      <c r="AQ103" s="20" t="s">
        <v>115</v>
      </c>
      <c r="AR103" s="2">
        <v>2201006</v>
      </c>
      <c r="AS103" s="2" t="s">
        <v>1962</v>
      </c>
      <c r="AT103" s="39" t="s">
        <v>1963</v>
      </c>
      <c r="AU103" s="2"/>
      <c r="AV103" s="39" t="s">
        <v>70</v>
      </c>
      <c r="AW103" s="2" t="s">
        <v>1604</v>
      </c>
      <c r="AX103" s="70">
        <v>66613911</v>
      </c>
      <c r="AY103" s="71">
        <v>1</v>
      </c>
      <c r="AZ103" s="71" t="s">
        <v>1744</v>
      </c>
      <c r="BA103" s="71" t="s">
        <v>1745</v>
      </c>
      <c r="BB103" s="71" t="s">
        <v>1746</v>
      </c>
      <c r="BC103" s="72">
        <v>66613911</v>
      </c>
      <c r="BD103" s="72">
        <v>66613911</v>
      </c>
    </row>
    <row r="104" spans="1:56" s="73" customFormat="1" ht="210" x14ac:dyDescent="0.25">
      <c r="A104" s="68">
        <v>100</v>
      </c>
      <c r="B104" s="20" t="s">
        <v>32</v>
      </c>
      <c r="C104" s="20" t="s">
        <v>1729</v>
      </c>
      <c r="D104" s="20" t="s">
        <v>1804</v>
      </c>
      <c r="E104" s="20" t="s">
        <v>198</v>
      </c>
      <c r="F104" s="20" t="s">
        <v>199</v>
      </c>
      <c r="G104" s="20" t="s">
        <v>1844</v>
      </c>
      <c r="H104" s="20" t="s">
        <v>1732</v>
      </c>
      <c r="I104" s="20" t="s">
        <v>1733</v>
      </c>
      <c r="J104" s="68" t="s">
        <v>270</v>
      </c>
      <c r="K104" s="68">
        <f>IF(I104="na",0,IF(COUNTIFS($C$1:C104,C104,$I$1:I104,I104)&gt;1,0,1))</f>
        <v>0</v>
      </c>
      <c r="L104" s="68">
        <f>IF(I104="na",0,IF(COUNTIFS($D$1:D104,D104,$I$1:I104,I104)&gt;1,0,1))</f>
        <v>0</v>
      </c>
      <c r="M104" s="68">
        <f>IF(S104="",0,IF(VLOOKUP(R104,#REF!,2,0)=1,S104-O104,S104-SUMIFS($S:$S,$R:$R,INDEX(meses,VLOOKUP(R104,#REF!,2,0)-1),D:D,D104)))</f>
        <v>0</v>
      </c>
      <c r="N104" s="68"/>
      <c r="O104" s="68"/>
      <c r="P104" s="68"/>
      <c r="Q104" s="68"/>
      <c r="R104" s="2" t="s">
        <v>1597</v>
      </c>
      <c r="S104" s="2"/>
      <c r="T104" s="22"/>
      <c r="U104" s="5"/>
      <c r="V104" s="5"/>
      <c r="W104" s="5"/>
      <c r="X104" s="20" t="s">
        <v>1936</v>
      </c>
      <c r="Y104" s="20" t="s">
        <v>1957</v>
      </c>
      <c r="Z104" s="20"/>
      <c r="AA104" s="69"/>
      <c r="AB104" s="69"/>
      <c r="AC104" s="69"/>
      <c r="AD104" s="20"/>
      <c r="AE104" s="20"/>
      <c r="AF104" s="2"/>
      <c r="AG104" s="22"/>
      <c r="AH104" s="5"/>
      <c r="AI104" s="5"/>
      <c r="AJ104" s="5"/>
      <c r="AK104" s="20" t="s">
        <v>1739</v>
      </c>
      <c r="AL104" s="68" t="s">
        <v>46</v>
      </c>
      <c r="AM104" s="68">
        <v>2201</v>
      </c>
      <c r="AN104" s="68" t="s">
        <v>48</v>
      </c>
      <c r="AO104" s="68" t="s">
        <v>1740</v>
      </c>
      <c r="AP104" s="20" t="s">
        <v>1811</v>
      </c>
      <c r="AQ104" s="20" t="s">
        <v>115</v>
      </c>
      <c r="AR104" s="2">
        <v>2201006</v>
      </c>
      <c r="AS104" s="2" t="s">
        <v>1964</v>
      </c>
      <c r="AT104" s="39" t="s">
        <v>1965</v>
      </c>
      <c r="AU104" s="2"/>
      <c r="AV104" s="39" t="s">
        <v>70</v>
      </c>
      <c r="AW104" s="2" t="s">
        <v>1604</v>
      </c>
      <c r="AX104" s="70">
        <v>70040000</v>
      </c>
      <c r="AY104" s="71">
        <v>1</v>
      </c>
      <c r="AZ104" s="71" t="s">
        <v>1744</v>
      </c>
      <c r="BA104" s="71" t="s">
        <v>1745</v>
      </c>
      <c r="BB104" s="71" t="s">
        <v>1746</v>
      </c>
      <c r="BC104" s="72">
        <v>70040000</v>
      </c>
      <c r="BD104" s="72">
        <v>70040000</v>
      </c>
    </row>
    <row r="105" spans="1:56" s="73" customFormat="1" ht="120" x14ac:dyDescent="0.25">
      <c r="A105" s="68">
        <v>101</v>
      </c>
      <c r="B105" s="20" t="s">
        <v>32</v>
      </c>
      <c r="C105" s="20" t="s">
        <v>1729</v>
      </c>
      <c r="D105" s="20" t="s">
        <v>1804</v>
      </c>
      <c r="E105" s="20" t="s">
        <v>198</v>
      </c>
      <c r="F105" s="20" t="s">
        <v>199</v>
      </c>
      <c r="G105" s="20" t="s">
        <v>1844</v>
      </c>
      <c r="H105" s="20" t="s">
        <v>1732</v>
      </c>
      <c r="I105" s="20" t="s">
        <v>1733</v>
      </c>
      <c r="J105" s="68" t="s">
        <v>270</v>
      </c>
      <c r="K105" s="68">
        <f>IF(I105="na",0,IF(COUNTIFS($C$1:C105,C105,$I$1:I105,I105)&gt;1,0,1))</f>
        <v>0</v>
      </c>
      <c r="L105" s="68">
        <f>IF(I105="na",0,IF(COUNTIFS($D$1:D105,D105,$I$1:I105,I105)&gt;1,0,1))</f>
        <v>0</v>
      </c>
      <c r="M105" s="68">
        <f>IF(S105="",0,IF(VLOOKUP(R105,#REF!,2,0)=1,S105-O105,S105-SUMIFS($S:$S,$R:$R,INDEX(meses,VLOOKUP(R105,#REF!,2,0)-1),D:D,D105)))</f>
        <v>0</v>
      </c>
      <c r="N105" s="68"/>
      <c r="O105" s="68"/>
      <c r="P105" s="68"/>
      <c r="Q105" s="68"/>
      <c r="R105" s="2" t="s">
        <v>1597</v>
      </c>
      <c r="S105" s="2"/>
      <c r="T105" s="22"/>
      <c r="U105" s="5"/>
      <c r="V105" s="5"/>
      <c r="W105" s="5"/>
      <c r="X105" s="20" t="s">
        <v>1936</v>
      </c>
      <c r="Y105" s="20" t="s">
        <v>1966</v>
      </c>
      <c r="Z105" s="20" t="s">
        <v>1967</v>
      </c>
      <c r="AA105" s="69">
        <v>0</v>
      </c>
      <c r="AB105" s="68">
        <v>129</v>
      </c>
      <c r="AC105" s="69">
        <f t="shared" ref="AC105:AC107" si="6">AB105-AA105</f>
        <v>129</v>
      </c>
      <c r="AD105" s="20" t="s">
        <v>1968</v>
      </c>
      <c r="AE105" s="20" t="s">
        <v>1969</v>
      </c>
      <c r="AF105" s="2">
        <v>0</v>
      </c>
      <c r="AG105" s="22">
        <f t="shared" ref="AG105:AG107" si="7">(AF105-AA105)/(AB105-AA105)</f>
        <v>0</v>
      </c>
      <c r="AH105" s="39" t="s">
        <v>2238</v>
      </c>
      <c r="AI105" s="5" t="s">
        <v>407</v>
      </c>
      <c r="AJ105" s="5" t="s">
        <v>2239</v>
      </c>
      <c r="AK105" s="20" t="s">
        <v>1739</v>
      </c>
      <c r="AL105" s="68" t="s">
        <v>46</v>
      </c>
      <c r="AM105" s="68">
        <v>2201</v>
      </c>
      <c r="AN105" s="68" t="s">
        <v>48</v>
      </c>
      <c r="AO105" s="68" t="s">
        <v>1740</v>
      </c>
      <c r="AP105" s="20" t="s">
        <v>1811</v>
      </c>
      <c r="AQ105" s="20" t="s">
        <v>115</v>
      </c>
      <c r="AR105" s="2">
        <v>2201006</v>
      </c>
      <c r="AS105" s="2" t="s">
        <v>665</v>
      </c>
      <c r="AT105" s="39" t="s">
        <v>1970</v>
      </c>
      <c r="AU105" s="2"/>
      <c r="AV105" s="39" t="s">
        <v>448</v>
      </c>
      <c r="AW105" s="2" t="s">
        <v>1604</v>
      </c>
      <c r="AX105" s="70">
        <v>10000000</v>
      </c>
      <c r="AY105" s="71">
        <v>1</v>
      </c>
      <c r="AZ105" s="71" t="s">
        <v>1744</v>
      </c>
      <c r="BA105" s="71" t="s">
        <v>1745</v>
      </c>
      <c r="BB105" s="71" t="s">
        <v>1874</v>
      </c>
      <c r="BC105" s="72">
        <v>10000000</v>
      </c>
      <c r="BD105" s="72">
        <v>10000000</v>
      </c>
    </row>
    <row r="106" spans="1:56" s="73" customFormat="1" ht="409.5" x14ac:dyDescent="0.25">
      <c r="A106" s="68">
        <v>102</v>
      </c>
      <c r="B106" s="20" t="s">
        <v>32</v>
      </c>
      <c r="C106" s="20" t="s">
        <v>1729</v>
      </c>
      <c r="D106" s="20" t="s">
        <v>1804</v>
      </c>
      <c r="E106" s="20" t="s">
        <v>198</v>
      </c>
      <c r="F106" s="20" t="s">
        <v>199</v>
      </c>
      <c r="G106" s="20" t="s">
        <v>1904</v>
      </c>
      <c r="H106" s="20" t="s">
        <v>38</v>
      </c>
      <c r="I106" s="20" t="s">
        <v>1971</v>
      </c>
      <c r="J106" s="68" t="s">
        <v>40</v>
      </c>
      <c r="K106" s="68">
        <f>IF(I106="na",0,IF(COUNTIFS($C$1:C106,C106,$I$1:I106,I106)&gt;1,0,1))</f>
        <v>1</v>
      </c>
      <c r="L106" s="68">
        <f>IF(I106="na",0,IF(COUNTIFS($D$1:D106,D106,$I$1:I106,I106)&gt;1,0,1))</f>
        <v>1</v>
      </c>
      <c r="M106" s="68" t="e">
        <f>IF(S106="",0,IF(VLOOKUP(R106,#REF!,2,0)=1,S106-O106,S106-SUMIFS($S:$S,$R:$R,INDEX(meses,VLOOKUP(R106,#REF!,2,0)-1),D:D,D106)))</f>
        <v>#REF!</v>
      </c>
      <c r="N106" s="68">
        <v>653000</v>
      </c>
      <c r="O106" s="68">
        <v>530000</v>
      </c>
      <c r="P106" s="68">
        <f>O106+146000</f>
        <v>676000</v>
      </c>
      <c r="Q106" s="68">
        <f>P106-O106</f>
        <v>146000</v>
      </c>
      <c r="R106" s="2" t="s">
        <v>1597</v>
      </c>
      <c r="S106" s="68">
        <f>O106</f>
        <v>530000</v>
      </c>
      <c r="T106" s="22">
        <f>(S106-O106)/(P106-O106)</f>
        <v>0</v>
      </c>
      <c r="U106" s="5"/>
      <c r="V106" s="5"/>
      <c r="W106" s="5"/>
      <c r="X106" s="20" t="s">
        <v>1972</v>
      </c>
      <c r="Y106" s="20" t="s">
        <v>1973</v>
      </c>
      <c r="Z106" s="20" t="s">
        <v>1974</v>
      </c>
      <c r="AA106" s="69">
        <v>0</v>
      </c>
      <c r="AB106" s="68">
        <v>1</v>
      </c>
      <c r="AC106" s="69">
        <f t="shared" si="6"/>
        <v>1</v>
      </c>
      <c r="AD106" s="20" t="s">
        <v>1909</v>
      </c>
      <c r="AE106" s="20" t="s">
        <v>1975</v>
      </c>
      <c r="AF106" s="2">
        <v>0</v>
      </c>
      <c r="AG106" s="22">
        <f t="shared" si="7"/>
        <v>0</v>
      </c>
      <c r="AH106" s="5" t="s">
        <v>2240</v>
      </c>
      <c r="AI106" s="5" t="s">
        <v>407</v>
      </c>
      <c r="AJ106" s="5" t="s">
        <v>2241</v>
      </c>
      <c r="AK106" s="20" t="s">
        <v>1739</v>
      </c>
      <c r="AL106" s="68" t="s">
        <v>46</v>
      </c>
      <c r="AM106" s="68">
        <v>2201</v>
      </c>
      <c r="AN106" s="68" t="s">
        <v>48</v>
      </c>
      <c r="AO106" s="68" t="s">
        <v>1740</v>
      </c>
      <c r="AP106" s="20" t="s">
        <v>1811</v>
      </c>
      <c r="AQ106" s="20" t="s">
        <v>115</v>
      </c>
      <c r="AR106" s="2">
        <v>2201006</v>
      </c>
      <c r="AS106" s="2" t="s">
        <v>1976</v>
      </c>
      <c r="AT106" s="39" t="s">
        <v>1977</v>
      </c>
      <c r="AU106" s="2"/>
      <c r="AV106" s="39" t="s">
        <v>70</v>
      </c>
      <c r="AW106" s="2" t="s">
        <v>1604</v>
      </c>
      <c r="AX106" s="70">
        <v>88000000</v>
      </c>
      <c r="AY106" s="71">
        <v>1</v>
      </c>
      <c r="AZ106" s="71" t="s">
        <v>1744</v>
      </c>
      <c r="BA106" s="71" t="s">
        <v>1745</v>
      </c>
      <c r="BB106" s="71" t="s">
        <v>1746</v>
      </c>
      <c r="BC106" s="72">
        <v>88000000</v>
      </c>
      <c r="BD106" s="72">
        <v>88000000</v>
      </c>
    </row>
    <row r="107" spans="1:56" s="73" customFormat="1" ht="225" x14ac:dyDescent="0.25">
      <c r="A107" s="68">
        <v>103</v>
      </c>
      <c r="B107" s="20" t="s">
        <v>32</v>
      </c>
      <c r="C107" s="20" t="s">
        <v>1729</v>
      </c>
      <c r="D107" s="20" t="s">
        <v>1804</v>
      </c>
      <c r="E107" s="20" t="s">
        <v>198</v>
      </c>
      <c r="F107" s="20" t="s">
        <v>199</v>
      </c>
      <c r="G107" s="20" t="s">
        <v>1904</v>
      </c>
      <c r="H107" s="20" t="s">
        <v>38</v>
      </c>
      <c r="I107" s="20" t="s">
        <v>1971</v>
      </c>
      <c r="J107" s="68" t="s">
        <v>40</v>
      </c>
      <c r="K107" s="68">
        <f>IF(I107="na",0,IF(COUNTIFS($C$1:C107,C107,$I$1:I107,I107)&gt;1,0,1))</f>
        <v>0</v>
      </c>
      <c r="L107" s="68">
        <f>IF(I107="na",0,IF(COUNTIFS($D$1:D107,D107,$I$1:I107,I107)&gt;1,0,1))</f>
        <v>0</v>
      </c>
      <c r="M107" s="68">
        <f>IF(S107="",0,IF(VLOOKUP(R107,#REF!,2,0)=1,S107-O107,S107-SUMIFS($S:$S,$R:$R,INDEX(meses,VLOOKUP(R107,#REF!,2,0)-1),D:D,D107)))</f>
        <v>0</v>
      </c>
      <c r="N107" s="68"/>
      <c r="O107" s="68"/>
      <c r="P107" s="68"/>
      <c r="Q107" s="68"/>
      <c r="R107" s="2" t="s">
        <v>1597</v>
      </c>
      <c r="S107" s="2"/>
      <c r="T107" s="22"/>
      <c r="U107" s="5"/>
      <c r="V107" s="5"/>
      <c r="W107" s="5"/>
      <c r="X107" s="20" t="s">
        <v>1972</v>
      </c>
      <c r="Y107" s="20" t="s">
        <v>3026</v>
      </c>
      <c r="Z107" s="20" t="s">
        <v>1974</v>
      </c>
      <c r="AA107" s="69">
        <v>0</v>
      </c>
      <c r="AB107" s="68">
        <v>30</v>
      </c>
      <c r="AC107" s="69">
        <f t="shared" si="6"/>
        <v>30</v>
      </c>
      <c r="AD107" s="20" t="s">
        <v>1978</v>
      </c>
      <c r="AE107" s="20" t="s">
        <v>1979</v>
      </c>
      <c r="AF107" s="2">
        <v>0</v>
      </c>
      <c r="AG107" s="22">
        <f t="shared" si="7"/>
        <v>0</v>
      </c>
      <c r="AH107" s="2" t="s">
        <v>2242</v>
      </c>
      <c r="AI107" s="5" t="s">
        <v>407</v>
      </c>
      <c r="AJ107" s="5" t="s">
        <v>2243</v>
      </c>
      <c r="AK107" s="20" t="s">
        <v>1739</v>
      </c>
      <c r="AL107" s="68" t="s">
        <v>46</v>
      </c>
      <c r="AM107" s="68">
        <v>2201</v>
      </c>
      <c r="AN107" s="68" t="s">
        <v>48</v>
      </c>
      <c r="AO107" s="68" t="s">
        <v>1740</v>
      </c>
      <c r="AP107" s="20" t="s">
        <v>1811</v>
      </c>
      <c r="AQ107" s="20" t="s">
        <v>115</v>
      </c>
      <c r="AR107" s="2">
        <v>2201006</v>
      </c>
      <c r="AS107" s="2" t="s">
        <v>1980</v>
      </c>
      <c r="AT107" s="39" t="s">
        <v>1981</v>
      </c>
      <c r="AU107" s="2"/>
      <c r="AV107" s="39" t="s">
        <v>70</v>
      </c>
      <c r="AW107" s="2" t="s">
        <v>1604</v>
      </c>
      <c r="AX107" s="70">
        <v>88000000</v>
      </c>
      <c r="AY107" s="71">
        <v>1</v>
      </c>
      <c r="AZ107" s="71" t="s">
        <v>1744</v>
      </c>
      <c r="BA107" s="71" t="s">
        <v>1745</v>
      </c>
      <c r="BB107" s="71" t="s">
        <v>1746</v>
      </c>
      <c r="BC107" s="72">
        <v>88000000</v>
      </c>
      <c r="BD107" s="72">
        <v>88000000</v>
      </c>
    </row>
    <row r="108" spans="1:56" s="73" customFormat="1" ht="135" x14ac:dyDescent="0.25">
      <c r="A108" s="68">
        <v>104</v>
      </c>
      <c r="B108" s="20" t="s">
        <v>32</v>
      </c>
      <c r="C108" s="20" t="s">
        <v>1729</v>
      </c>
      <c r="D108" s="20" t="s">
        <v>1804</v>
      </c>
      <c r="E108" s="20" t="s">
        <v>198</v>
      </c>
      <c r="F108" s="20" t="s">
        <v>199</v>
      </c>
      <c r="G108" s="20" t="s">
        <v>1904</v>
      </c>
      <c r="H108" s="20" t="s">
        <v>38</v>
      </c>
      <c r="I108" s="20" t="s">
        <v>1971</v>
      </c>
      <c r="J108" s="68" t="s">
        <v>40</v>
      </c>
      <c r="K108" s="68">
        <f>IF(I108="na",0,IF(COUNTIFS($C$1:C108,C108,$I$1:I108,I108)&gt;1,0,1))</f>
        <v>0</v>
      </c>
      <c r="L108" s="68">
        <f>IF(I108="na",0,IF(COUNTIFS($D$1:D108,D108,$I$1:I108,I108)&gt;1,0,1))</f>
        <v>0</v>
      </c>
      <c r="M108" s="68">
        <f>IF(S108="",0,IF(VLOOKUP(R108,#REF!,2,0)=1,S108-O108,S108-SUMIFS($S:$S,$R:$R,INDEX(meses,VLOOKUP(R108,#REF!,2,0)-1),D:D,D108)))</f>
        <v>0</v>
      </c>
      <c r="N108" s="68"/>
      <c r="O108" s="68"/>
      <c r="P108" s="68"/>
      <c r="Q108" s="68"/>
      <c r="R108" s="2" t="s">
        <v>1597</v>
      </c>
      <c r="S108" s="2"/>
      <c r="T108" s="22"/>
      <c r="U108" s="5"/>
      <c r="V108" s="5"/>
      <c r="W108" s="5"/>
      <c r="X108" s="20" t="s">
        <v>1972</v>
      </c>
      <c r="Y108" s="20" t="s">
        <v>3026</v>
      </c>
      <c r="Z108" s="20"/>
      <c r="AA108" s="69"/>
      <c r="AB108" s="68"/>
      <c r="AC108" s="69"/>
      <c r="AD108" s="20"/>
      <c r="AE108" s="20"/>
      <c r="AF108" s="68"/>
      <c r="AG108" s="22"/>
      <c r="AH108" s="85"/>
      <c r="AI108" s="5"/>
      <c r="AJ108" s="5"/>
      <c r="AK108" s="20" t="s">
        <v>1739</v>
      </c>
      <c r="AL108" s="68" t="s">
        <v>46</v>
      </c>
      <c r="AM108" s="68">
        <v>2201</v>
      </c>
      <c r="AN108" s="68" t="s">
        <v>48</v>
      </c>
      <c r="AO108" s="68" t="s">
        <v>1740</v>
      </c>
      <c r="AP108" s="20" t="s">
        <v>1811</v>
      </c>
      <c r="AQ108" s="20" t="s">
        <v>115</v>
      </c>
      <c r="AR108" s="2">
        <v>2201006</v>
      </c>
      <c r="AS108" s="2" t="s">
        <v>1982</v>
      </c>
      <c r="AT108" s="39" t="s">
        <v>1983</v>
      </c>
      <c r="AU108" s="2"/>
      <c r="AV108" s="39" t="s">
        <v>70</v>
      </c>
      <c r="AW108" s="2" t="s">
        <v>1604</v>
      </c>
      <c r="AX108" s="70">
        <v>82500000</v>
      </c>
      <c r="AY108" s="71">
        <v>1</v>
      </c>
      <c r="AZ108" s="71" t="s">
        <v>1744</v>
      </c>
      <c r="BA108" s="71" t="s">
        <v>1745</v>
      </c>
      <c r="BB108" s="71" t="s">
        <v>1746</v>
      </c>
      <c r="BC108" s="72">
        <v>82500000</v>
      </c>
      <c r="BD108" s="72">
        <v>82500000</v>
      </c>
    </row>
    <row r="109" spans="1:56" s="73" customFormat="1" ht="135" x14ac:dyDescent="0.25">
      <c r="A109" s="68">
        <v>105</v>
      </c>
      <c r="B109" s="20" t="s">
        <v>32</v>
      </c>
      <c r="C109" s="20" t="s">
        <v>1729</v>
      </c>
      <c r="D109" s="20" t="s">
        <v>1804</v>
      </c>
      <c r="E109" s="20" t="s">
        <v>198</v>
      </c>
      <c r="F109" s="20" t="s">
        <v>199</v>
      </c>
      <c r="G109" s="20" t="s">
        <v>1904</v>
      </c>
      <c r="H109" s="20" t="s">
        <v>38</v>
      </c>
      <c r="I109" s="20" t="s">
        <v>1971</v>
      </c>
      <c r="J109" s="68" t="s">
        <v>40</v>
      </c>
      <c r="K109" s="68">
        <f>IF(I109="na",0,IF(COUNTIFS($C$1:C109,C109,$I$1:I109,I109)&gt;1,0,1))</f>
        <v>0</v>
      </c>
      <c r="L109" s="68">
        <f>IF(I109="na",0,IF(COUNTIFS($D$1:D109,D109,$I$1:I109,I109)&gt;1,0,1))</f>
        <v>0</v>
      </c>
      <c r="M109" s="68">
        <f>IF(S109="",0,IF(VLOOKUP(R109,#REF!,2,0)=1,S109-O109,S109-SUMIFS($S:$S,$R:$R,INDEX(meses,VLOOKUP(R109,#REF!,2,0)-1),D:D,D109)))</f>
        <v>0</v>
      </c>
      <c r="N109" s="68"/>
      <c r="O109" s="68"/>
      <c r="P109" s="68"/>
      <c r="Q109" s="68"/>
      <c r="R109" s="2" t="s">
        <v>1597</v>
      </c>
      <c r="S109" s="2"/>
      <c r="T109" s="22"/>
      <c r="U109" s="5"/>
      <c r="V109" s="5"/>
      <c r="W109" s="5"/>
      <c r="X109" s="20" t="s">
        <v>1972</v>
      </c>
      <c r="Y109" s="20" t="s">
        <v>3026</v>
      </c>
      <c r="Z109" s="20"/>
      <c r="AA109" s="69"/>
      <c r="AB109" s="69"/>
      <c r="AC109" s="69"/>
      <c r="AD109" s="20"/>
      <c r="AE109" s="20"/>
      <c r="AF109" s="2"/>
      <c r="AG109" s="22"/>
      <c r="AH109" s="5"/>
      <c r="AI109" s="5"/>
      <c r="AJ109" s="5"/>
      <c r="AK109" s="20" t="s">
        <v>1739</v>
      </c>
      <c r="AL109" s="68" t="s">
        <v>46</v>
      </c>
      <c r="AM109" s="68">
        <v>2201</v>
      </c>
      <c r="AN109" s="68" t="s">
        <v>48</v>
      </c>
      <c r="AO109" s="68" t="s">
        <v>1740</v>
      </c>
      <c r="AP109" s="20" t="s">
        <v>1984</v>
      </c>
      <c r="AQ109" s="20" t="s">
        <v>115</v>
      </c>
      <c r="AR109" s="2">
        <v>2201006</v>
      </c>
      <c r="AS109" s="2" t="s">
        <v>1985</v>
      </c>
      <c r="AT109" s="39" t="s">
        <v>1986</v>
      </c>
      <c r="AU109" s="2"/>
      <c r="AV109" s="39" t="s">
        <v>422</v>
      </c>
      <c r="AW109" s="2" t="s">
        <v>1604</v>
      </c>
      <c r="AX109" s="70">
        <v>1050000000</v>
      </c>
      <c r="AY109" s="71">
        <v>1</v>
      </c>
      <c r="AZ109" s="71" t="s">
        <v>1744</v>
      </c>
      <c r="BA109" s="71" t="s">
        <v>1745</v>
      </c>
      <c r="BB109" s="71" t="s">
        <v>1746</v>
      </c>
      <c r="BC109" s="72">
        <v>1050000000</v>
      </c>
      <c r="BD109" s="72">
        <v>1050000000</v>
      </c>
    </row>
    <row r="110" spans="1:56" s="73" customFormat="1" ht="135" x14ac:dyDescent="0.25">
      <c r="A110" s="68">
        <v>106</v>
      </c>
      <c r="B110" s="20" t="s">
        <v>32</v>
      </c>
      <c r="C110" s="20" t="s">
        <v>1729</v>
      </c>
      <c r="D110" s="20" t="s">
        <v>1804</v>
      </c>
      <c r="E110" s="20" t="s">
        <v>198</v>
      </c>
      <c r="F110" s="20" t="s">
        <v>199</v>
      </c>
      <c r="G110" s="20" t="s">
        <v>1904</v>
      </c>
      <c r="H110" s="20" t="s">
        <v>38</v>
      </c>
      <c r="I110" s="20" t="s">
        <v>1971</v>
      </c>
      <c r="J110" s="68" t="s">
        <v>40</v>
      </c>
      <c r="K110" s="68">
        <f>IF(I110="na",0,IF(COUNTIFS($C$1:C110,C110,$I$1:I110,I110)&gt;1,0,1))</f>
        <v>0</v>
      </c>
      <c r="L110" s="68">
        <f>IF(I110="na",0,IF(COUNTIFS($D$1:D110,D110,$I$1:I110,I110)&gt;1,0,1))</f>
        <v>0</v>
      </c>
      <c r="M110" s="68">
        <f>IF(S110="",0,IF(VLOOKUP(R110,#REF!,2,0)=1,S110-O110,S110-SUMIFS($S:$S,$R:$R,INDEX(meses,VLOOKUP(R110,#REF!,2,0)-1),D:D,D110)))</f>
        <v>0</v>
      </c>
      <c r="N110" s="68"/>
      <c r="O110" s="68"/>
      <c r="P110" s="68"/>
      <c r="Q110" s="68"/>
      <c r="R110" s="2" t="s">
        <v>1597</v>
      </c>
      <c r="S110" s="2"/>
      <c r="T110" s="22"/>
      <c r="U110" s="5"/>
      <c r="V110" s="5"/>
      <c r="W110" s="5"/>
      <c r="X110" s="20" t="s">
        <v>1972</v>
      </c>
      <c r="Y110" s="20" t="s">
        <v>3026</v>
      </c>
      <c r="Z110" s="20"/>
      <c r="AA110" s="69"/>
      <c r="AB110" s="69"/>
      <c r="AC110" s="69"/>
      <c r="AD110" s="20"/>
      <c r="AE110" s="20"/>
      <c r="AF110" s="2"/>
      <c r="AG110" s="22"/>
      <c r="AH110" s="5"/>
      <c r="AI110" s="5"/>
      <c r="AJ110" s="5"/>
      <c r="AK110" s="20" t="s">
        <v>1739</v>
      </c>
      <c r="AL110" s="68" t="s">
        <v>46</v>
      </c>
      <c r="AM110" s="68">
        <v>2201</v>
      </c>
      <c r="AN110" s="68" t="s">
        <v>48</v>
      </c>
      <c r="AO110" s="68" t="s">
        <v>1740</v>
      </c>
      <c r="AP110" s="20" t="s">
        <v>1811</v>
      </c>
      <c r="AQ110" s="20" t="s">
        <v>115</v>
      </c>
      <c r="AR110" s="2">
        <v>2201006</v>
      </c>
      <c r="AS110" s="2" t="s">
        <v>665</v>
      </c>
      <c r="AT110" s="39" t="s">
        <v>842</v>
      </c>
      <c r="AU110" s="2"/>
      <c r="AV110" s="39" t="s">
        <v>740</v>
      </c>
      <c r="AW110" s="2" t="s">
        <v>1604</v>
      </c>
      <c r="AX110" s="70">
        <v>700000</v>
      </c>
      <c r="AY110" s="71">
        <v>60</v>
      </c>
      <c r="AZ110" s="71" t="s">
        <v>1744</v>
      </c>
      <c r="BA110" s="71" t="s">
        <v>1745</v>
      </c>
      <c r="BB110" s="71" t="s">
        <v>1790</v>
      </c>
      <c r="BC110" s="72">
        <v>42000000</v>
      </c>
      <c r="BD110" s="72">
        <v>42000000</v>
      </c>
    </row>
    <row r="111" spans="1:56" s="73" customFormat="1" ht="135" x14ac:dyDescent="0.25">
      <c r="A111" s="68">
        <v>107</v>
      </c>
      <c r="B111" s="20" t="s">
        <v>32</v>
      </c>
      <c r="C111" s="20" t="s">
        <v>1729</v>
      </c>
      <c r="D111" s="20" t="s">
        <v>1804</v>
      </c>
      <c r="E111" s="20" t="s">
        <v>198</v>
      </c>
      <c r="F111" s="20" t="s">
        <v>199</v>
      </c>
      <c r="G111" s="20" t="s">
        <v>1904</v>
      </c>
      <c r="H111" s="20" t="s">
        <v>38</v>
      </c>
      <c r="I111" s="20" t="s">
        <v>1971</v>
      </c>
      <c r="J111" s="68" t="s">
        <v>40</v>
      </c>
      <c r="K111" s="68">
        <f>IF(I111="na",0,IF(COUNTIFS($C$1:C111,C111,$I$1:I111,I111)&gt;1,0,1))</f>
        <v>0</v>
      </c>
      <c r="L111" s="68">
        <f>IF(I111="na",0,IF(COUNTIFS($D$1:D111,D111,$I$1:I111,I111)&gt;1,0,1))</f>
        <v>0</v>
      </c>
      <c r="M111" s="68">
        <f>IF(S111="",0,IF(VLOOKUP(R111,#REF!,2,0)=1,S111-O111,S111-SUMIFS($S:$S,$R:$R,INDEX(meses,VLOOKUP(R111,#REF!,2,0)-1),D:D,D111)))</f>
        <v>0</v>
      </c>
      <c r="N111" s="68"/>
      <c r="O111" s="68"/>
      <c r="P111" s="68"/>
      <c r="Q111" s="68"/>
      <c r="R111" s="2" t="s">
        <v>1597</v>
      </c>
      <c r="S111" s="2"/>
      <c r="T111" s="22"/>
      <c r="U111" s="5"/>
      <c r="V111" s="5"/>
      <c r="W111" s="5"/>
      <c r="X111" s="20" t="s">
        <v>1972</v>
      </c>
      <c r="Y111" s="20" t="s">
        <v>3026</v>
      </c>
      <c r="Z111" s="20"/>
      <c r="AA111" s="69"/>
      <c r="AB111" s="69"/>
      <c r="AC111" s="69"/>
      <c r="AD111" s="20"/>
      <c r="AE111" s="20"/>
      <c r="AF111" s="2"/>
      <c r="AG111" s="22"/>
      <c r="AH111" s="5"/>
      <c r="AI111" s="5"/>
      <c r="AJ111" s="5"/>
      <c r="AK111" s="20" t="s">
        <v>1739</v>
      </c>
      <c r="AL111" s="68" t="s">
        <v>46</v>
      </c>
      <c r="AM111" s="68">
        <v>2201</v>
      </c>
      <c r="AN111" s="68" t="s">
        <v>48</v>
      </c>
      <c r="AO111" s="68" t="s">
        <v>1740</v>
      </c>
      <c r="AP111" s="20" t="s">
        <v>1811</v>
      </c>
      <c r="AQ111" s="20" t="s">
        <v>115</v>
      </c>
      <c r="AR111" s="2">
        <v>2201006</v>
      </c>
      <c r="AS111" s="2" t="s">
        <v>665</v>
      </c>
      <c r="AT111" s="39" t="s">
        <v>1987</v>
      </c>
      <c r="AU111" s="2"/>
      <c r="AV111" s="39" t="s">
        <v>1547</v>
      </c>
      <c r="AW111" s="2" t="s">
        <v>1604</v>
      </c>
      <c r="AX111" s="70">
        <v>333333</v>
      </c>
      <c r="AY111" s="71">
        <v>60</v>
      </c>
      <c r="AZ111" s="71" t="s">
        <v>1744</v>
      </c>
      <c r="BA111" s="71" t="s">
        <v>1745</v>
      </c>
      <c r="BB111" s="71" t="s">
        <v>1791</v>
      </c>
      <c r="BC111" s="72">
        <v>20000000</v>
      </c>
      <c r="BD111" s="72">
        <v>20000000</v>
      </c>
    </row>
    <row r="112" spans="1:56" s="73" customFormat="1" ht="135" x14ac:dyDescent="0.25">
      <c r="A112" s="68">
        <v>108</v>
      </c>
      <c r="B112" s="20" t="s">
        <v>32</v>
      </c>
      <c r="C112" s="20" t="s">
        <v>1729</v>
      </c>
      <c r="D112" s="20" t="s">
        <v>1804</v>
      </c>
      <c r="E112" s="20" t="s">
        <v>198</v>
      </c>
      <c r="F112" s="20" t="s">
        <v>199</v>
      </c>
      <c r="G112" s="20" t="s">
        <v>1904</v>
      </c>
      <c r="H112" s="20" t="s">
        <v>38</v>
      </c>
      <c r="I112" s="20" t="s">
        <v>1971</v>
      </c>
      <c r="J112" s="68" t="s">
        <v>40</v>
      </c>
      <c r="K112" s="68">
        <f>IF(I112="na",0,IF(COUNTIFS($C$1:C112,C112,$I$1:I112,I112)&gt;1,0,1))</f>
        <v>0</v>
      </c>
      <c r="L112" s="68">
        <f>IF(I112="na",0,IF(COUNTIFS($D$1:D112,D112,$I$1:I112,I112)&gt;1,0,1))</f>
        <v>0</v>
      </c>
      <c r="M112" s="68">
        <f>IF(S112="",0,IF(VLOOKUP(R112,#REF!,2,0)=1,S112-O112,S112-SUMIFS($S:$S,$R:$R,INDEX(meses,VLOOKUP(R112,#REF!,2,0)-1),D:D,D112)))</f>
        <v>0</v>
      </c>
      <c r="N112" s="68"/>
      <c r="O112" s="68"/>
      <c r="P112" s="68"/>
      <c r="Q112" s="68"/>
      <c r="R112" s="2" t="s">
        <v>1597</v>
      </c>
      <c r="S112" s="2"/>
      <c r="T112" s="22"/>
      <c r="U112" s="5"/>
      <c r="V112" s="5"/>
      <c r="W112" s="5"/>
      <c r="X112" s="20" t="s">
        <v>1972</v>
      </c>
      <c r="Y112" s="20" t="s">
        <v>3026</v>
      </c>
      <c r="Z112" s="20"/>
      <c r="AA112" s="69"/>
      <c r="AB112" s="69"/>
      <c r="AC112" s="69"/>
      <c r="AD112" s="20"/>
      <c r="AE112" s="20"/>
      <c r="AF112" s="2"/>
      <c r="AG112" s="22"/>
      <c r="AH112" s="5"/>
      <c r="AI112" s="5"/>
      <c r="AJ112" s="5"/>
      <c r="AK112" s="20" t="s">
        <v>1739</v>
      </c>
      <c r="AL112" s="68" t="s">
        <v>46</v>
      </c>
      <c r="AM112" s="68">
        <v>2201</v>
      </c>
      <c r="AN112" s="68" t="s">
        <v>48</v>
      </c>
      <c r="AO112" s="68" t="s">
        <v>1740</v>
      </c>
      <c r="AP112" s="20" t="s">
        <v>1811</v>
      </c>
      <c r="AQ112" s="20" t="s">
        <v>115</v>
      </c>
      <c r="AR112" s="2">
        <v>2201006</v>
      </c>
      <c r="AS112" s="2" t="s">
        <v>665</v>
      </c>
      <c r="AT112" s="39" t="s">
        <v>448</v>
      </c>
      <c r="AU112" s="2"/>
      <c r="AV112" s="39" t="s">
        <v>448</v>
      </c>
      <c r="AW112" s="2" t="s">
        <v>1604</v>
      </c>
      <c r="AX112" s="70">
        <v>36000000</v>
      </c>
      <c r="AY112" s="71">
        <v>1</v>
      </c>
      <c r="AZ112" s="71" t="s">
        <v>1744</v>
      </c>
      <c r="BA112" s="71" t="s">
        <v>1745</v>
      </c>
      <c r="BB112" s="71" t="s">
        <v>1874</v>
      </c>
      <c r="BC112" s="72">
        <v>36000000</v>
      </c>
      <c r="BD112" s="72">
        <v>36000000</v>
      </c>
    </row>
    <row r="113" spans="1:61" s="73" customFormat="1" ht="86.25" customHeight="1" x14ac:dyDescent="0.25">
      <c r="A113" s="68">
        <v>109</v>
      </c>
      <c r="B113" s="20" t="s">
        <v>32</v>
      </c>
      <c r="C113" s="20" t="s">
        <v>1729</v>
      </c>
      <c r="D113" s="20" t="s">
        <v>1804</v>
      </c>
      <c r="E113" s="20" t="s">
        <v>198</v>
      </c>
      <c r="F113" s="20" t="s">
        <v>199</v>
      </c>
      <c r="G113" s="20" t="s">
        <v>1904</v>
      </c>
      <c r="H113" s="20" t="s">
        <v>38</v>
      </c>
      <c r="I113" s="20" t="s">
        <v>1971</v>
      </c>
      <c r="J113" s="68" t="s">
        <v>40</v>
      </c>
      <c r="K113" s="68">
        <f>IF(I113="na",0,IF(COUNTIFS($C$1:C113,C113,$I$1:I113,I113)&gt;1,0,1))</f>
        <v>0</v>
      </c>
      <c r="L113" s="68">
        <f>IF(I113="na",0,IF(COUNTIFS($D$1:D113,D113,$I$1:I113,I113)&gt;1,0,1))</f>
        <v>0</v>
      </c>
      <c r="M113" s="68">
        <f>IF(S113="",0,IF(VLOOKUP(R113,#REF!,2,0)=1,S113-O113,S113-SUMIFS($S:$S,$R:$R,INDEX(meses,VLOOKUP(R113,#REF!,2,0)-1),D:D,D113)))</f>
        <v>0</v>
      </c>
      <c r="N113" s="68"/>
      <c r="O113" s="68"/>
      <c r="P113" s="68"/>
      <c r="Q113" s="68"/>
      <c r="R113" s="2" t="s">
        <v>1597</v>
      </c>
      <c r="S113" s="2"/>
      <c r="T113" s="22"/>
      <c r="U113" s="5"/>
      <c r="V113" s="5"/>
      <c r="W113" s="5"/>
      <c r="X113" s="20" t="s">
        <v>1972</v>
      </c>
      <c r="Y113" s="20" t="s">
        <v>3027</v>
      </c>
      <c r="Z113" s="20" t="s">
        <v>362</v>
      </c>
      <c r="AA113" s="69">
        <v>0</v>
      </c>
      <c r="AB113" s="68">
        <v>2800</v>
      </c>
      <c r="AC113" s="69">
        <f>AB113-AA113</f>
        <v>2800</v>
      </c>
      <c r="AD113" s="20" t="s">
        <v>1988</v>
      </c>
      <c r="AE113" s="24" t="s">
        <v>1989</v>
      </c>
      <c r="AF113" s="2"/>
      <c r="AG113" s="22">
        <f>(AF113-AA113)/(AB113-AA113)</f>
        <v>0</v>
      </c>
      <c r="AH113" s="39" t="s">
        <v>2244</v>
      </c>
      <c r="AI113" s="5" t="s">
        <v>407</v>
      </c>
      <c r="AJ113" s="5" t="s">
        <v>2245</v>
      </c>
      <c r="AK113" s="20" t="s">
        <v>1739</v>
      </c>
      <c r="AL113" s="68" t="s">
        <v>46</v>
      </c>
      <c r="AM113" s="68">
        <v>2201</v>
      </c>
      <c r="AN113" s="68" t="s">
        <v>48</v>
      </c>
      <c r="AO113" s="68" t="s">
        <v>1740</v>
      </c>
      <c r="AP113" s="20" t="s">
        <v>1811</v>
      </c>
      <c r="AQ113" s="20" t="s">
        <v>115</v>
      </c>
      <c r="AR113" s="2">
        <v>2201006</v>
      </c>
      <c r="AS113" s="2" t="s">
        <v>1990</v>
      </c>
      <c r="AT113" s="39" t="s">
        <v>1991</v>
      </c>
      <c r="AU113" s="2"/>
      <c r="AV113" s="39" t="s">
        <v>70</v>
      </c>
      <c r="AW113" s="2" t="s">
        <v>1604</v>
      </c>
      <c r="AX113" s="70">
        <v>75095240</v>
      </c>
      <c r="AY113" s="71">
        <v>1</v>
      </c>
      <c r="AZ113" s="71" t="s">
        <v>1744</v>
      </c>
      <c r="BA113" s="71" t="s">
        <v>1745</v>
      </c>
      <c r="BB113" s="71" t="s">
        <v>1746</v>
      </c>
      <c r="BC113" s="72">
        <v>75095240</v>
      </c>
      <c r="BD113" s="72">
        <v>75095240</v>
      </c>
    </row>
    <row r="114" spans="1:61" s="73" customFormat="1" ht="135" x14ac:dyDescent="0.25">
      <c r="A114" s="68">
        <v>110</v>
      </c>
      <c r="B114" s="20" t="s">
        <v>32</v>
      </c>
      <c r="C114" s="20" t="s">
        <v>1729</v>
      </c>
      <c r="D114" s="20" t="s">
        <v>1804</v>
      </c>
      <c r="E114" s="20" t="s">
        <v>198</v>
      </c>
      <c r="F114" s="20" t="s">
        <v>199</v>
      </c>
      <c r="G114" s="20" t="s">
        <v>1904</v>
      </c>
      <c r="H114" s="20" t="s">
        <v>38</v>
      </c>
      <c r="I114" s="20" t="s">
        <v>1971</v>
      </c>
      <c r="J114" s="68" t="s">
        <v>40</v>
      </c>
      <c r="K114" s="68">
        <f>IF(I114="na",0,IF(COUNTIFS($C$1:C114,C114,$I$1:I114,I114)&gt;1,0,1))</f>
        <v>0</v>
      </c>
      <c r="L114" s="68">
        <f>IF(I114="na",0,IF(COUNTIFS($D$1:D114,D114,$I$1:I114,I114)&gt;1,0,1))</f>
        <v>0</v>
      </c>
      <c r="M114" s="68">
        <f>IF(S114="",0,IF(VLOOKUP(R114,#REF!,2,0)=1,S114-O114,S114-SUMIFS($S:$S,$R:$R,INDEX(meses,VLOOKUP(R114,#REF!,2,0)-1),D:D,D114)))</f>
        <v>0</v>
      </c>
      <c r="N114" s="68"/>
      <c r="O114" s="68"/>
      <c r="P114" s="68"/>
      <c r="Q114" s="68"/>
      <c r="R114" s="2" t="s">
        <v>1597</v>
      </c>
      <c r="S114" s="2"/>
      <c r="T114" s="22"/>
      <c r="U114" s="5"/>
      <c r="V114" s="5"/>
      <c r="W114" s="5"/>
      <c r="X114" s="20" t="s">
        <v>1972</v>
      </c>
      <c r="Y114" s="20" t="s">
        <v>3027</v>
      </c>
      <c r="Z114" s="20"/>
      <c r="AA114" s="69"/>
      <c r="AB114" s="68"/>
      <c r="AC114" s="69"/>
      <c r="AD114" s="20"/>
      <c r="AE114" s="24"/>
      <c r="AF114" s="68"/>
      <c r="AG114" s="22"/>
      <c r="AH114" s="24"/>
      <c r="AI114" s="5"/>
      <c r="AJ114" s="5"/>
      <c r="AK114" s="20" t="s">
        <v>1739</v>
      </c>
      <c r="AL114" s="68" t="s">
        <v>46</v>
      </c>
      <c r="AM114" s="68">
        <v>2201</v>
      </c>
      <c r="AN114" s="68" t="s">
        <v>48</v>
      </c>
      <c r="AO114" s="68" t="s">
        <v>1740</v>
      </c>
      <c r="AP114" s="20" t="s">
        <v>1992</v>
      </c>
      <c r="AQ114" s="20" t="s">
        <v>115</v>
      </c>
      <c r="AR114" s="2">
        <v>2201006</v>
      </c>
      <c r="AS114" s="2" t="s">
        <v>1993</v>
      </c>
      <c r="AT114" s="39" t="s">
        <v>1994</v>
      </c>
      <c r="AU114" s="2"/>
      <c r="AV114" s="39" t="s">
        <v>422</v>
      </c>
      <c r="AW114" s="2" t="s">
        <v>1604</v>
      </c>
      <c r="AX114" s="70">
        <v>1000000000</v>
      </c>
      <c r="AY114" s="71">
        <v>1</v>
      </c>
      <c r="AZ114" s="71" t="s">
        <v>1744</v>
      </c>
      <c r="BA114" s="71" t="s">
        <v>1745</v>
      </c>
      <c r="BB114" s="71" t="s">
        <v>1746</v>
      </c>
      <c r="BC114" s="72">
        <v>1000000000</v>
      </c>
      <c r="BD114" s="72">
        <v>1000000000</v>
      </c>
    </row>
    <row r="115" spans="1:61" s="73" customFormat="1" ht="135" x14ac:dyDescent="0.25">
      <c r="A115" s="68">
        <v>111</v>
      </c>
      <c r="B115" s="20" t="s">
        <v>32</v>
      </c>
      <c r="C115" s="20" t="s">
        <v>1729</v>
      </c>
      <c r="D115" s="20" t="s">
        <v>1804</v>
      </c>
      <c r="E115" s="20" t="s">
        <v>198</v>
      </c>
      <c r="F115" s="20" t="s">
        <v>199</v>
      </c>
      <c r="G115" s="20" t="s">
        <v>1904</v>
      </c>
      <c r="H115" s="20" t="s">
        <v>38</v>
      </c>
      <c r="I115" s="20" t="s">
        <v>1971</v>
      </c>
      <c r="J115" s="68" t="s">
        <v>40</v>
      </c>
      <c r="K115" s="68">
        <f>IF(I115="na",0,IF(COUNTIFS($C$1:C115,C115,$I$1:I115,I115)&gt;1,0,1))</f>
        <v>0</v>
      </c>
      <c r="L115" s="68">
        <f>IF(I115="na",0,IF(COUNTIFS($D$1:D115,D115,$I$1:I115,I115)&gt;1,0,1))</f>
        <v>0</v>
      </c>
      <c r="M115" s="68">
        <f>IF(S115="",0,IF(VLOOKUP(R115,#REF!,2,0)=1,S115-O115,S115-SUMIFS($S:$S,$R:$R,INDEX(meses,VLOOKUP(R115,#REF!,2,0)-1),D:D,D115)))</f>
        <v>0</v>
      </c>
      <c r="N115" s="68"/>
      <c r="O115" s="68"/>
      <c r="P115" s="68"/>
      <c r="Q115" s="68"/>
      <c r="R115" s="2" t="s">
        <v>1597</v>
      </c>
      <c r="S115" s="2"/>
      <c r="T115" s="22"/>
      <c r="U115" s="5"/>
      <c r="V115" s="5"/>
      <c r="W115" s="5"/>
      <c r="X115" s="20" t="s">
        <v>1972</v>
      </c>
      <c r="Y115" s="20" t="s">
        <v>3027</v>
      </c>
      <c r="Z115" s="20"/>
      <c r="AA115" s="69"/>
      <c r="AB115" s="69"/>
      <c r="AC115" s="69"/>
      <c r="AD115" s="20"/>
      <c r="AE115" s="20"/>
      <c r="AF115" s="2"/>
      <c r="AG115" s="22"/>
      <c r="AH115" s="5"/>
      <c r="AI115" s="5"/>
      <c r="AJ115" s="5"/>
      <c r="AK115" s="20" t="s">
        <v>1739</v>
      </c>
      <c r="AL115" s="68" t="s">
        <v>46</v>
      </c>
      <c r="AM115" s="68">
        <v>2201</v>
      </c>
      <c r="AN115" s="68" t="s">
        <v>48</v>
      </c>
      <c r="AO115" s="68" t="s">
        <v>1740</v>
      </c>
      <c r="AP115" s="20" t="s">
        <v>1992</v>
      </c>
      <c r="AQ115" s="20" t="s">
        <v>115</v>
      </c>
      <c r="AR115" s="2">
        <v>2201006</v>
      </c>
      <c r="AS115" s="2" t="s">
        <v>1995</v>
      </c>
      <c r="AT115" s="39" t="s">
        <v>1996</v>
      </c>
      <c r="AU115" s="2"/>
      <c r="AV115" s="39" t="s">
        <v>422</v>
      </c>
      <c r="AW115" s="2" t="s">
        <v>1604</v>
      </c>
      <c r="AX115" s="70">
        <v>80000000</v>
      </c>
      <c r="AY115" s="71">
        <v>1</v>
      </c>
      <c r="AZ115" s="71" t="s">
        <v>1744</v>
      </c>
      <c r="BA115" s="71" t="s">
        <v>1745</v>
      </c>
      <c r="BB115" s="71" t="s">
        <v>1746</v>
      </c>
      <c r="BC115" s="72">
        <v>80000000</v>
      </c>
      <c r="BD115" s="72">
        <v>80000000</v>
      </c>
    </row>
    <row r="116" spans="1:61" s="73" customFormat="1" ht="353.25" customHeight="1" x14ac:dyDescent="0.25">
      <c r="A116" s="68">
        <v>112</v>
      </c>
      <c r="B116" s="20" t="s">
        <v>32</v>
      </c>
      <c r="C116" s="20" t="s">
        <v>1729</v>
      </c>
      <c r="D116" s="20" t="s">
        <v>1804</v>
      </c>
      <c r="E116" s="20" t="s">
        <v>198</v>
      </c>
      <c r="F116" s="20" t="s">
        <v>199</v>
      </c>
      <c r="G116" s="20" t="s">
        <v>1904</v>
      </c>
      <c r="H116" s="20" t="s">
        <v>38</v>
      </c>
      <c r="I116" s="20" t="s">
        <v>1971</v>
      </c>
      <c r="J116" s="68" t="s">
        <v>40</v>
      </c>
      <c r="K116" s="68">
        <f>IF(I116="na",0,IF(COUNTIFS($C$1:C116,C116,$I$1:I116,I116)&gt;1,0,1))</f>
        <v>0</v>
      </c>
      <c r="L116" s="68">
        <f>IF(I116="na",0,IF(COUNTIFS($D$1:D116,D116,$I$1:I116,I116)&gt;1,0,1))</f>
        <v>0</v>
      </c>
      <c r="M116" s="68">
        <f>IF(S116="",0,IF(VLOOKUP(R116,#REF!,2,0)=1,S116-O116,S116-SUMIFS($S:$S,$R:$R,INDEX(meses,VLOOKUP(R116,#REF!,2,0)-1),D:D,D116)))</f>
        <v>0</v>
      </c>
      <c r="N116" s="68"/>
      <c r="O116" s="68"/>
      <c r="P116" s="68"/>
      <c r="Q116" s="68"/>
      <c r="R116" s="2" t="s">
        <v>1597</v>
      </c>
      <c r="S116" s="2"/>
      <c r="T116" s="22"/>
      <c r="U116" s="5"/>
      <c r="V116" s="5"/>
      <c r="W116" s="5"/>
      <c r="X116" s="20" t="s">
        <v>1972</v>
      </c>
      <c r="Y116" s="20" t="s">
        <v>3028</v>
      </c>
      <c r="Z116" s="20" t="s">
        <v>1974</v>
      </c>
      <c r="AA116" s="69">
        <v>0</v>
      </c>
      <c r="AB116" s="68">
        <v>49</v>
      </c>
      <c r="AC116" s="69">
        <f>AB116-AA116</f>
        <v>49</v>
      </c>
      <c r="AD116" s="20" t="s">
        <v>1978</v>
      </c>
      <c r="AE116" s="20" t="s">
        <v>1997</v>
      </c>
      <c r="AF116" s="2">
        <v>0</v>
      </c>
      <c r="AG116" s="22">
        <f>(AF116-AA116)/(AB116-AA116)</f>
        <v>0</v>
      </c>
      <c r="AH116" s="29" t="s">
        <v>2246</v>
      </c>
      <c r="AI116" s="5" t="s">
        <v>407</v>
      </c>
      <c r="AJ116" s="5" t="s">
        <v>2247</v>
      </c>
      <c r="AK116" s="20" t="s">
        <v>1739</v>
      </c>
      <c r="AL116" s="68" t="s">
        <v>46</v>
      </c>
      <c r="AM116" s="68">
        <v>2201</v>
      </c>
      <c r="AN116" s="68" t="s">
        <v>48</v>
      </c>
      <c r="AO116" s="68" t="s">
        <v>1740</v>
      </c>
      <c r="AP116" s="20" t="s">
        <v>1992</v>
      </c>
      <c r="AQ116" s="20" t="s">
        <v>115</v>
      </c>
      <c r="AR116" s="2">
        <v>2201006</v>
      </c>
      <c r="AS116" s="2" t="s">
        <v>1998</v>
      </c>
      <c r="AT116" s="39" t="s">
        <v>1999</v>
      </c>
      <c r="AU116" s="2"/>
      <c r="AV116" s="39" t="s">
        <v>422</v>
      </c>
      <c r="AW116" s="2" t="s">
        <v>1604</v>
      </c>
      <c r="AX116" s="70">
        <v>800000000</v>
      </c>
      <c r="AY116" s="71">
        <v>1</v>
      </c>
      <c r="AZ116" s="71" t="s">
        <v>1744</v>
      </c>
      <c r="BA116" s="71" t="s">
        <v>1745</v>
      </c>
      <c r="BB116" s="71" t="s">
        <v>1746</v>
      </c>
      <c r="BC116" s="72">
        <v>800000000</v>
      </c>
      <c r="BD116" s="72">
        <v>420000000</v>
      </c>
    </row>
    <row r="117" spans="1:61" s="73" customFormat="1" ht="135" x14ac:dyDescent="0.25">
      <c r="A117" s="68">
        <v>113</v>
      </c>
      <c r="B117" s="20" t="s">
        <v>32</v>
      </c>
      <c r="C117" s="20" t="s">
        <v>1729</v>
      </c>
      <c r="D117" s="20" t="s">
        <v>1804</v>
      </c>
      <c r="E117" s="20" t="s">
        <v>198</v>
      </c>
      <c r="F117" s="20" t="s">
        <v>199</v>
      </c>
      <c r="G117" s="20" t="s">
        <v>1904</v>
      </c>
      <c r="H117" s="20" t="s">
        <v>38</v>
      </c>
      <c r="I117" s="20" t="s">
        <v>1971</v>
      </c>
      <c r="J117" s="68" t="s">
        <v>40</v>
      </c>
      <c r="K117" s="68">
        <f>IF(I117="na",0,IF(COUNTIFS($C$1:C117,C117,$I$1:I117,I117)&gt;1,0,1))</f>
        <v>0</v>
      </c>
      <c r="L117" s="68">
        <f>IF(I117="na",0,IF(COUNTIFS($D$1:D117,D117,$I$1:I117,I117)&gt;1,0,1))</f>
        <v>0</v>
      </c>
      <c r="M117" s="68">
        <f>IF(S117="",0,IF(VLOOKUP(R117,#REF!,2,0)=1,S117-O117,S117-SUMIFS($S:$S,$R:$R,INDEX(meses,VLOOKUP(R117,#REF!,2,0)-1),D:D,D117)))</f>
        <v>0</v>
      </c>
      <c r="N117" s="68"/>
      <c r="O117" s="68"/>
      <c r="P117" s="68"/>
      <c r="Q117" s="68"/>
      <c r="R117" s="2" t="s">
        <v>1597</v>
      </c>
      <c r="S117" s="2"/>
      <c r="T117" s="22"/>
      <c r="U117" s="5"/>
      <c r="V117" s="5"/>
      <c r="W117" s="5"/>
      <c r="X117" s="20" t="s">
        <v>1972</v>
      </c>
      <c r="Y117" s="20" t="s">
        <v>3028</v>
      </c>
      <c r="Z117" s="20"/>
      <c r="AA117" s="69"/>
      <c r="AB117" s="68"/>
      <c r="AC117" s="69"/>
      <c r="AD117" s="20"/>
      <c r="AE117" s="20"/>
      <c r="AF117" s="2"/>
      <c r="AG117" s="22"/>
      <c r="AH117" s="5"/>
      <c r="AI117" s="5"/>
      <c r="AJ117" s="5"/>
      <c r="AK117" s="20" t="s">
        <v>1739</v>
      </c>
      <c r="AL117" s="68" t="s">
        <v>46</v>
      </c>
      <c r="AM117" s="68">
        <v>2201</v>
      </c>
      <c r="AN117" s="68" t="s">
        <v>48</v>
      </c>
      <c r="AO117" s="68" t="s">
        <v>1740</v>
      </c>
      <c r="AP117" s="20" t="s">
        <v>1811</v>
      </c>
      <c r="AQ117" s="20" t="s">
        <v>115</v>
      </c>
      <c r="AR117" s="2">
        <v>2201006</v>
      </c>
      <c r="AS117" s="2" t="s">
        <v>2000</v>
      </c>
      <c r="AT117" s="39" t="s">
        <v>2001</v>
      </c>
      <c r="AU117" s="2"/>
      <c r="AV117" s="39" t="s">
        <v>70</v>
      </c>
      <c r="AW117" s="2" t="s">
        <v>1604</v>
      </c>
      <c r="AX117" s="70">
        <v>68502314</v>
      </c>
      <c r="AY117" s="71">
        <v>1</v>
      </c>
      <c r="AZ117" s="71" t="s">
        <v>1744</v>
      </c>
      <c r="BA117" s="71" t="s">
        <v>1745</v>
      </c>
      <c r="BB117" s="71" t="s">
        <v>1746</v>
      </c>
      <c r="BC117" s="72">
        <v>68502314</v>
      </c>
      <c r="BD117" s="72">
        <v>68502314</v>
      </c>
    </row>
    <row r="118" spans="1:61" s="73" customFormat="1" ht="106.5" customHeight="1" x14ac:dyDescent="0.25">
      <c r="A118" s="68">
        <v>114</v>
      </c>
      <c r="B118" s="20" t="s">
        <v>32</v>
      </c>
      <c r="C118" s="20" t="s">
        <v>1729</v>
      </c>
      <c r="D118" s="20" t="s">
        <v>1804</v>
      </c>
      <c r="E118" s="20" t="s">
        <v>198</v>
      </c>
      <c r="F118" s="20" t="s">
        <v>199</v>
      </c>
      <c r="G118" s="20" t="s">
        <v>1904</v>
      </c>
      <c r="H118" s="20" t="s">
        <v>38</v>
      </c>
      <c r="I118" s="20" t="s">
        <v>1971</v>
      </c>
      <c r="J118" s="68" t="s">
        <v>40</v>
      </c>
      <c r="K118" s="68">
        <f>IF(I118="na",0,IF(COUNTIFS($C$1:C118,C118,$I$1:I118,I118)&gt;1,0,1))</f>
        <v>0</v>
      </c>
      <c r="L118" s="68">
        <f>IF(I118="na",0,IF(COUNTIFS($D$1:D118,D118,$I$1:I118,I118)&gt;1,0,1))</f>
        <v>0</v>
      </c>
      <c r="M118" s="68">
        <f>IF(S118="",0,IF(VLOOKUP(R118,#REF!,2,0)=1,S118-O118,S118-SUMIFS($S:$S,$R:$R,INDEX(meses,VLOOKUP(R118,#REF!,2,0)-1),D:D,D118)))</f>
        <v>0</v>
      </c>
      <c r="N118" s="68"/>
      <c r="O118" s="68"/>
      <c r="P118" s="68"/>
      <c r="Q118" s="68"/>
      <c r="R118" s="2" t="s">
        <v>1597</v>
      </c>
      <c r="S118" s="2"/>
      <c r="T118" s="22"/>
      <c r="U118" s="5"/>
      <c r="V118" s="5"/>
      <c r="W118" s="5"/>
      <c r="X118" s="20" t="s">
        <v>1972</v>
      </c>
      <c r="Y118" s="20" t="s">
        <v>2002</v>
      </c>
      <c r="Z118" s="20" t="s">
        <v>1974</v>
      </c>
      <c r="AA118" s="69">
        <v>0</v>
      </c>
      <c r="AB118" s="68">
        <v>1</v>
      </c>
      <c r="AC118" s="69">
        <f>AB118-AA118</f>
        <v>1</v>
      </c>
      <c r="AD118" s="20" t="s">
        <v>1909</v>
      </c>
      <c r="AE118" s="20" t="s">
        <v>2003</v>
      </c>
      <c r="AF118" s="2">
        <v>0</v>
      </c>
      <c r="AG118" s="22">
        <f>(AF118-AA118)/(AB118-AA118)</f>
        <v>0</v>
      </c>
      <c r="AH118" s="30" t="s">
        <v>2248</v>
      </c>
      <c r="AI118" s="5"/>
      <c r="AJ118" s="5"/>
      <c r="AK118" s="20" t="s">
        <v>1739</v>
      </c>
      <c r="AL118" s="68" t="s">
        <v>46</v>
      </c>
      <c r="AM118" s="68">
        <v>2201</v>
      </c>
      <c r="AN118" s="68" t="s">
        <v>48</v>
      </c>
      <c r="AO118" s="68" t="s">
        <v>1740</v>
      </c>
      <c r="AP118" s="20" t="s">
        <v>1992</v>
      </c>
      <c r="AQ118" s="20" t="s">
        <v>115</v>
      </c>
      <c r="AR118" s="2">
        <v>2201006</v>
      </c>
      <c r="AS118" s="2" t="s">
        <v>2004</v>
      </c>
      <c r="AT118" s="39" t="s">
        <v>2005</v>
      </c>
      <c r="AU118" s="2"/>
      <c r="AV118" s="39" t="s">
        <v>422</v>
      </c>
      <c r="AW118" s="2" t="s">
        <v>1604</v>
      </c>
      <c r="AX118" s="70">
        <v>450000000</v>
      </c>
      <c r="AY118" s="71">
        <v>1</v>
      </c>
      <c r="AZ118" s="71" t="s">
        <v>1744</v>
      </c>
      <c r="BA118" s="71" t="s">
        <v>1745</v>
      </c>
      <c r="BB118" s="71" t="s">
        <v>1746</v>
      </c>
      <c r="BC118" s="72">
        <v>450000000</v>
      </c>
      <c r="BD118" s="72">
        <v>450000000</v>
      </c>
      <c r="BH118" s="86"/>
      <c r="BI118" s="73" t="s">
        <v>3030</v>
      </c>
    </row>
    <row r="119" spans="1:61" s="73" customFormat="1" ht="135" x14ac:dyDescent="0.25">
      <c r="A119" s="68">
        <v>115</v>
      </c>
      <c r="B119" s="20" t="s">
        <v>32</v>
      </c>
      <c r="C119" s="20" t="s">
        <v>1729</v>
      </c>
      <c r="D119" s="20" t="s">
        <v>1804</v>
      </c>
      <c r="E119" s="20" t="s">
        <v>198</v>
      </c>
      <c r="F119" s="20" t="s">
        <v>199</v>
      </c>
      <c r="G119" s="20" t="s">
        <v>1904</v>
      </c>
      <c r="H119" s="20" t="s">
        <v>38</v>
      </c>
      <c r="I119" s="20" t="s">
        <v>1971</v>
      </c>
      <c r="J119" s="68" t="s">
        <v>40</v>
      </c>
      <c r="K119" s="68">
        <f>IF(I119="na",0,IF(COUNTIFS($C$1:C119,C119,$I$1:I119,I119)&gt;1,0,1))</f>
        <v>0</v>
      </c>
      <c r="L119" s="68">
        <f>IF(I119="na",0,IF(COUNTIFS($D$1:D119,D119,$I$1:I119,I119)&gt;1,0,1))</f>
        <v>0</v>
      </c>
      <c r="M119" s="68">
        <f>IF(S119="",0,IF(VLOOKUP(R119,#REF!,2,0)=1,S119-O119,S119-SUMIFS($S:$S,$R:$R,INDEX(meses,VLOOKUP(R119,#REF!,2,0)-1),D:D,D119)))</f>
        <v>0</v>
      </c>
      <c r="N119" s="68"/>
      <c r="O119" s="68"/>
      <c r="P119" s="68"/>
      <c r="Q119" s="68"/>
      <c r="R119" s="2" t="s">
        <v>1597</v>
      </c>
      <c r="S119" s="2"/>
      <c r="T119" s="22"/>
      <c r="U119" s="5"/>
      <c r="V119" s="5"/>
      <c r="W119" s="5"/>
      <c r="X119" s="20" t="s">
        <v>1972</v>
      </c>
      <c r="Y119" s="20" t="s">
        <v>2002</v>
      </c>
      <c r="Z119" s="20"/>
      <c r="AA119" s="69"/>
      <c r="AB119" s="69"/>
      <c r="AC119" s="69"/>
      <c r="AD119" s="20"/>
      <c r="AE119" s="20"/>
      <c r="AF119" s="2"/>
      <c r="AG119" s="22"/>
      <c r="AH119" s="5"/>
      <c r="AI119" s="5"/>
      <c r="AJ119" s="5"/>
      <c r="AK119" s="20" t="s">
        <v>1739</v>
      </c>
      <c r="AL119" s="68" t="s">
        <v>46</v>
      </c>
      <c r="AM119" s="68">
        <v>2201</v>
      </c>
      <c r="AN119" s="68" t="s">
        <v>48</v>
      </c>
      <c r="AO119" s="68" t="s">
        <v>1740</v>
      </c>
      <c r="AP119" s="20" t="s">
        <v>1992</v>
      </c>
      <c r="AQ119" s="20" t="s">
        <v>115</v>
      </c>
      <c r="AR119" s="2">
        <v>2201006</v>
      </c>
      <c r="AS119" s="2" t="s">
        <v>1827</v>
      </c>
      <c r="AT119" s="39" t="s">
        <v>2006</v>
      </c>
      <c r="AU119" s="2"/>
      <c r="AV119" s="39" t="s">
        <v>422</v>
      </c>
      <c r="AW119" s="2" t="s">
        <v>1604</v>
      </c>
      <c r="AX119" s="70">
        <v>200000000</v>
      </c>
      <c r="AY119" s="71">
        <v>1</v>
      </c>
      <c r="AZ119" s="71" t="s">
        <v>1744</v>
      </c>
      <c r="BA119" s="71" t="s">
        <v>1745</v>
      </c>
      <c r="BB119" s="71" t="s">
        <v>1746</v>
      </c>
      <c r="BC119" s="72">
        <v>200000000</v>
      </c>
      <c r="BD119" s="72">
        <v>200000000</v>
      </c>
    </row>
    <row r="120" spans="1:61" s="73" customFormat="1" ht="135" x14ac:dyDescent="0.25">
      <c r="A120" s="68">
        <v>116</v>
      </c>
      <c r="B120" s="20" t="s">
        <v>32</v>
      </c>
      <c r="C120" s="20" t="s">
        <v>1729</v>
      </c>
      <c r="D120" s="20" t="s">
        <v>1804</v>
      </c>
      <c r="E120" s="20" t="s">
        <v>198</v>
      </c>
      <c r="F120" s="20" t="s">
        <v>199</v>
      </c>
      <c r="G120" s="20" t="s">
        <v>1904</v>
      </c>
      <c r="H120" s="20" t="s">
        <v>38</v>
      </c>
      <c r="I120" s="20" t="s">
        <v>1971</v>
      </c>
      <c r="J120" s="68" t="s">
        <v>40</v>
      </c>
      <c r="K120" s="68">
        <f>IF(I120="na",0,IF(COUNTIFS($C$1:C120,C120,$I$1:I120,I120)&gt;1,0,1))</f>
        <v>0</v>
      </c>
      <c r="L120" s="68">
        <f>IF(I120="na",0,IF(COUNTIFS($D$1:D120,D120,$I$1:I120,I120)&gt;1,0,1))</f>
        <v>0</v>
      </c>
      <c r="M120" s="68">
        <f>IF(S120="",0,IF(VLOOKUP(R120,#REF!,2,0)=1,S120-O120,S120-SUMIFS($S:$S,$R:$R,INDEX(meses,VLOOKUP(R120,#REF!,2,0)-1),D:D,D120)))</f>
        <v>0</v>
      </c>
      <c r="N120" s="68"/>
      <c r="O120" s="68"/>
      <c r="P120" s="68"/>
      <c r="Q120" s="68"/>
      <c r="R120" s="2" t="s">
        <v>1597</v>
      </c>
      <c r="S120" s="2"/>
      <c r="T120" s="22"/>
      <c r="U120" s="5"/>
      <c r="V120" s="5"/>
      <c r="W120" s="5"/>
      <c r="X120" s="20" t="s">
        <v>1972</v>
      </c>
      <c r="Y120" s="20" t="s">
        <v>2002</v>
      </c>
      <c r="Z120" s="20"/>
      <c r="AA120" s="69"/>
      <c r="AB120" s="69"/>
      <c r="AC120" s="69"/>
      <c r="AD120" s="20"/>
      <c r="AE120" s="20"/>
      <c r="AF120" s="2"/>
      <c r="AG120" s="22"/>
      <c r="AH120" s="5"/>
      <c r="AI120" s="5"/>
      <c r="AJ120" s="5"/>
      <c r="AK120" s="20" t="s">
        <v>1739</v>
      </c>
      <c r="AL120" s="68" t="s">
        <v>46</v>
      </c>
      <c r="AM120" s="68">
        <v>2201</v>
      </c>
      <c r="AN120" s="68" t="s">
        <v>48</v>
      </c>
      <c r="AO120" s="68" t="s">
        <v>1740</v>
      </c>
      <c r="AP120" s="20" t="s">
        <v>1992</v>
      </c>
      <c r="AQ120" s="20" t="s">
        <v>115</v>
      </c>
      <c r="AR120" s="2">
        <v>2201006</v>
      </c>
      <c r="AS120" s="2" t="s">
        <v>1998</v>
      </c>
      <c r="AT120" s="39" t="s">
        <v>2007</v>
      </c>
      <c r="AU120" s="2"/>
      <c r="AV120" s="39" t="s">
        <v>422</v>
      </c>
      <c r="AW120" s="2" t="s">
        <v>1604</v>
      </c>
      <c r="AX120" s="70">
        <v>120000000</v>
      </c>
      <c r="AY120" s="71">
        <v>1</v>
      </c>
      <c r="AZ120" s="71" t="s">
        <v>1744</v>
      </c>
      <c r="BA120" s="71" t="s">
        <v>1745</v>
      </c>
      <c r="BB120" s="71" t="s">
        <v>1746</v>
      </c>
      <c r="BC120" s="72">
        <v>120000000</v>
      </c>
      <c r="BD120" s="72">
        <v>120000000</v>
      </c>
    </row>
    <row r="121" spans="1:61" s="73" customFormat="1" ht="146.25" customHeight="1" x14ac:dyDescent="0.25">
      <c r="A121" s="68">
        <v>117</v>
      </c>
      <c r="B121" s="20" t="s">
        <v>32</v>
      </c>
      <c r="C121" s="20" t="s">
        <v>1729</v>
      </c>
      <c r="D121" s="20" t="s">
        <v>1804</v>
      </c>
      <c r="E121" s="20" t="s">
        <v>198</v>
      </c>
      <c r="F121" s="20" t="s">
        <v>199</v>
      </c>
      <c r="G121" s="20" t="s">
        <v>1904</v>
      </c>
      <c r="H121" s="20" t="s">
        <v>38</v>
      </c>
      <c r="I121" s="20" t="s">
        <v>1971</v>
      </c>
      <c r="J121" s="68" t="s">
        <v>40</v>
      </c>
      <c r="K121" s="68">
        <f>IF(I121="na",0,IF(COUNTIFS($C$1:C121,C121,$I$1:I121,I121)&gt;1,0,1))</f>
        <v>0</v>
      </c>
      <c r="L121" s="68">
        <f>IF(I121="na",0,IF(COUNTIFS($D$1:D121,D121,$I$1:I121,I121)&gt;1,0,1))</f>
        <v>0</v>
      </c>
      <c r="M121" s="68">
        <f>IF(S121="",0,IF(VLOOKUP(R121,#REF!,2,0)=1,S121-O121,S121-SUMIFS($S:$S,$R:$R,INDEX(meses,VLOOKUP(R121,#REF!,2,0)-1),D:D,D121)))</f>
        <v>0</v>
      </c>
      <c r="N121" s="68"/>
      <c r="O121" s="68"/>
      <c r="P121" s="68"/>
      <c r="Q121" s="68"/>
      <c r="R121" s="2" t="s">
        <v>1597</v>
      </c>
      <c r="S121" s="2"/>
      <c r="T121" s="22"/>
      <c r="U121" s="5"/>
      <c r="V121" s="5"/>
      <c r="W121" s="5"/>
      <c r="X121" s="20" t="s">
        <v>1972</v>
      </c>
      <c r="Y121" s="20" t="s">
        <v>3029</v>
      </c>
      <c r="Z121" s="20" t="s">
        <v>1974</v>
      </c>
      <c r="AA121" s="69">
        <v>0</v>
      </c>
      <c r="AB121" s="68">
        <v>0.3</v>
      </c>
      <c r="AC121" s="69">
        <f t="shared" ref="AC121:AC122" si="8">AB121-AA121</f>
        <v>0.3</v>
      </c>
      <c r="AD121" s="20" t="s">
        <v>1909</v>
      </c>
      <c r="AE121" s="20" t="s">
        <v>2008</v>
      </c>
      <c r="AF121" s="2">
        <v>0</v>
      </c>
      <c r="AG121" s="22">
        <f t="shared" ref="AG121:AG122" si="9">(AF121-AA121)/(AB121-AA121)</f>
        <v>0</v>
      </c>
      <c r="AH121" s="30" t="s">
        <v>2249</v>
      </c>
      <c r="AI121" s="5" t="s">
        <v>408</v>
      </c>
      <c r="AJ121" s="5" t="s">
        <v>2250</v>
      </c>
      <c r="AK121" s="20" t="s">
        <v>1739</v>
      </c>
      <c r="AL121" s="68" t="s">
        <v>46</v>
      </c>
      <c r="AM121" s="68">
        <v>2201</v>
      </c>
      <c r="AN121" s="68" t="s">
        <v>48</v>
      </c>
      <c r="AO121" s="68" t="s">
        <v>1740</v>
      </c>
      <c r="AP121" s="20" t="s">
        <v>1992</v>
      </c>
      <c r="AQ121" s="20" t="s">
        <v>115</v>
      </c>
      <c r="AR121" s="2">
        <v>2201006</v>
      </c>
      <c r="AS121" s="2" t="s">
        <v>665</v>
      </c>
      <c r="AT121" s="39" t="s">
        <v>2009</v>
      </c>
      <c r="AU121" s="2"/>
      <c r="AV121" s="39" t="s">
        <v>1887</v>
      </c>
      <c r="AW121" s="2" t="s">
        <v>1604</v>
      </c>
      <c r="AX121" s="70">
        <v>200000000</v>
      </c>
      <c r="AY121" s="71">
        <v>1</v>
      </c>
      <c r="AZ121" s="71" t="s">
        <v>1744</v>
      </c>
      <c r="BA121" s="71" t="s">
        <v>1745</v>
      </c>
      <c r="BB121" s="71" t="s">
        <v>1746</v>
      </c>
      <c r="BC121" s="72">
        <v>200000000</v>
      </c>
      <c r="BD121" s="72">
        <v>0</v>
      </c>
      <c r="BH121" s="87"/>
      <c r="BI121" s="73" t="s">
        <v>3031</v>
      </c>
    </row>
    <row r="122" spans="1:61" s="73" customFormat="1" ht="315" x14ac:dyDescent="0.25">
      <c r="A122" s="68">
        <v>118</v>
      </c>
      <c r="B122" s="20" t="s">
        <v>32</v>
      </c>
      <c r="C122" s="20" t="s">
        <v>1729</v>
      </c>
      <c r="D122" s="20" t="s">
        <v>2010</v>
      </c>
      <c r="E122" s="20" t="s">
        <v>198</v>
      </c>
      <c r="F122" s="20" t="s">
        <v>199</v>
      </c>
      <c r="G122" s="20" t="s">
        <v>1731</v>
      </c>
      <c r="H122" s="79" t="s">
        <v>201</v>
      </c>
      <c r="I122" s="20" t="s">
        <v>1805</v>
      </c>
      <c r="J122" s="68" t="s">
        <v>40</v>
      </c>
      <c r="K122" s="68">
        <f>IF(I122="na",0,IF(COUNTIFS($C$1:C122,C122,$I$1:I122,I122)&gt;1,0,1))</f>
        <v>0</v>
      </c>
      <c r="L122" s="68">
        <f>IF(I122="na",0,IF(COUNTIFS($D$1:D122,D122,$I$1:I122,I122)&gt;1,0,1))</f>
        <v>1</v>
      </c>
      <c r="M122" s="68">
        <f>IF(S122="",0,IF(VLOOKUP(R122,#REF!,2,0)=1,S122-O122,S122-SUMIFS($S:$S,$R:$R,INDEX(meses,VLOOKUP(R122,#REF!,2,0)-1),D:D,D122)))</f>
        <v>0</v>
      </c>
      <c r="N122" s="68"/>
      <c r="O122" s="68"/>
      <c r="P122" s="68"/>
      <c r="Q122" s="68"/>
      <c r="R122" s="2" t="s">
        <v>1597</v>
      </c>
      <c r="S122" s="2"/>
      <c r="T122" s="22"/>
      <c r="U122" s="5"/>
      <c r="V122" s="5"/>
      <c r="W122" s="5"/>
      <c r="X122" s="20" t="s">
        <v>2011</v>
      </c>
      <c r="Y122" s="20" t="s">
        <v>2012</v>
      </c>
      <c r="Z122" s="20" t="s">
        <v>2013</v>
      </c>
      <c r="AA122" s="69">
        <v>0</v>
      </c>
      <c r="AB122" s="69">
        <v>1</v>
      </c>
      <c r="AC122" s="69">
        <f t="shared" si="8"/>
        <v>1</v>
      </c>
      <c r="AD122" s="20" t="s">
        <v>2014</v>
      </c>
      <c r="AE122" s="20" t="s">
        <v>2015</v>
      </c>
      <c r="AF122" s="2">
        <v>0</v>
      </c>
      <c r="AG122" s="22">
        <f t="shared" si="9"/>
        <v>0</v>
      </c>
      <c r="AH122" s="88" t="s">
        <v>2251</v>
      </c>
      <c r="AI122" s="5" t="s">
        <v>407</v>
      </c>
      <c r="AJ122" s="5" t="s">
        <v>2252</v>
      </c>
      <c r="AK122" s="20" t="s">
        <v>1739</v>
      </c>
      <c r="AL122" s="68" t="s">
        <v>46</v>
      </c>
      <c r="AM122" s="68">
        <v>2201</v>
      </c>
      <c r="AN122" s="68" t="s">
        <v>48</v>
      </c>
      <c r="AO122" s="68" t="s">
        <v>1740</v>
      </c>
      <c r="AP122" s="20" t="s">
        <v>2016</v>
      </c>
      <c r="AQ122" s="20" t="s">
        <v>2017</v>
      </c>
      <c r="AR122" s="2">
        <v>2201011</v>
      </c>
      <c r="AS122" s="2" t="s">
        <v>2018</v>
      </c>
      <c r="AT122" s="39" t="s">
        <v>2019</v>
      </c>
      <c r="AU122" s="2"/>
      <c r="AV122" s="39" t="s">
        <v>422</v>
      </c>
      <c r="AW122" s="2" t="s">
        <v>1604</v>
      </c>
      <c r="AX122" s="70">
        <v>42417036758</v>
      </c>
      <c r="AY122" s="71">
        <v>1</v>
      </c>
      <c r="AZ122" s="71" t="s">
        <v>2020</v>
      </c>
      <c r="BA122" s="71" t="s">
        <v>1745</v>
      </c>
      <c r="BB122" s="71" t="s">
        <v>1746</v>
      </c>
      <c r="BC122" s="72">
        <v>42417036758</v>
      </c>
      <c r="BD122" s="72">
        <v>42417036758</v>
      </c>
      <c r="BH122" s="89"/>
      <c r="BI122" s="73" t="s">
        <v>3032</v>
      </c>
    </row>
    <row r="123" spans="1:61" s="73" customFormat="1" ht="195" x14ac:dyDescent="0.25">
      <c r="A123" s="68">
        <v>119</v>
      </c>
      <c r="B123" s="20" t="s">
        <v>32</v>
      </c>
      <c r="C123" s="20" t="s">
        <v>1729</v>
      </c>
      <c r="D123" s="20" t="s">
        <v>2010</v>
      </c>
      <c r="E123" s="20" t="s">
        <v>198</v>
      </c>
      <c r="F123" s="20" t="s">
        <v>199</v>
      </c>
      <c r="G123" s="20" t="s">
        <v>1731</v>
      </c>
      <c r="H123" s="79" t="s">
        <v>201</v>
      </c>
      <c r="I123" s="20" t="s">
        <v>1805</v>
      </c>
      <c r="J123" s="68" t="s">
        <v>40</v>
      </c>
      <c r="K123" s="68">
        <f>IF(I123="na",0,IF(COUNTIFS($C$1:C123,C123,$I$1:I123,I123)&gt;1,0,1))</f>
        <v>0</v>
      </c>
      <c r="L123" s="68">
        <f>IF(I123="na",0,IF(COUNTIFS($D$1:D123,D123,$I$1:I123,I123)&gt;1,0,1))</f>
        <v>0</v>
      </c>
      <c r="M123" s="68">
        <f>IF(S123="",0,IF(VLOOKUP(R123,#REF!,2,0)=1,S123-O123,S123-SUMIFS($S:$S,$R:$R,INDEX(meses,VLOOKUP(R123,#REF!,2,0)-1),D:D,D123)))</f>
        <v>0</v>
      </c>
      <c r="N123" s="68"/>
      <c r="O123" s="68"/>
      <c r="P123" s="68"/>
      <c r="Q123" s="68"/>
      <c r="R123" s="2" t="s">
        <v>1597</v>
      </c>
      <c r="S123" s="2"/>
      <c r="T123" s="22"/>
      <c r="U123" s="5"/>
      <c r="V123" s="5"/>
      <c r="W123" s="5"/>
      <c r="X123" s="20" t="s">
        <v>2011</v>
      </c>
      <c r="Y123" s="20" t="s">
        <v>2012</v>
      </c>
      <c r="Z123" s="20"/>
      <c r="AA123" s="69"/>
      <c r="AB123" s="69"/>
      <c r="AC123" s="69"/>
      <c r="AD123" s="20"/>
      <c r="AE123" s="20"/>
      <c r="AF123" s="2"/>
      <c r="AG123" s="22"/>
      <c r="AH123" s="88"/>
      <c r="AI123" s="5"/>
      <c r="AJ123" s="5"/>
      <c r="AK123" s="20" t="s">
        <v>1739</v>
      </c>
      <c r="AL123" s="68" t="s">
        <v>46</v>
      </c>
      <c r="AM123" s="68">
        <v>2201</v>
      </c>
      <c r="AN123" s="68" t="s">
        <v>48</v>
      </c>
      <c r="AO123" s="68" t="s">
        <v>1740</v>
      </c>
      <c r="AP123" s="20" t="s">
        <v>2016</v>
      </c>
      <c r="AQ123" s="20" t="s">
        <v>2017</v>
      </c>
      <c r="AR123" s="2">
        <v>2201011</v>
      </c>
      <c r="AS123" s="2" t="s">
        <v>2021</v>
      </c>
      <c r="AT123" s="39" t="s">
        <v>2019</v>
      </c>
      <c r="AU123" s="2"/>
      <c r="AV123" s="39" t="s">
        <v>422</v>
      </c>
      <c r="AW123" s="2" t="s">
        <v>1604</v>
      </c>
      <c r="AX123" s="70">
        <v>6582963242</v>
      </c>
      <c r="AY123" s="71">
        <v>1</v>
      </c>
      <c r="AZ123" s="71" t="s">
        <v>2020</v>
      </c>
      <c r="BA123" s="71" t="s">
        <v>1745</v>
      </c>
      <c r="BB123" s="71" t="s">
        <v>1746</v>
      </c>
      <c r="BC123" s="72">
        <v>6582963242</v>
      </c>
      <c r="BD123" s="72">
        <v>6582963242</v>
      </c>
    </row>
    <row r="124" spans="1:61" s="73" customFormat="1" ht="90" x14ac:dyDescent="0.25">
      <c r="A124" s="68">
        <v>120</v>
      </c>
      <c r="B124" s="20" t="s">
        <v>32</v>
      </c>
      <c r="C124" s="20" t="s">
        <v>1729</v>
      </c>
      <c r="D124" s="20" t="s">
        <v>2010</v>
      </c>
      <c r="E124" s="20" t="s">
        <v>198</v>
      </c>
      <c r="F124" s="20" t="s">
        <v>199</v>
      </c>
      <c r="G124" s="20" t="s">
        <v>1731</v>
      </c>
      <c r="H124" s="79" t="s">
        <v>201</v>
      </c>
      <c r="I124" s="20" t="s">
        <v>1805</v>
      </c>
      <c r="J124" s="68" t="s">
        <v>40</v>
      </c>
      <c r="K124" s="68">
        <f>IF(I124="na",0,IF(COUNTIFS($C$1:C124,C124,$I$1:I124,I124)&gt;1,0,1))</f>
        <v>0</v>
      </c>
      <c r="L124" s="68">
        <f>IF(I124="na",0,IF(COUNTIFS($D$1:D124,D124,$I$1:I124,I124)&gt;1,0,1))</f>
        <v>0</v>
      </c>
      <c r="M124" s="68">
        <f>IF(S124="",0,IF(VLOOKUP(R124,#REF!,2,0)=1,S124-O124,S124-SUMIFS($S:$S,$R:$R,INDEX(meses,VLOOKUP(R124,#REF!,2,0)-1),D:D,D124)))</f>
        <v>0</v>
      </c>
      <c r="N124" s="68"/>
      <c r="O124" s="68"/>
      <c r="P124" s="68"/>
      <c r="Q124" s="68"/>
      <c r="R124" s="2" t="s">
        <v>1597</v>
      </c>
      <c r="S124" s="2"/>
      <c r="T124" s="22"/>
      <c r="U124" s="5"/>
      <c r="V124" s="5"/>
      <c r="W124" s="5"/>
      <c r="X124" s="20" t="s">
        <v>2011</v>
      </c>
      <c r="Y124" s="20" t="s">
        <v>2012</v>
      </c>
      <c r="Z124" s="20"/>
      <c r="AA124" s="69"/>
      <c r="AB124" s="69"/>
      <c r="AC124" s="69"/>
      <c r="AD124" s="20"/>
      <c r="AE124" s="20"/>
      <c r="AF124" s="2"/>
      <c r="AG124" s="22"/>
      <c r="AH124" s="5"/>
      <c r="AI124" s="5"/>
      <c r="AJ124" s="5"/>
      <c r="AK124" s="20" t="s">
        <v>1739</v>
      </c>
      <c r="AL124" s="68" t="s">
        <v>46</v>
      </c>
      <c r="AM124" s="68">
        <v>2201</v>
      </c>
      <c r="AN124" s="68" t="s">
        <v>48</v>
      </c>
      <c r="AO124" s="68" t="s">
        <v>1740</v>
      </c>
      <c r="AP124" s="20" t="s">
        <v>2022</v>
      </c>
      <c r="AQ124" s="20" t="s">
        <v>115</v>
      </c>
      <c r="AR124" s="2">
        <v>2201006</v>
      </c>
      <c r="AS124" s="2" t="s">
        <v>665</v>
      </c>
      <c r="AT124" s="39" t="s">
        <v>2023</v>
      </c>
      <c r="AU124" s="2"/>
      <c r="AV124" s="39" t="s">
        <v>70</v>
      </c>
      <c r="AW124" s="2" t="s">
        <v>1604</v>
      </c>
      <c r="AX124" s="70">
        <v>82752000</v>
      </c>
      <c r="AY124" s="71">
        <v>1</v>
      </c>
      <c r="AZ124" s="71" t="s">
        <v>1744</v>
      </c>
      <c r="BA124" s="71" t="s">
        <v>1745</v>
      </c>
      <c r="BB124" s="71" t="s">
        <v>1746</v>
      </c>
      <c r="BC124" s="72">
        <v>82752000</v>
      </c>
      <c r="BD124" s="72">
        <v>82752000</v>
      </c>
    </row>
    <row r="125" spans="1:61" s="73" customFormat="1" ht="105" x14ac:dyDescent="0.25">
      <c r="A125" s="68">
        <v>121</v>
      </c>
      <c r="B125" s="20" t="s">
        <v>32</v>
      </c>
      <c r="C125" s="20" t="s">
        <v>1729</v>
      </c>
      <c r="D125" s="20" t="s">
        <v>2010</v>
      </c>
      <c r="E125" s="20" t="s">
        <v>198</v>
      </c>
      <c r="F125" s="20" t="s">
        <v>199</v>
      </c>
      <c r="G125" s="20" t="s">
        <v>1731</v>
      </c>
      <c r="H125" s="79" t="s">
        <v>201</v>
      </c>
      <c r="I125" s="20" t="s">
        <v>1805</v>
      </c>
      <c r="J125" s="68" t="s">
        <v>40</v>
      </c>
      <c r="K125" s="68">
        <f>IF(I125="na",0,IF(COUNTIFS($C$1:C125,C125,$I$1:I125,I125)&gt;1,0,1))</f>
        <v>0</v>
      </c>
      <c r="L125" s="68">
        <f>IF(I125="na",0,IF(COUNTIFS($D$1:D125,D125,$I$1:I125,I125)&gt;1,0,1))</f>
        <v>0</v>
      </c>
      <c r="M125" s="68">
        <f>IF(S125="",0,IF(VLOOKUP(R125,#REF!,2,0)=1,S125-O125,S125-SUMIFS($S:$S,$R:$R,INDEX(meses,VLOOKUP(R125,#REF!,2,0)-1),D:D,D125)))</f>
        <v>0</v>
      </c>
      <c r="N125" s="68"/>
      <c r="O125" s="68"/>
      <c r="P125" s="68"/>
      <c r="Q125" s="68"/>
      <c r="R125" s="2" t="s">
        <v>1597</v>
      </c>
      <c r="S125" s="2"/>
      <c r="T125" s="22"/>
      <c r="U125" s="5"/>
      <c r="V125" s="5"/>
      <c r="W125" s="5"/>
      <c r="X125" s="20" t="s">
        <v>2011</v>
      </c>
      <c r="Y125" s="20" t="s">
        <v>2012</v>
      </c>
      <c r="Z125" s="20"/>
      <c r="AA125" s="69"/>
      <c r="AB125" s="69"/>
      <c r="AC125" s="69"/>
      <c r="AD125" s="20"/>
      <c r="AE125" s="20"/>
      <c r="AF125" s="2"/>
      <c r="AG125" s="22"/>
      <c r="AH125" s="5"/>
      <c r="AI125" s="5"/>
      <c r="AJ125" s="5"/>
      <c r="AK125" s="20" t="s">
        <v>1739</v>
      </c>
      <c r="AL125" s="68" t="s">
        <v>46</v>
      </c>
      <c r="AM125" s="68">
        <v>2201</v>
      </c>
      <c r="AN125" s="68" t="s">
        <v>48</v>
      </c>
      <c r="AO125" s="68" t="s">
        <v>1740</v>
      </c>
      <c r="AP125" s="20" t="s">
        <v>2022</v>
      </c>
      <c r="AQ125" s="20" t="s">
        <v>115</v>
      </c>
      <c r="AR125" s="2">
        <v>2201006</v>
      </c>
      <c r="AS125" s="2" t="s">
        <v>2024</v>
      </c>
      <c r="AT125" s="39" t="s">
        <v>2025</v>
      </c>
      <c r="AU125" s="2"/>
      <c r="AV125" s="39" t="s">
        <v>70</v>
      </c>
      <c r="AW125" s="2" t="s">
        <v>1604</v>
      </c>
      <c r="AX125" s="70">
        <v>70000000</v>
      </c>
      <c r="AY125" s="71">
        <v>1</v>
      </c>
      <c r="AZ125" s="71" t="s">
        <v>1744</v>
      </c>
      <c r="BA125" s="71" t="s">
        <v>1745</v>
      </c>
      <c r="BB125" s="71" t="s">
        <v>1746</v>
      </c>
      <c r="BC125" s="72">
        <v>70000000</v>
      </c>
      <c r="BD125" s="72">
        <v>70000000</v>
      </c>
    </row>
    <row r="126" spans="1:61" s="73" customFormat="1" ht="90" x14ac:dyDescent="0.25">
      <c r="A126" s="68">
        <v>122</v>
      </c>
      <c r="B126" s="20" t="s">
        <v>32</v>
      </c>
      <c r="C126" s="20" t="s">
        <v>1729</v>
      </c>
      <c r="D126" s="20" t="s">
        <v>2010</v>
      </c>
      <c r="E126" s="20" t="s">
        <v>198</v>
      </c>
      <c r="F126" s="20" t="s">
        <v>199</v>
      </c>
      <c r="G126" s="20" t="s">
        <v>1731</v>
      </c>
      <c r="H126" s="79" t="s">
        <v>201</v>
      </c>
      <c r="I126" s="20" t="s">
        <v>1805</v>
      </c>
      <c r="J126" s="68" t="s">
        <v>40</v>
      </c>
      <c r="K126" s="68">
        <f>IF(I126="na",0,IF(COUNTIFS($C$1:C126,C126,$I$1:I126,I126)&gt;1,0,1))</f>
        <v>0</v>
      </c>
      <c r="L126" s="68">
        <f>IF(I126="na",0,IF(COUNTIFS($D$1:D126,D126,$I$1:I126,I126)&gt;1,0,1))</f>
        <v>0</v>
      </c>
      <c r="M126" s="68">
        <f>IF(S126="",0,IF(VLOOKUP(R126,#REF!,2,0)=1,S126-O126,S126-SUMIFS($S:$S,$R:$R,INDEX(meses,VLOOKUP(R126,#REF!,2,0)-1),D:D,D126)))</f>
        <v>0</v>
      </c>
      <c r="N126" s="68"/>
      <c r="O126" s="68"/>
      <c r="P126" s="68"/>
      <c r="Q126" s="68"/>
      <c r="R126" s="2" t="s">
        <v>1597</v>
      </c>
      <c r="S126" s="2"/>
      <c r="T126" s="22"/>
      <c r="U126" s="5"/>
      <c r="V126" s="5"/>
      <c r="W126" s="5"/>
      <c r="X126" s="20" t="s">
        <v>2011</v>
      </c>
      <c r="Y126" s="20" t="s">
        <v>2012</v>
      </c>
      <c r="Z126" s="20"/>
      <c r="AA126" s="69"/>
      <c r="AB126" s="69"/>
      <c r="AC126" s="69"/>
      <c r="AD126" s="20"/>
      <c r="AE126" s="20"/>
      <c r="AF126" s="2"/>
      <c r="AG126" s="22"/>
      <c r="AH126" s="5"/>
      <c r="AI126" s="5"/>
      <c r="AJ126" s="5"/>
      <c r="AK126" s="20" t="s">
        <v>1739</v>
      </c>
      <c r="AL126" s="68" t="s">
        <v>46</v>
      </c>
      <c r="AM126" s="68">
        <v>2201</v>
      </c>
      <c r="AN126" s="68" t="s">
        <v>48</v>
      </c>
      <c r="AO126" s="68" t="s">
        <v>1740</v>
      </c>
      <c r="AP126" s="20" t="s">
        <v>2022</v>
      </c>
      <c r="AQ126" s="20" t="s">
        <v>115</v>
      </c>
      <c r="AR126" s="2">
        <v>2201006</v>
      </c>
      <c r="AS126" s="2" t="s">
        <v>2026</v>
      </c>
      <c r="AT126" s="39" t="s">
        <v>2027</v>
      </c>
      <c r="AU126" s="2"/>
      <c r="AV126" s="39" t="s">
        <v>70</v>
      </c>
      <c r="AW126" s="2" t="s">
        <v>1604</v>
      </c>
      <c r="AX126" s="70">
        <v>77000000</v>
      </c>
      <c r="AY126" s="71">
        <v>1</v>
      </c>
      <c r="AZ126" s="71" t="s">
        <v>1744</v>
      </c>
      <c r="BA126" s="71" t="s">
        <v>1745</v>
      </c>
      <c r="BB126" s="71" t="s">
        <v>1746</v>
      </c>
      <c r="BC126" s="72">
        <v>64826295</v>
      </c>
      <c r="BD126" s="72">
        <v>64826295</v>
      </c>
    </row>
    <row r="127" spans="1:61" s="73" customFormat="1" ht="90" x14ac:dyDescent="0.25">
      <c r="A127" s="68">
        <v>123</v>
      </c>
      <c r="B127" s="20" t="s">
        <v>32</v>
      </c>
      <c r="C127" s="20" t="s">
        <v>1729</v>
      </c>
      <c r="D127" s="20" t="s">
        <v>2010</v>
      </c>
      <c r="E127" s="20" t="s">
        <v>198</v>
      </c>
      <c r="F127" s="20" t="s">
        <v>199</v>
      </c>
      <c r="G127" s="20" t="s">
        <v>1731</v>
      </c>
      <c r="H127" s="79" t="s">
        <v>201</v>
      </c>
      <c r="I127" s="20" t="s">
        <v>1805</v>
      </c>
      <c r="J127" s="68" t="s">
        <v>40</v>
      </c>
      <c r="K127" s="68">
        <f>IF(I127="na",0,IF(COUNTIFS($C$1:C127,C127,$I$1:I127,I127)&gt;1,0,1))</f>
        <v>0</v>
      </c>
      <c r="L127" s="68">
        <f>IF(I127="na",0,IF(COUNTIFS($D$1:D127,D127,$I$1:I127,I127)&gt;1,0,1))</f>
        <v>0</v>
      </c>
      <c r="M127" s="68">
        <f>IF(S127="",0,IF(VLOOKUP(R127,#REF!,2,0)=1,S127-O127,S127-SUMIFS($S:$S,$R:$R,INDEX(meses,VLOOKUP(R127,#REF!,2,0)-1),D:D,D127)))</f>
        <v>0</v>
      </c>
      <c r="N127" s="68"/>
      <c r="O127" s="68"/>
      <c r="P127" s="68"/>
      <c r="Q127" s="68"/>
      <c r="R127" s="2" t="s">
        <v>1597</v>
      </c>
      <c r="S127" s="2"/>
      <c r="T127" s="22"/>
      <c r="U127" s="5"/>
      <c r="V127" s="5"/>
      <c r="W127" s="5"/>
      <c r="X127" s="20" t="s">
        <v>2011</v>
      </c>
      <c r="Y127" s="20" t="s">
        <v>2012</v>
      </c>
      <c r="Z127" s="20"/>
      <c r="AA127" s="69"/>
      <c r="AB127" s="69"/>
      <c r="AC127" s="69"/>
      <c r="AD127" s="20"/>
      <c r="AE127" s="20"/>
      <c r="AF127" s="2"/>
      <c r="AG127" s="22"/>
      <c r="AH127" s="5"/>
      <c r="AI127" s="5"/>
      <c r="AJ127" s="5"/>
      <c r="AK127" s="20" t="s">
        <v>1739</v>
      </c>
      <c r="AL127" s="68" t="s">
        <v>46</v>
      </c>
      <c r="AM127" s="68">
        <v>2201</v>
      </c>
      <c r="AN127" s="68" t="s">
        <v>48</v>
      </c>
      <c r="AO127" s="68" t="s">
        <v>1740</v>
      </c>
      <c r="AP127" s="20" t="s">
        <v>2022</v>
      </c>
      <c r="AQ127" s="20" t="s">
        <v>115</v>
      </c>
      <c r="AR127" s="2">
        <v>2201006</v>
      </c>
      <c r="AS127" s="2" t="s">
        <v>2028</v>
      </c>
      <c r="AT127" s="39" t="s">
        <v>2029</v>
      </c>
      <c r="AU127" s="2"/>
      <c r="AV127" s="39" t="s">
        <v>70</v>
      </c>
      <c r="AW127" s="2" t="s">
        <v>1604</v>
      </c>
      <c r="AX127" s="70">
        <v>82709000</v>
      </c>
      <c r="AY127" s="71">
        <v>1</v>
      </c>
      <c r="AZ127" s="71" t="s">
        <v>1744</v>
      </c>
      <c r="BA127" s="71" t="s">
        <v>1745</v>
      </c>
      <c r="BB127" s="71" t="s">
        <v>1746</v>
      </c>
      <c r="BC127" s="72">
        <v>82709000</v>
      </c>
      <c r="BD127" s="72">
        <v>82709000</v>
      </c>
    </row>
    <row r="128" spans="1:61" s="73" customFormat="1" ht="135" x14ac:dyDescent="0.25">
      <c r="A128" s="68">
        <v>124</v>
      </c>
      <c r="B128" s="20" t="s">
        <v>32</v>
      </c>
      <c r="C128" s="20" t="s">
        <v>1729</v>
      </c>
      <c r="D128" s="20" t="s">
        <v>2010</v>
      </c>
      <c r="E128" s="20" t="s">
        <v>198</v>
      </c>
      <c r="F128" s="20" t="s">
        <v>199</v>
      </c>
      <c r="G128" s="20" t="s">
        <v>1731</v>
      </c>
      <c r="H128" s="79" t="s">
        <v>201</v>
      </c>
      <c r="I128" s="20" t="s">
        <v>1805</v>
      </c>
      <c r="J128" s="68" t="s">
        <v>40</v>
      </c>
      <c r="K128" s="68">
        <f>IF(I128="na",0,IF(COUNTIFS($C$1:C128,C128,$I$1:I128,I128)&gt;1,0,1))</f>
        <v>0</v>
      </c>
      <c r="L128" s="68">
        <f>IF(I128="na",0,IF(COUNTIFS($D$1:D128,D128,$I$1:I128,I128)&gt;1,0,1))</f>
        <v>0</v>
      </c>
      <c r="M128" s="68">
        <f>IF(S128="",0,IF(VLOOKUP(R128,#REF!,2,0)=1,S128-O128,S128-SUMIFS($S:$S,$R:$R,INDEX(meses,VLOOKUP(R128,#REF!,2,0)-1),D:D,D128)))</f>
        <v>0</v>
      </c>
      <c r="N128" s="68"/>
      <c r="O128" s="68"/>
      <c r="P128" s="68"/>
      <c r="Q128" s="68"/>
      <c r="R128" s="2" t="s">
        <v>1597</v>
      </c>
      <c r="S128" s="2"/>
      <c r="T128" s="22"/>
      <c r="U128" s="5"/>
      <c r="V128" s="5"/>
      <c r="W128" s="5"/>
      <c r="X128" s="20" t="s">
        <v>2011</v>
      </c>
      <c r="Y128" s="20" t="s">
        <v>2012</v>
      </c>
      <c r="Z128" s="20"/>
      <c r="AA128" s="69"/>
      <c r="AB128" s="69"/>
      <c r="AC128" s="69"/>
      <c r="AD128" s="20"/>
      <c r="AE128" s="20"/>
      <c r="AF128" s="2"/>
      <c r="AG128" s="22"/>
      <c r="AH128" s="5"/>
      <c r="AI128" s="5"/>
      <c r="AJ128" s="5"/>
      <c r="AK128" s="20" t="s">
        <v>1739</v>
      </c>
      <c r="AL128" s="68" t="s">
        <v>46</v>
      </c>
      <c r="AM128" s="68">
        <v>2201</v>
      </c>
      <c r="AN128" s="68" t="s">
        <v>48</v>
      </c>
      <c r="AO128" s="68" t="s">
        <v>1740</v>
      </c>
      <c r="AP128" s="20" t="s">
        <v>2022</v>
      </c>
      <c r="AQ128" s="20" t="s">
        <v>115</v>
      </c>
      <c r="AR128" s="2">
        <v>2201006</v>
      </c>
      <c r="AS128" s="2" t="s">
        <v>2030</v>
      </c>
      <c r="AT128" s="39" t="s">
        <v>2031</v>
      </c>
      <c r="AU128" s="2"/>
      <c r="AV128" s="39" t="s">
        <v>70</v>
      </c>
      <c r="AW128" s="2" t="s">
        <v>1604</v>
      </c>
      <c r="AX128" s="70">
        <v>74800000</v>
      </c>
      <c r="AY128" s="71">
        <v>1</v>
      </c>
      <c r="AZ128" s="71" t="s">
        <v>1744</v>
      </c>
      <c r="BA128" s="71" t="s">
        <v>1745</v>
      </c>
      <c r="BB128" s="71" t="s">
        <v>1746</v>
      </c>
      <c r="BC128" s="72">
        <v>74800000</v>
      </c>
      <c r="BD128" s="72">
        <v>74800000</v>
      </c>
    </row>
    <row r="129" spans="1:56" s="73" customFormat="1" ht="90" x14ac:dyDescent="0.25">
      <c r="A129" s="68">
        <v>125</v>
      </c>
      <c r="B129" s="20" t="s">
        <v>32</v>
      </c>
      <c r="C129" s="20" t="s">
        <v>1729</v>
      </c>
      <c r="D129" s="20" t="s">
        <v>2010</v>
      </c>
      <c r="E129" s="20" t="s">
        <v>198</v>
      </c>
      <c r="F129" s="20" t="s">
        <v>199</v>
      </c>
      <c r="G129" s="20" t="s">
        <v>1731</v>
      </c>
      <c r="H129" s="79" t="s">
        <v>201</v>
      </c>
      <c r="I129" s="20" t="s">
        <v>1805</v>
      </c>
      <c r="J129" s="68" t="s">
        <v>40</v>
      </c>
      <c r="K129" s="68">
        <f>IF(I129="na",0,IF(COUNTIFS($C$1:C129,C129,$I$1:I129,I129)&gt;1,0,1))</f>
        <v>0</v>
      </c>
      <c r="L129" s="68">
        <f>IF(I129="na",0,IF(COUNTIFS($D$1:D129,D129,$I$1:I129,I129)&gt;1,0,1))</f>
        <v>0</v>
      </c>
      <c r="M129" s="68">
        <f>IF(S129="",0,IF(VLOOKUP(R129,#REF!,2,0)=1,S129-O129,S129-SUMIFS($S:$S,$R:$R,INDEX(meses,VLOOKUP(R129,#REF!,2,0)-1),D:D,D129)))</f>
        <v>0</v>
      </c>
      <c r="N129" s="68"/>
      <c r="O129" s="68"/>
      <c r="P129" s="68"/>
      <c r="Q129" s="68"/>
      <c r="R129" s="2" t="s">
        <v>1597</v>
      </c>
      <c r="S129" s="2"/>
      <c r="T129" s="22"/>
      <c r="U129" s="5"/>
      <c r="V129" s="5"/>
      <c r="W129" s="5"/>
      <c r="X129" s="20" t="s">
        <v>2010</v>
      </c>
      <c r="Y129" s="20" t="s">
        <v>2012</v>
      </c>
      <c r="Z129" s="20"/>
      <c r="AA129" s="69"/>
      <c r="AB129" s="69"/>
      <c r="AC129" s="69"/>
      <c r="AD129" s="20"/>
      <c r="AE129" s="20"/>
      <c r="AF129" s="2"/>
      <c r="AG129" s="22"/>
      <c r="AH129" s="5"/>
      <c r="AI129" s="5"/>
      <c r="AJ129" s="5"/>
      <c r="AK129" s="20" t="s">
        <v>1739</v>
      </c>
      <c r="AL129" s="68" t="s">
        <v>46</v>
      </c>
      <c r="AM129" s="68">
        <v>2201</v>
      </c>
      <c r="AN129" s="68" t="s">
        <v>48</v>
      </c>
      <c r="AO129" s="68" t="s">
        <v>1740</v>
      </c>
      <c r="AP129" s="20" t="s">
        <v>2022</v>
      </c>
      <c r="AQ129" s="20" t="s">
        <v>115</v>
      </c>
      <c r="AR129" s="2">
        <v>2201006</v>
      </c>
      <c r="AS129" s="2" t="s">
        <v>2032</v>
      </c>
      <c r="AT129" s="39" t="s">
        <v>2033</v>
      </c>
      <c r="AU129" s="2"/>
      <c r="AV129" s="39" t="s">
        <v>70</v>
      </c>
      <c r="AW129" s="2" t="s">
        <v>1604</v>
      </c>
      <c r="AX129" s="70">
        <v>24982650</v>
      </c>
      <c r="AY129" s="71">
        <v>1</v>
      </c>
      <c r="AZ129" s="71" t="s">
        <v>1744</v>
      </c>
      <c r="BA129" s="71" t="s">
        <v>1745</v>
      </c>
      <c r="BB129" s="71" t="s">
        <v>1746</v>
      </c>
      <c r="BC129" s="72">
        <v>24982650</v>
      </c>
      <c r="BD129" s="72">
        <v>24982650</v>
      </c>
    </row>
    <row r="130" spans="1:56" s="73" customFormat="1" ht="90" x14ac:dyDescent="0.25">
      <c r="A130" s="68">
        <v>126</v>
      </c>
      <c r="B130" s="20" t="s">
        <v>32</v>
      </c>
      <c r="C130" s="20" t="s">
        <v>1729</v>
      </c>
      <c r="D130" s="20" t="s">
        <v>2010</v>
      </c>
      <c r="E130" s="20" t="s">
        <v>198</v>
      </c>
      <c r="F130" s="20" t="s">
        <v>199</v>
      </c>
      <c r="G130" s="20" t="s">
        <v>1731</v>
      </c>
      <c r="H130" s="79" t="s">
        <v>201</v>
      </c>
      <c r="I130" s="20" t="s">
        <v>1805</v>
      </c>
      <c r="J130" s="68" t="s">
        <v>40</v>
      </c>
      <c r="K130" s="68">
        <f>IF(I130="na",0,IF(COUNTIFS($C$1:C130,C130,$I$1:I130,I130)&gt;1,0,1))</f>
        <v>0</v>
      </c>
      <c r="L130" s="68">
        <f>IF(I130="na",0,IF(COUNTIFS($D$1:D130,D130,$I$1:I130,I130)&gt;1,0,1))</f>
        <v>0</v>
      </c>
      <c r="M130" s="68">
        <f>IF(S130="",0,IF(VLOOKUP(R130,#REF!,2,0)=1,S130-O130,S130-SUMIFS($S:$S,$R:$R,INDEX(meses,VLOOKUP(R130,#REF!,2,0)-1),D:D,D130)))</f>
        <v>0</v>
      </c>
      <c r="N130" s="68"/>
      <c r="O130" s="68"/>
      <c r="P130" s="68"/>
      <c r="Q130" s="68"/>
      <c r="R130" s="2" t="s">
        <v>1597</v>
      </c>
      <c r="S130" s="2"/>
      <c r="T130" s="22"/>
      <c r="U130" s="5"/>
      <c r="V130" s="5"/>
      <c r="W130" s="5"/>
      <c r="X130" s="20" t="s">
        <v>2011</v>
      </c>
      <c r="Y130" s="20" t="s">
        <v>2012</v>
      </c>
      <c r="Z130" s="20"/>
      <c r="AA130" s="69"/>
      <c r="AB130" s="69"/>
      <c r="AC130" s="69"/>
      <c r="AD130" s="20"/>
      <c r="AE130" s="20"/>
      <c r="AF130" s="2"/>
      <c r="AG130" s="22"/>
      <c r="AH130" s="5"/>
      <c r="AI130" s="5"/>
      <c r="AJ130" s="5"/>
      <c r="AK130" s="20" t="s">
        <v>1739</v>
      </c>
      <c r="AL130" s="68" t="s">
        <v>46</v>
      </c>
      <c r="AM130" s="68">
        <v>2201</v>
      </c>
      <c r="AN130" s="68" t="s">
        <v>48</v>
      </c>
      <c r="AO130" s="68" t="s">
        <v>1740</v>
      </c>
      <c r="AP130" s="20" t="s">
        <v>2022</v>
      </c>
      <c r="AQ130" s="20" t="s">
        <v>115</v>
      </c>
      <c r="AR130" s="2">
        <v>2201006</v>
      </c>
      <c r="AS130" s="2" t="s">
        <v>2034</v>
      </c>
      <c r="AT130" s="39" t="s">
        <v>2035</v>
      </c>
      <c r="AU130" s="2"/>
      <c r="AV130" s="39" t="s">
        <v>70</v>
      </c>
      <c r="AW130" s="2" t="s">
        <v>1604</v>
      </c>
      <c r="AX130" s="70">
        <v>99000000</v>
      </c>
      <c r="AY130" s="71">
        <v>1</v>
      </c>
      <c r="AZ130" s="71" t="s">
        <v>1744</v>
      </c>
      <c r="BA130" s="71" t="s">
        <v>1745</v>
      </c>
      <c r="BB130" s="71" t="s">
        <v>1746</v>
      </c>
      <c r="BC130" s="72">
        <v>99000000</v>
      </c>
      <c r="BD130" s="72">
        <v>99000000</v>
      </c>
    </row>
    <row r="131" spans="1:56" s="73" customFormat="1" ht="90" x14ac:dyDescent="0.25">
      <c r="A131" s="68">
        <v>127</v>
      </c>
      <c r="B131" s="20" t="s">
        <v>32</v>
      </c>
      <c r="C131" s="20" t="s">
        <v>1729</v>
      </c>
      <c r="D131" s="20" t="s">
        <v>2010</v>
      </c>
      <c r="E131" s="20" t="s">
        <v>198</v>
      </c>
      <c r="F131" s="20" t="s">
        <v>199</v>
      </c>
      <c r="G131" s="20" t="s">
        <v>1731</v>
      </c>
      <c r="H131" s="79" t="s">
        <v>201</v>
      </c>
      <c r="I131" s="20" t="s">
        <v>2036</v>
      </c>
      <c r="J131" s="68" t="s">
        <v>40</v>
      </c>
      <c r="K131" s="68">
        <f>IF(I131="na",0,IF(COUNTIFS($C$1:C131,C131,$I$1:I131,I131)&gt;1,0,1))</f>
        <v>1</v>
      </c>
      <c r="L131" s="68">
        <f>IF(I131="na",0,IF(COUNTIFS($D$1:D131,D131,$I$1:I131,I131)&gt;1,0,1))</f>
        <v>1</v>
      </c>
      <c r="M131" s="68" t="e">
        <f>IF(S131="",0,IF(VLOOKUP(R131,#REF!,2,0)=1,S131-O131,S131-SUMIFS($S:$S,$R:$R,INDEX(meses,VLOOKUP(R131,#REF!,2,0)-1),D:D,D131)))</f>
        <v>#REF!</v>
      </c>
      <c r="N131" s="68">
        <v>0.2</v>
      </c>
      <c r="O131" s="68">
        <v>0.14000000000000001</v>
      </c>
      <c r="P131" s="68">
        <v>0.15</v>
      </c>
      <c r="Q131" s="68">
        <f>P131-O131</f>
        <v>9.9999999999999811E-3</v>
      </c>
      <c r="R131" s="2" t="s">
        <v>1597</v>
      </c>
      <c r="S131" s="68">
        <f>O131</f>
        <v>0.14000000000000001</v>
      </c>
      <c r="T131" s="22">
        <f>(S131-O131)/(P131-O131)</f>
        <v>0</v>
      </c>
      <c r="U131" s="5"/>
      <c r="V131" s="5"/>
      <c r="W131" s="5"/>
      <c r="X131" s="20" t="s">
        <v>2011</v>
      </c>
      <c r="Y131" s="20" t="s">
        <v>2037</v>
      </c>
      <c r="Z131" s="20" t="s">
        <v>2038</v>
      </c>
      <c r="AA131" s="69">
        <v>0</v>
      </c>
      <c r="AB131" s="69">
        <v>1</v>
      </c>
      <c r="AC131" s="69">
        <f>AB131-AA131</f>
        <v>1</v>
      </c>
      <c r="AD131" s="20" t="s">
        <v>2039</v>
      </c>
      <c r="AE131" s="20" t="s">
        <v>2040</v>
      </c>
      <c r="AF131" s="2">
        <v>0</v>
      </c>
      <c r="AG131" s="22">
        <f>(AF131-AA131)/(AB131-AA131)</f>
        <v>0</v>
      </c>
      <c r="AH131" s="39" t="s">
        <v>2253</v>
      </c>
      <c r="AI131" s="5" t="s">
        <v>407</v>
      </c>
      <c r="AJ131" s="5" t="s">
        <v>2254</v>
      </c>
      <c r="AK131" s="20" t="s">
        <v>1739</v>
      </c>
      <c r="AL131" s="68" t="s">
        <v>46</v>
      </c>
      <c r="AM131" s="68">
        <v>2201</v>
      </c>
      <c r="AN131" s="68" t="s">
        <v>48</v>
      </c>
      <c r="AO131" s="68" t="s">
        <v>1740</v>
      </c>
      <c r="AP131" s="20" t="s">
        <v>2041</v>
      </c>
      <c r="AQ131" s="20" t="s">
        <v>2042</v>
      </c>
      <c r="AR131" s="2">
        <v>2201007</v>
      </c>
      <c r="AS131" s="2" t="s">
        <v>2043</v>
      </c>
      <c r="AT131" s="39" t="s">
        <v>2044</v>
      </c>
      <c r="AU131" s="2"/>
      <c r="AV131" s="39" t="s">
        <v>422</v>
      </c>
      <c r="AW131" s="2" t="s">
        <v>1604</v>
      </c>
      <c r="AX131" s="70">
        <v>21455000000</v>
      </c>
      <c r="AY131" s="71">
        <v>1</v>
      </c>
      <c r="AZ131" s="71" t="s">
        <v>2045</v>
      </c>
      <c r="BA131" s="71" t="s">
        <v>1745</v>
      </c>
      <c r="BB131" s="71" t="s">
        <v>1746</v>
      </c>
      <c r="BC131" s="72">
        <v>21455000000</v>
      </c>
      <c r="BD131" s="72">
        <v>21455000000</v>
      </c>
    </row>
    <row r="132" spans="1:56" s="73" customFormat="1" ht="90" x14ac:dyDescent="0.25">
      <c r="A132" s="68">
        <v>128</v>
      </c>
      <c r="B132" s="20" t="s">
        <v>32</v>
      </c>
      <c r="C132" s="20" t="s">
        <v>1729</v>
      </c>
      <c r="D132" s="20" t="s">
        <v>2010</v>
      </c>
      <c r="E132" s="20" t="s">
        <v>198</v>
      </c>
      <c r="F132" s="20" t="s">
        <v>199</v>
      </c>
      <c r="G132" s="20" t="s">
        <v>1731</v>
      </c>
      <c r="H132" s="79" t="s">
        <v>201</v>
      </c>
      <c r="I132" s="20" t="s">
        <v>2036</v>
      </c>
      <c r="J132" s="68" t="s">
        <v>40</v>
      </c>
      <c r="K132" s="68">
        <f>IF(I132="na",0,IF(COUNTIFS($C$1:C132,C132,$I$1:I132,I132)&gt;1,0,1))</f>
        <v>0</v>
      </c>
      <c r="L132" s="68">
        <f>IF(I132="na",0,IF(COUNTIFS($D$1:D132,D132,$I$1:I132,I132)&gt;1,0,1))</f>
        <v>0</v>
      </c>
      <c r="M132" s="68">
        <f>IF(S132="",0,IF(VLOOKUP(R132,#REF!,2,0)=1,S132-O132,S132-SUMIFS($S:$S,$R:$R,INDEX(meses,VLOOKUP(R132,#REF!,2,0)-1),D:D,D132)))</f>
        <v>0</v>
      </c>
      <c r="N132" s="68"/>
      <c r="O132" s="68"/>
      <c r="P132" s="68"/>
      <c r="Q132" s="68"/>
      <c r="R132" s="2" t="s">
        <v>1597</v>
      </c>
      <c r="S132" s="2"/>
      <c r="T132" s="22"/>
      <c r="U132" s="5"/>
      <c r="V132" s="5"/>
      <c r="W132" s="5"/>
      <c r="X132" s="20" t="s">
        <v>2011</v>
      </c>
      <c r="Y132" s="20" t="s">
        <v>2037</v>
      </c>
      <c r="Z132" s="20" t="s">
        <v>2038</v>
      </c>
      <c r="AA132" s="69"/>
      <c r="AB132" s="69"/>
      <c r="AC132" s="69"/>
      <c r="AD132" s="20"/>
      <c r="AE132" s="20"/>
      <c r="AF132" s="2"/>
      <c r="AG132" s="22"/>
      <c r="AH132" s="39"/>
      <c r="AI132" s="5"/>
      <c r="AJ132" s="5"/>
      <c r="AK132" s="20" t="s">
        <v>1739</v>
      </c>
      <c r="AL132" s="68" t="s">
        <v>46</v>
      </c>
      <c r="AM132" s="68">
        <v>2201</v>
      </c>
      <c r="AN132" s="68" t="s">
        <v>48</v>
      </c>
      <c r="AO132" s="68" t="s">
        <v>1740</v>
      </c>
      <c r="AP132" s="20" t="s">
        <v>2041</v>
      </c>
      <c r="AQ132" s="20" t="s">
        <v>2042</v>
      </c>
      <c r="AR132" s="2">
        <v>2201007</v>
      </c>
      <c r="AS132" s="2" t="s">
        <v>2046</v>
      </c>
      <c r="AT132" s="39" t="s">
        <v>2047</v>
      </c>
      <c r="AU132" s="2"/>
      <c r="AV132" s="39" t="s">
        <v>422</v>
      </c>
      <c r="AW132" s="2" t="s">
        <v>1604</v>
      </c>
      <c r="AX132" s="70">
        <v>500000000</v>
      </c>
      <c r="AY132" s="71">
        <v>1</v>
      </c>
      <c r="AZ132" s="71" t="s">
        <v>2045</v>
      </c>
      <c r="BA132" s="71" t="s">
        <v>1745</v>
      </c>
      <c r="BB132" s="71" t="s">
        <v>1746</v>
      </c>
      <c r="BC132" s="72">
        <v>500000000</v>
      </c>
      <c r="BD132" s="72">
        <v>500000000</v>
      </c>
    </row>
    <row r="133" spans="1:56" s="73" customFormat="1" ht="330" x14ac:dyDescent="0.25">
      <c r="A133" s="68">
        <v>129</v>
      </c>
      <c r="B133" s="20" t="s">
        <v>32</v>
      </c>
      <c r="C133" s="20" t="s">
        <v>1729</v>
      </c>
      <c r="D133" s="20" t="s">
        <v>2010</v>
      </c>
      <c r="E133" s="20" t="s">
        <v>198</v>
      </c>
      <c r="F133" s="20" t="s">
        <v>199</v>
      </c>
      <c r="G133" s="20" t="s">
        <v>1731</v>
      </c>
      <c r="H133" s="20" t="s">
        <v>231</v>
      </c>
      <c r="I133" s="20" t="s">
        <v>2048</v>
      </c>
      <c r="J133" s="68" t="s">
        <v>40</v>
      </c>
      <c r="K133" s="68">
        <f>IF(I133="na",0,IF(COUNTIFS($C$1:C133,C133,$I$1:I133,I133)&gt;1,0,1))</f>
        <v>1</v>
      </c>
      <c r="L133" s="68">
        <f>IF(I133="na",0,IF(COUNTIFS($D$1:D133,D133,$I$1:I133,I133)&gt;1,0,1))</f>
        <v>1</v>
      </c>
      <c r="M133" s="68" t="e">
        <f>IF(S133="",0,IF(VLOOKUP(R133,#REF!,2,0)=1,S133-O133,S133-SUMIFS($S:$S,$R:$R,INDEX(meses,VLOOKUP(R133,#REF!,2,0)-1),D:D,D133)))</f>
        <v>#REF!</v>
      </c>
      <c r="N133" s="68">
        <v>0.1</v>
      </c>
      <c r="O133" s="68">
        <v>0.04</v>
      </c>
      <c r="P133" s="68">
        <v>4.7500000000000001E-2</v>
      </c>
      <c r="Q133" s="68">
        <f>P133-O133</f>
        <v>7.4999999999999997E-3</v>
      </c>
      <c r="R133" s="2" t="s">
        <v>1597</v>
      </c>
      <c r="S133" s="68">
        <f>O133</f>
        <v>0.04</v>
      </c>
      <c r="T133" s="22">
        <f>(S133-O133)/(P133-O133)</f>
        <v>0</v>
      </c>
      <c r="U133" s="5"/>
      <c r="V133" s="5"/>
      <c r="W133" s="5"/>
      <c r="X133" s="20" t="s">
        <v>2011</v>
      </c>
      <c r="Y133" s="20" t="s">
        <v>2049</v>
      </c>
      <c r="Z133" s="20" t="s">
        <v>2050</v>
      </c>
      <c r="AA133" s="69">
        <v>1277845</v>
      </c>
      <c r="AB133" s="69">
        <v>1700000</v>
      </c>
      <c r="AC133" s="69">
        <f>AB133-AA133</f>
        <v>422155</v>
      </c>
      <c r="AD133" s="20" t="s">
        <v>2051</v>
      </c>
      <c r="AE133" s="20" t="s">
        <v>2052</v>
      </c>
      <c r="AF133" s="75">
        <f>AA133</f>
        <v>1277845</v>
      </c>
      <c r="AG133" s="22">
        <f>(AF133-AA133)/(AB133-AA133)</f>
        <v>0</v>
      </c>
      <c r="AH133" s="88" t="s">
        <v>2255</v>
      </c>
      <c r="AI133" s="5" t="s">
        <v>407</v>
      </c>
      <c r="AJ133" s="5" t="s">
        <v>2256</v>
      </c>
      <c r="AK133" s="20" t="s">
        <v>1739</v>
      </c>
      <c r="AL133" s="68" t="s">
        <v>46</v>
      </c>
      <c r="AM133" s="68">
        <v>2201</v>
      </c>
      <c r="AN133" s="68" t="s">
        <v>48</v>
      </c>
      <c r="AO133" s="68" t="s">
        <v>1740</v>
      </c>
      <c r="AP133" s="20" t="s">
        <v>2041</v>
      </c>
      <c r="AQ133" s="20" t="s">
        <v>2042</v>
      </c>
      <c r="AR133" s="2">
        <v>2201007</v>
      </c>
      <c r="AS133" s="2" t="s">
        <v>665</v>
      </c>
      <c r="AT133" s="39" t="s">
        <v>2053</v>
      </c>
      <c r="AU133" s="2"/>
      <c r="AV133" s="39" t="s">
        <v>1887</v>
      </c>
      <c r="AW133" s="2" t="s">
        <v>1604</v>
      </c>
      <c r="AX133" s="70">
        <v>345000000</v>
      </c>
      <c r="AY133" s="71">
        <v>1</v>
      </c>
      <c r="AZ133" s="71" t="s">
        <v>2045</v>
      </c>
      <c r="BA133" s="71" t="s">
        <v>1745</v>
      </c>
      <c r="BB133" s="71" t="s">
        <v>1746</v>
      </c>
      <c r="BC133" s="72">
        <v>345000000</v>
      </c>
      <c r="BD133" s="72">
        <v>298500000</v>
      </c>
    </row>
    <row r="134" spans="1:56" s="73" customFormat="1" ht="90" x14ac:dyDescent="0.25">
      <c r="A134" s="68">
        <v>130</v>
      </c>
      <c r="B134" s="20" t="s">
        <v>32</v>
      </c>
      <c r="C134" s="20" t="s">
        <v>1729</v>
      </c>
      <c r="D134" s="20" t="s">
        <v>2010</v>
      </c>
      <c r="E134" s="20" t="s">
        <v>198</v>
      </c>
      <c r="F134" s="20" t="s">
        <v>199</v>
      </c>
      <c r="G134" s="20" t="s">
        <v>1731</v>
      </c>
      <c r="H134" s="20" t="s">
        <v>231</v>
      </c>
      <c r="I134" s="20" t="s">
        <v>2048</v>
      </c>
      <c r="J134" s="68" t="s">
        <v>40</v>
      </c>
      <c r="K134" s="68">
        <f>IF(I134="na",0,IF(COUNTIFS($C$1:C134,C134,$I$1:I134,I134)&gt;1,0,1))</f>
        <v>0</v>
      </c>
      <c r="L134" s="68">
        <f>IF(I134="na",0,IF(COUNTIFS($D$1:D134,D134,$I$1:I134,I134)&gt;1,0,1))</f>
        <v>0</v>
      </c>
      <c r="M134" s="68">
        <f>IF(S134="",0,IF(VLOOKUP(R134,#REF!,2,0)=1,S134-O134,S134-SUMIFS($S:$S,$R:$R,INDEX(meses,VLOOKUP(R134,#REF!,2,0)-1),D:D,D134)))</f>
        <v>0</v>
      </c>
      <c r="N134" s="68"/>
      <c r="O134" s="68"/>
      <c r="P134" s="68"/>
      <c r="Q134" s="68"/>
      <c r="R134" s="2" t="s">
        <v>1597</v>
      </c>
      <c r="S134" s="2"/>
      <c r="T134" s="22"/>
      <c r="U134" s="5"/>
      <c r="V134" s="5"/>
      <c r="W134" s="5"/>
      <c r="X134" s="20" t="s">
        <v>2011</v>
      </c>
      <c r="Y134" s="20" t="s">
        <v>2049</v>
      </c>
      <c r="Z134" s="20"/>
      <c r="AA134" s="69"/>
      <c r="AB134" s="69"/>
      <c r="AC134" s="69"/>
      <c r="AD134" s="20"/>
      <c r="AE134" s="20"/>
      <c r="AF134" s="2"/>
      <c r="AG134" s="22"/>
      <c r="AH134" s="5"/>
      <c r="AI134" s="5"/>
      <c r="AJ134" s="5"/>
      <c r="AK134" s="20" t="s">
        <v>1739</v>
      </c>
      <c r="AL134" s="68" t="s">
        <v>46</v>
      </c>
      <c r="AM134" s="68">
        <v>2201</v>
      </c>
      <c r="AN134" s="68" t="s">
        <v>48</v>
      </c>
      <c r="AO134" s="68" t="s">
        <v>1740</v>
      </c>
      <c r="AP134" s="20" t="s">
        <v>2022</v>
      </c>
      <c r="AQ134" s="20" t="s">
        <v>115</v>
      </c>
      <c r="AR134" s="2">
        <v>2201006</v>
      </c>
      <c r="AS134" s="2" t="s">
        <v>665</v>
      </c>
      <c r="AT134" s="39" t="s">
        <v>2054</v>
      </c>
      <c r="AU134" s="2"/>
      <c r="AV134" s="39" t="s">
        <v>448</v>
      </c>
      <c r="AW134" s="2" t="s">
        <v>1604</v>
      </c>
      <c r="AX134" s="70">
        <v>1100000000</v>
      </c>
      <c r="AY134" s="71">
        <v>1</v>
      </c>
      <c r="AZ134" s="71" t="s">
        <v>1744</v>
      </c>
      <c r="BA134" s="71" t="s">
        <v>1745</v>
      </c>
      <c r="BB134" s="71" t="s">
        <v>1874</v>
      </c>
      <c r="BC134" s="72">
        <v>1100000000</v>
      </c>
      <c r="BD134" s="72">
        <v>600000000</v>
      </c>
    </row>
    <row r="135" spans="1:56" s="73" customFormat="1" ht="90" x14ac:dyDescent="0.25">
      <c r="A135" s="68">
        <v>131</v>
      </c>
      <c r="B135" s="20" t="s">
        <v>32</v>
      </c>
      <c r="C135" s="20" t="s">
        <v>1729</v>
      </c>
      <c r="D135" s="20" t="s">
        <v>2010</v>
      </c>
      <c r="E135" s="20" t="s">
        <v>198</v>
      </c>
      <c r="F135" s="20" t="s">
        <v>199</v>
      </c>
      <c r="G135" s="20" t="s">
        <v>1731</v>
      </c>
      <c r="H135" s="20" t="s">
        <v>231</v>
      </c>
      <c r="I135" s="20" t="s">
        <v>2048</v>
      </c>
      <c r="J135" s="68" t="s">
        <v>40</v>
      </c>
      <c r="K135" s="68">
        <f>IF(I135="na",0,IF(COUNTIFS($C$1:C135,C135,$I$1:I135,I135)&gt;1,0,1))</f>
        <v>0</v>
      </c>
      <c r="L135" s="68">
        <f>IF(I135="na",0,IF(COUNTIFS($D$1:D135,D135,$I$1:I135,I135)&gt;1,0,1))</f>
        <v>0</v>
      </c>
      <c r="M135" s="68">
        <f>IF(S135="",0,IF(VLOOKUP(R135,#REF!,2,0)=1,S135-O135,S135-SUMIFS($S:$S,$R:$R,INDEX(meses,VLOOKUP(R135,#REF!,2,0)-1),D:D,D135)))</f>
        <v>0</v>
      </c>
      <c r="N135" s="68"/>
      <c r="O135" s="68"/>
      <c r="P135" s="68"/>
      <c r="Q135" s="68"/>
      <c r="R135" s="2" t="s">
        <v>1597</v>
      </c>
      <c r="S135" s="2"/>
      <c r="T135" s="22"/>
      <c r="U135" s="5"/>
      <c r="V135" s="5"/>
      <c r="W135" s="5"/>
      <c r="X135" s="20" t="s">
        <v>2011</v>
      </c>
      <c r="Y135" s="20" t="s">
        <v>2049</v>
      </c>
      <c r="Z135" s="20"/>
      <c r="AA135" s="69"/>
      <c r="AB135" s="69"/>
      <c r="AC135" s="69"/>
      <c r="AD135" s="20"/>
      <c r="AE135" s="20"/>
      <c r="AF135" s="2"/>
      <c r="AG135" s="22"/>
      <c r="AH135" s="5"/>
      <c r="AI135" s="5"/>
      <c r="AJ135" s="5"/>
      <c r="AK135" s="20" t="s">
        <v>1739</v>
      </c>
      <c r="AL135" s="68" t="s">
        <v>46</v>
      </c>
      <c r="AM135" s="68">
        <v>2201</v>
      </c>
      <c r="AN135" s="68" t="s">
        <v>48</v>
      </c>
      <c r="AO135" s="68" t="s">
        <v>1740</v>
      </c>
      <c r="AP135" s="20" t="s">
        <v>2022</v>
      </c>
      <c r="AQ135" s="20" t="s">
        <v>115</v>
      </c>
      <c r="AR135" s="2">
        <v>2201006</v>
      </c>
      <c r="AS135" s="2" t="s">
        <v>665</v>
      </c>
      <c r="AT135" s="39" t="s">
        <v>740</v>
      </c>
      <c r="AU135" s="2"/>
      <c r="AV135" s="39" t="s">
        <v>740</v>
      </c>
      <c r="AW135" s="2" t="s">
        <v>1604</v>
      </c>
      <c r="AX135" s="70">
        <v>625000</v>
      </c>
      <c r="AY135" s="71">
        <v>240</v>
      </c>
      <c r="AZ135" s="71" t="s">
        <v>1744</v>
      </c>
      <c r="BA135" s="71" t="s">
        <v>1745</v>
      </c>
      <c r="BB135" s="71" t="s">
        <v>1790</v>
      </c>
      <c r="BC135" s="72">
        <v>150000000</v>
      </c>
      <c r="BD135" s="72">
        <v>150000000</v>
      </c>
    </row>
    <row r="136" spans="1:56" s="73" customFormat="1" ht="90" x14ac:dyDescent="0.25">
      <c r="A136" s="68">
        <v>132</v>
      </c>
      <c r="B136" s="20" t="s">
        <v>32</v>
      </c>
      <c r="C136" s="20" t="s">
        <v>1729</v>
      </c>
      <c r="D136" s="20" t="s">
        <v>2010</v>
      </c>
      <c r="E136" s="20" t="s">
        <v>198</v>
      </c>
      <c r="F136" s="20" t="s">
        <v>199</v>
      </c>
      <c r="G136" s="20" t="s">
        <v>1731</v>
      </c>
      <c r="H136" s="20" t="s">
        <v>231</v>
      </c>
      <c r="I136" s="20" t="s">
        <v>2048</v>
      </c>
      <c r="J136" s="68" t="s">
        <v>40</v>
      </c>
      <c r="K136" s="68">
        <f>IF(I136="na",0,IF(COUNTIFS($C$1:C136,C136,$I$1:I136,I136)&gt;1,0,1))</f>
        <v>0</v>
      </c>
      <c r="L136" s="68">
        <f>IF(I136="na",0,IF(COUNTIFS($D$1:D136,D136,$I$1:I136,I136)&gt;1,0,1))</f>
        <v>0</v>
      </c>
      <c r="M136" s="68">
        <f>IF(S136="",0,IF(VLOOKUP(R136,#REF!,2,0)=1,S136-O136,S136-SUMIFS($S:$S,$R:$R,INDEX(meses,VLOOKUP(R136,#REF!,2,0)-1),D:D,D136)))</f>
        <v>0</v>
      </c>
      <c r="N136" s="68"/>
      <c r="O136" s="68"/>
      <c r="P136" s="68"/>
      <c r="Q136" s="68"/>
      <c r="R136" s="2" t="s">
        <v>1597</v>
      </c>
      <c r="S136" s="2"/>
      <c r="T136" s="22"/>
      <c r="U136" s="5"/>
      <c r="V136" s="5"/>
      <c r="W136" s="5"/>
      <c r="X136" s="20" t="s">
        <v>2011</v>
      </c>
      <c r="Y136" s="20" t="s">
        <v>2049</v>
      </c>
      <c r="Z136" s="20"/>
      <c r="AA136" s="69"/>
      <c r="AB136" s="69"/>
      <c r="AC136" s="69"/>
      <c r="AD136" s="20"/>
      <c r="AE136" s="20"/>
      <c r="AF136" s="2"/>
      <c r="AG136" s="22"/>
      <c r="AH136" s="5"/>
      <c r="AI136" s="5"/>
      <c r="AJ136" s="5"/>
      <c r="AK136" s="20" t="s">
        <v>1739</v>
      </c>
      <c r="AL136" s="68" t="s">
        <v>46</v>
      </c>
      <c r="AM136" s="68">
        <v>2201</v>
      </c>
      <c r="AN136" s="68" t="s">
        <v>48</v>
      </c>
      <c r="AO136" s="68" t="s">
        <v>1740</v>
      </c>
      <c r="AP136" s="20" t="s">
        <v>2022</v>
      </c>
      <c r="AQ136" s="20" t="s">
        <v>115</v>
      </c>
      <c r="AR136" s="2">
        <v>2201006</v>
      </c>
      <c r="AS136" s="2" t="s">
        <v>665</v>
      </c>
      <c r="AT136" s="39" t="s">
        <v>2055</v>
      </c>
      <c r="AU136" s="2"/>
      <c r="AV136" s="39" t="s">
        <v>1547</v>
      </c>
      <c r="AW136" s="2" t="s">
        <v>1604</v>
      </c>
      <c r="AX136" s="70">
        <v>281250</v>
      </c>
      <c r="AY136" s="71">
        <v>356</v>
      </c>
      <c r="AZ136" s="71" t="s">
        <v>1744</v>
      </c>
      <c r="BA136" s="71" t="s">
        <v>1745</v>
      </c>
      <c r="BB136" s="71" t="s">
        <v>1791</v>
      </c>
      <c r="BC136" s="72">
        <v>100000000</v>
      </c>
      <c r="BD136" s="72">
        <v>100000000</v>
      </c>
    </row>
    <row r="137" spans="1:56" s="73" customFormat="1" ht="409.5" x14ac:dyDescent="0.25">
      <c r="A137" s="68">
        <v>133</v>
      </c>
      <c r="B137" s="20" t="s">
        <v>32</v>
      </c>
      <c r="C137" s="20" t="s">
        <v>1729</v>
      </c>
      <c r="D137" s="20" t="s">
        <v>2010</v>
      </c>
      <c r="E137" s="20" t="s">
        <v>198</v>
      </c>
      <c r="F137" s="20" t="s">
        <v>199</v>
      </c>
      <c r="G137" s="20" t="s">
        <v>1731</v>
      </c>
      <c r="H137" s="79" t="s">
        <v>201</v>
      </c>
      <c r="I137" s="20" t="s">
        <v>1905</v>
      </c>
      <c r="J137" s="68" t="s">
        <v>40</v>
      </c>
      <c r="K137" s="68">
        <f>IF(I137="na",0,IF(COUNTIFS($C$1:C137,C137,$I$1:I137,I137)&gt;1,0,1))</f>
        <v>0</v>
      </c>
      <c r="L137" s="68">
        <f>IF(I137="na",0,IF(COUNTIFS($D$1:D137,D137,$I$1:I137,I137)&gt;1,0,1))</f>
        <v>1</v>
      </c>
      <c r="M137" s="68">
        <f>IF(S137="",0,IF(VLOOKUP(R137,#REF!,2,0)=1,S137-O137,S137-SUMIFS($S:$S,$R:$R,INDEX(meses,VLOOKUP(R137,#REF!,2,0)-1),D:D,D137)))</f>
        <v>0</v>
      </c>
      <c r="N137" s="68"/>
      <c r="O137" s="68"/>
      <c r="P137" s="68"/>
      <c r="Q137" s="68"/>
      <c r="R137" s="2" t="s">
        <v>1597</v>
      </c>
      <c r="S137" s="2"/>
      <c r="T137" s="22"/>
      <c r="U137" s="5"/>
      <c r="V137" s="5"/>
      <c r="W137" s="5"/>
      <c r="X137" s="20" t="s">
        <v>2056</v>
      </c>
      <c r="Y137" s="20" t="s">
        <v>3033</v>
      </c>
      <c r="Z137" s="20" t="s">
        <v>2058</v>
      </c>
      <c r="AA137" s="69">
        <v>0</v>
      </c>
      <c r="AB137" s="69">
        <v>3</v>
      </c>
      <c r="AC137" s="69">
        <f>AB137-AA137</f>
        <v>3</v>
      </c>
      <c r="AD137" s="20" t="s">
        <v>1815</v>
      </c>
      <c r="AE137" s="20" t="s">
        <v>2059</v>
      </c>
      <c r="AF137" s="2">
        <v>0</v>
      </c>
      <c r="AG137" s="22">
        <f>(AF137-AA137)/(AB137-AA137)</f>
        <v>0</v>
      </c>
      <c r="AH137" s="5" t="s">
        <v>2257</v>
      </c>
      <c r="AI137" s="5" t="s">
        <v>407</v>
      </c>
      <c r="AJ137" s="5" t="s">
        <v>2258</v>
      </c>
      <c r="AK137" s="20" t="s">
        <v>1739</v>
      </c>
      <c r="AL137" s="68" t="s">
        <v>46</v>
      </c>
      <c r="AM137" s="68">
        <v>2201</v>
      </c>
      <c r="AN137" s="68" t="s">
        <v>48</v>
      </c>
      <c r="AO137" s="68" t="s">
        <v>1740</v>
      </c>
      <c r="AP137" s="20" t="s">
        <v>2060</v>
      </c>
      <c r="AQ137" s="20" t="s">
        <v>2061</v>
      </c>
      <c r="AR137" s="2">
        <v>2201059</v>
      </c>
      <c r="AS137" s="2" t="s">
        <v>1827</v>
      </c>
      <c r="AT137" s="39" t="s">
        <v>2062</v>
      </c>
      <c r="AU137" s="2"/>
      <c r="AV137" s="39" t="s">
        <v>422</v>
      </c>
      <c r="AW137" s="2" t="s">
        <v>1604</v>
      </c>
      <c r="AX137" s="70">
        <v>700000000</v>
      </c>
      <c r="AY137" s="71">
        <v>1</v>
      </c>
      <c r="AZ137" s="71" t="s">
        <v>2063</v>
      </c>
      <c r="BA137" s="71" t="s">
        <v>1745</v>
      </c>
      <c r="BB137" s="71" t="s">
        <v>1746</v>
      </c>
      <c r="BC137" s="72">
        <v>700000000</v>
      </c>
      <c r="BD137" s="72">
        <v>700000000</v>
      </c>
    </row>
    <row r="138" spans="1:56" s="73" customFormat="1" ht="330" x14ac:dyDescent="0.25">
      <c r="A138" s="68">
        <v>134</v>
      </c>
      <c r="B138" s="20" t="s">
        <v>32</v>
      </c>
      <c r="C138" s="20" t="s">
        <v>1729</v>
      </c>
      <c r="D138" s="20" t="s">
        <v>2010</v>
      </c>
      <c r="E138" s="20" t="s">
        <v>198</v>
      </c>
      <c r="F138" s="20" t="s">
        <v>199</v>
      </c>
      <c r="G138" s="20" t="s">
        <v>1731</v>
      </c>
      <c r="H138" s="79" t="s">
        <v>201</v>
      </c>
      <c r="I138" s="20" t="s">
        <v>1905</v>
      </c>
      <c r="J138" s="68" t="s">
        <v>40</v>
      </c>
      <c r="K138" s="68">
        <f>IF(I138="na",0,IF(COUNTIFS($C$1:C138,C138,$I$1:I138,I138)&gt;1,0,1))</f>
        <v>0</v>
      </c>
      <c r="L138" s="68">
        <f>IF(I138="na",0,IF(COUNTIFS($D$1:D138,D138,$I$1:I138,I138)&gt;1,0,1))</f>
        <v>0</v>
      </c>
      <c r="M138" s="68">
        <f>IF(S138="",0,IF(VLOOKUP(R138,#REF!,2,0)=1,S138-O138,S138-SUMIFS($S:$S,$R:$R,INDEX(meses,VLOOKUP(R138,#REF!,2,0)-1),D:D,D138)))</f>
        <v>0</v>
      </c>
      <c r="N138" s="68"/>
      <c r="O138" s="68"/>
      <c r="P138" s="68"/>
      <c r="Q138" s="68"/>
      <c r="R138" s="2" t="s">
        <v>1597</v>
      </c>
      <c r="S138" s="2"/>
      <c r="T138" s="22"/>
      <c r="U138" s="5"/>
      <c r="V138" s="5"/>
      <c r="W138" s="5"/>
      <c r="X138" s="20" t="s">
        <v>2056</v>
      </c>
      <c r="Y138" s="20" t="s">
        <v>2057</v>
      </c>
      <c r="Z138" s="20" t="s">
        <v>2058</v>
      </c>
      <c r="AA138" s="69">
        <v>0</v>
      </c>
      <c r="AB138" s="69">
        <v>3</v>
      </c>
      <c r="AC138" s="69">
        <f>AB138-AA138</f>
        <v>3</v>
      </c>
      <c r="AD138" s="20" t="s">
        <v>1815</v>
      </c>
      <c r="AE138" s="20" t="s">
        <v>2059</v>
      </c>
      <c r="AF138" s="68">
        <v>0</v>
      </c>
      <c r="AG138" s="22">
        <f>(AF138-AA138)/(AB138-AA138)</f>
        <v>0</v>
      </c>
      <c r="AH138" s="85" t="s">
        <v>2185</v>
      </c>
      <c r="AI138" s="5"/>
      <c r="AJ138" s="5"/>
      <c r="AK138" s="20" t="s">
        <v>1739</v>
      </c>
      <c r="AL138" s="68" t="s">
        <v>46</v>
      </c>
      <c r="AM138" s="68">
        <v>2201</v>
      </c>
      <c r="AN138" s="68" t="s">
        <v>48</v>
      </c>
      <c r="AO138" s="68" t="s">
        <v>1740</v>
      </c>
      <c r="AP138" s="20" t="s">
        <v>2022</v>
      </c>
      <c r="AQ138" s="20" t="s">
        <v>115</v>
      </c>
      <c r="AR138" s="2">
        <v>2201006</v>
      </c>
      <c r="AS138" s="2" t="s">
        <v>665</v>
      </c>
      <c r="AT138" s="39" t="s">
        <v>1970</v>
      </c>
      <c r="AU138" s="2"/>
      <c r="AV138" s="39" t="s">
        <v>448</v>
      </c>
      <c r="AW138" s="2" t="s">
        <v>1604</v>
      </c>
      <c r="AX138" s="70">
        <v>150000000</v>
      </c>
      <c r="AY138" s="71">
        <v>1</v>
      </c>
      <c r="AZ138" s="71" t="s">
        <v>1744</v>
      </c>
      <c r="BA138" s="71" t="s">
        <v>1745</v>
      </c>
      <c r="BB138" s="71" t="s">
        <v>1874</v>
      </c>
      <c r="BC138" s="72">
        <v>150000000</v>
      </c>
      <c r="BD138" s="72">
        <v>150000000</v>
      </c>
    </row>
    <row r="139" spans="1:56" s="73" customFormat="1" ht="150" x14ac:dyDescent="0.25">
      <c r="A139" s="68">
        <v>135</v>
      </c>
      <c r="B139" s="20" t="s">
        <v>32</v>
      </c>
      <c r="C139" s="20" t="s">
        <v>1729</v>
      </c>
      <c r="D139" s="20" t="s">
        <v>2010</v>
      </c>
      <c r="E139" s="20" t="s">
        <v>198</v>
      </c>
      <c r="F139" s="20" t="s">
        <v>199</v>
      </c>
      <c r="G139" s="20" t="s">
        <v>1731</v>
      </c>
      <c r="H139" s="79" t="s">
        <v>201</v>
      </c>
      <c r="I139" s="20" t="s">
        <v>1905</v>
      </c>
      <c r="J139" s="68" t="s">
        <v>40</v>
      </c>
      <c r="K139" s="68">
        <f>IF(I139="na",0,IF(COUNTIFS($C$1:C139,C139,$I$1:I139,I139)&gt;1,0,1))</f>
        <v>0</v>
      </c>
      <c r="L139" s="68">
        <f>IF(I139="na",0,IF(COUNTIFS($D$1:D139,D139,$I$1:I139,I139)&gt;1,0,1))</f>
        <v>0</v>
      </c>
      <c r="M139" s="68">
        <f>IF(S139="",0,IF(VLOOKUP(R139,#REF!,2,0)=1,S139-O139,S139-SUMIFS($S:$S,$R:$R,INDEX(meses,VLOOKUP(R139,#REF!,2,0)-1),D:D,D139)))</f>
        <v>0</v>
      </c>
      <c r="N139" s="68"/>
      <c r="O139" s="68"/>
      <c r="P139" s="68"/>
      <c r="Q139" s="68"/>
      <c r="R139" s="2" t="s">
        <v>1597</v>
      </c>
      <c r="S139" s="2"/>
      <c r="T139" s="22"/>
      <c r="U139" s="5"/>
      <c r="V139" s="5"/>
      <c r="W139" s="5"/>
      <c r="X139" s="20" t="s">
        <v>2056</v>
      </c>
      <c r="Y139" s="20" t="s">
        <v>2057</v>
      </c>
      <c r="Z139" s="20"/>
      <c r="AA139" s="69"/>
      <c r="AB139" s="69"/>
      <c r="AC139" s="69"/>
      <c r="AD139" s="20"/>
      <c r="AE139" s="20"/>
      <c r="AF139" s="2"/>
      <c r="AG139" s="22"/>
      <c r="AH139" s="5"/>
      <c r="AI139" s="5"/>
      <c r="AJ139" s="5"/>
      <c r="AK139" s="20" t="s">
        <v>1739</v>
      </c>
      <c r="AL139" s="68" t="s">
        <v>46</v>
      </c>
      <c r="AM139" s="68">
        <v>2201</v>
      </c>
      <c r="AN139" s="68" t="s">
        <v>48</v>
      </c>
      <c r="AO139" s="68" t="s">
        <v>1740</v>
      </c>
      <c r="AP139" s="20" t="s">
        <v>2022</v>
      </c>
      <c r="AQ139" s="20" t="s">
        <v>115</v>
      </c>
      <c r="AR139" s="2">
        <v>2201006</v>
      </c>
      <c r="AS139" s="2" t="s">
        <v>2064</v>
      </c>
      <c r="AT139" s="39" t="s">
        <v>2065</v>
      </c>
      <c r="AU139" s="2"/>
      <c r="AV139" s="39" t="s">
        <v>70</v>
      </c>
      <c r="AW139" s="2" t="s">
        <v>1604</v>
      </c>
      <c r="AX139" s="70">
        <v>70000000</v>
      </c>
      <c r="AY139" s="71">
        <v>1</v>
      </c>
      <c r="AZ139" s="71" t="s">
        <v>1744</v>
      </c>
      <c r="BA139" s="71" t="s">
        <v>1745</v>
      </c>
      <c r="BB139" s="71" t="s">
        <v>1746</v>
      </c>
      <c r="BC139" s="72">
        <v>70000000</v>
      </c>
      <c r="BD139" s="72">
        <v>70000000</v>
      </c>
    </row>
    <row r="140" spans="1:56" s="73" customFormat="1" ht="135" x14ac:dyDescent="0.25">
      <c r="A140" s="68">
        <v>136</v>
      </c>
      <c r="B140" s="20" t="s">
        <v>32</v>
      </c>
      <c r="C140" s="20" t="s">
        <v>1729</v>
      </c>
      <c r="D140" s="20" t="s">
        <v>2010</v>
      </c>
      <c r="E140" s="20" t="s">
        <v>198</v>
      </c>
      <c r="F140" s="20" t="s">
        <v>199</v>
      </c>
      <c r="G140" s="20" t="s">
        <v>1731</v>
      </c>
      <c r="H140" s="79" t="s">
        <v>201</v>
      </c>
      <c r="I140" s="20" t="s">
        <v>1905</v>
      </c>
      <c r="J140" s="68" t="s">
        <v>40</v>
      </c>
      <c r="K140" s="68">
        <f>IF(I140="na",0,IF(COUNTIFS($C$1:C140,C140,$I$1:I140,I140)&gt;1,0,1))</f>
        <v>0</v>
      </c>
      <c r="L140" s="68">
        <f>IF(I140="na",0,IF(COUNTIFS($D$1:D140,D140,$I$1:I140,I140)&gt;1,0,1))</f>
        <v>0</v>
      </c>
      <c r="M140" s="68">
        <f>IF(S140="",0,IF(VLOOKUP(R140,#REF!,2,0)=1,S140-O140,S140-SUMIFS($S:$S,$R:$R,INDEX(meses,VLOOKUP(R140,#REF!,2,0)-1),D:D,D140)))</f>
        <v>0</v>
      </c>
      <c r="N140" s="68"/>
      <c r="O140" s="68"/>
      <c r="P140" s="68"/>
      <c r="Q140" s="68"/>
      <c r="R140" s="2" t="s">
        <v>1597</v>
      </c>
      <c r="S140" s="2"/>
      <c r="T140" s="22"/>
      <c r="U140" s="5"/>
      <c r="V140" s="5"/>
      <c r="W140" s="5"/>
      <c r="X140" s="20" t="s">
        <v>2056</v>
      </c>
      <c r="Y140" s="20" t="s">
        <v>2057</v>
      </c>
      <c r="Z140" s="20"/>
      <c r="AA140" s="69"/>
      <c r="AB140" s="69"/>
      <c r="AC140" s="69"/>
      <c r="AD140" s="20"/>
      <c r="AE140" s="20"/>
      <c r="AF140" s="2"/>
      <c r="AG140" s="22"/>
      <c r="AH140" s="5"/>
      <c r="AI140" s="5"/>
      <c r="AJ140" s="5"/>
      <c r="AK140" s="20" t="s">
        <v>1739</v>
      </c>
      <c r="AL140" s="68" t="s">
        <v>46</v>
      </c>
      <c r="AM140" s="68">
        <v>2201</v>
      </c>
      <c r="AN140" s="68" t="s">
        <v>48</v>
      </c>
      <c r="AO140" s="68" t="s">
        <v>1740</v>
      </c>
      <c r="AP140" s="20" t="s">
        <v>2022</v>
      </c>
      <c r="AQ140" s="20" t="s">
        <v>115</v>
      </c>
      <c r="AR140" s="2">
        <v>2201006</v>
      </c>
      <c r="AS140" s="2" t="s">
        <v>2066</v>
      </c>
      <c r="AT140" s="39" t="s">
        <v>2067</v>
      </c>
      <c r="AU140" s="2"/>
      <c r="AV140" s="39" t="s">
        <v>70</v>
      </c>
      <c r="AW140" s="2" t="s">
        <v>1604</v>
      </c>
      <c r="AX140" s="70">
        <v>69786002</v>
      </c>
      <c r="AY140" s="71">
        <v>1</v>
      </c>
      <c r="AZ140" s="71" t="s">
        <v>1744</v>
      </c>
      <c r="BA140" s="71" t="s">
        <v>1745</v>
      </c>
      <c r="BB140" s="71" t="s">
        <v>1746</v>
      </c>
      <c r="BC140" s="72">
        <v>69786002</v>
      </c>
      <c r="BD140" s="72">
        <v>69786002</v>
      </c>
    </row>
    <row r="141" spans="1:56" s="73" customFormat="1" ht="150" x14ac:dyDescent="0.25">
      <c r="A141" s="68">
        <v>137</v>
      </c>
      <c r="B141" s="20" t="s">
        <v>32</v>
      </c>
      <c r="C141" s="20" t="s">
        <v>1729</v>
      </c>
      <c r="D141" s="20" t="s">
        <v>2010</v>
      </c>
      <c r="E141" s="20" t="s">
        <v>198</v>
      </c>
      <c r="F141" s="20" t="s">
        <v>199</v>
      </c>
      <c r="G141" s="20" t="s">
        <v>1731</v>
      </c>
      <c r="H141" s="79" t="s">
        <v>201</v>
      </c>
      <c r="I141" s="20" t="s">
        <v>1905</v>
      </c>
      <c r="J141" s="68" t="s">
        <v>40</v>
      </c>
      <c r="K141" s="68">
        <f>IF(I141="na",0,IF(COUNTIFS($C$1:C141,C141,$I$1:I141,I141)&gt;1,0,1))</f>
        <v>0</v>
      </c>
      <c r="L141" s="68">
        <f>IF(I141="na",0,IF(COUNTIFS($D$1:D141,D141,$I$1:I141,I141)&gt;1,0,1))</f>
        <v>0</v>
      </c>
      <c r="M141" s="68">
        <f>IF(S141="",0,IF(VLOOKUP(R141,#REF!,2,0)=1,S141-O141,S141-SUMIFS($S:$S,$R:$R,INDEX(meses,VLOOKUP(R141,#REF!,2,0)-1),D:D,D141)))</f>
        <v>0</v>
      </c>
      <c r="N141" s="68"/>
      <c r="O141" s="68"/>
      <c r="P141" s="68"/>
      <c r="Q141" s="68"/>
      <c r="R141" s="2" t="s">
        <v>1597</v>
      </c>
      <c r="S141" s="2"/>
      <c r="T141" s="22"/>
      <c r="U141" s="5"/>
      <c r="V141" s="5"/>
      <c r="W141" s="5"/>
      <c r="X141" s="20" t="s">
        <v>2056</v>
      </c>
      <c r="Y141" s="20" t="s">
        <v>2057</v>
      </c>
      <c r="Z141" s="20"/>
      <c r="AA141" s="69"/>
      <c r="AB141" s="69"/>
      <c r="AC141" s="69"/>
      <c r="AD141" s="20"/>
      <c r="AE141" s="20"/>
      <c r="AF141" s="2"/>
      <c r="AG141" s="22"/>
      <c r="AH141" s="5"/>
      <c r="AI141" s="5"/>
      <c r="AJ141" s="5"/>
      <c r="AK141" s="20" t="s">
        <v>1739</v>
      </c>
      <c r="AL141" s="68" t="s">
        <v>46</v>
      </c>
      <c r="AM141" s="68">
        <v>2201</v>
      </c>
      <c r="AN141" s="68" t="s">
        <v>48</v>
      </c>
      <c r="AO141" s="68" t="s">
        <v>1740</v>
      </c>
      <c r="AP141" s="20" t="s">
        <v>2022</v>
      </c>
      <c r="AQ141" s="20" t="s">
        <v>115</v>
      </c>
      <c r="AR141" s="2">
        <v>2201006</v>
      </c>
      <c r="AS141" s="2" t="s">
        <v>2068</v>
      </c>
      <c r="AT141" s="39" t="s">
        <v>2069</v>
      </c>
      <c r="AU141" s="2"/>
      <c r="AV141" s="39" t="s">
        <v>70</v>
      </c>
      <c r="AW141" s="2" t="s">
        <v>1604</v>
      </c>
      <c r="AX141" s="70">
        <v>68502294</v>
      </c>
      <c r="AY141" s="71">
        <v>1</v>
      </c>
      <c r="AZ141" s="71" t="s">
        <v>1744</v>
      </c>
      <c r="BA141" s="71" t="s">
        <v>1745</v>
      </c>
      <c r="BB141" s="71" t="s">
        <v>1746</v>
      </c>
      <c r="BC141" s="72">
        <v>68502294</v>
      </c>
      <c r="BD141" s="72">
        <v>68502294</v>
      </c>
    </row>
    <row r="142" spans="1:56" s="73" customFormat="1" ht="210" x14ac:dyDescent="0.25">
      <c r="A142" s="68">
        <v>138</v>
      </c>
      <c r="B142" s="20" t="s">
        <v>32</v>
      </c>
      <c r="C142" s="20" t="s">
        <v>1729</v>
      </c>
      <c r="D142" s="20" t="s">
        <v>2010</v>
      </c>
      <c r="E142" s="20" t="s">
        <v>198</v>
      </c>
      <c r="F142" s="20" t="s">
        <v>199</v>
      </c>
      <c r="G142" s="20" t="s">
        <v>1731</v>
      </c>
      <c r="H142" s="79" t="s">
        <v>201</v>
      </c>
      <c r="I142" s="20" t="s">
        <v>1905</v>
      </c>
      <c r="J142" s="68" t="s">
        <v>40</v>
      </c>
      <c r="K142" s="68">
        <f>IF(I142="na",0,IF(COUNTIFS($C$1:C142,C142,$I$1:I142,I142)&gt;1,0,1))</f>
        <v>0</v>
      </c>
      <c r="L142" s="68">
        <f>IF(I142="na",0,IF(COUNTIFS($D$1:D142,D142,$I$1:I142,I142)&gt;1,0,1))</f>
        <v>0</v>
      </c>
      <c r="M142" s="68">
        <f>IF(S142="",0,IF(VLOOKUP(R142,#REF!,2,0)=1,S142-O142,S142-SUMIFS($S:$S,$R:$R,INDEX(meses,VLOOKUP(R142,#REF!,2,0)-1),D:D,D142)))</f>
        <v>0</v>
      </c>
      <c r="N142" s="68"/>
      <c r="O142" s="68"/>
      <c r="P142" s="68"/>
      <c r="Q142" s="68"/>
      <c r="R142" s="2" t="s">
        <v>1597</v>
      </c>
      <c r="S142" s="2"/>
      <c r="T142" s="22"/>
      <c r="U142" s="5"/>
      <c r="V142" s="5"/>
      <c r="W142" s="5"/>
      <c r="X142" s="20" t="s">
        <v>2056</v>
      </c>
      <c r="Y142" s="20" t="s">
        <v>3034</v>
      </c>
      <c r="Z142" s="20" t="s">
        <v>2070</v>
      </c>
      <c r="AA142" s="69">
        <v>0</v>
      </c>
      <c r="AB142" s="69">
        <v>2</v>
      </c>
      <c r="AC142" s="69">
        <f t="shared" ref="AC142:AC143" si="10">AB142-AA142</f>
        <v>2</v>
      </c>
      <c r="AD142" s="20" t="s">
        <v>2071</v>
      </c>
      <c r="AE142" s="20" t="s">
        <v>2072</v>
      </c>
      <c r="AF142" s="2">
        <v>0</v>
      </c>
      <c r="AG142" s="22">
        <f t="shared" ref="AG142:AG143" si="11">(AF142-AA142)/(AB142-AA142)</f>
        <v>0</v>
      </c>
      <c r="AH142" s="39" t="s">
        <v>2259</v>
      </c>
      <c r="AI142" s="5" t="s">
        <v>407</v>
      </c>
      <c r="AJ142" s="5" t="s">
        <v>2260</v>
      </c>
      <c r="AK142" s="20" t="s">
        <v>1739</v>
      </c>
      <c r="AL142" s="68" t="s">
        <v>46</v>
      </c>
      <c r="AM142" s="68">
        <v>2201</v>
      </c>
      <c r="AN142" s="68" t="s">
        <v>48</v>
      </c>
      <c r="AO142" s="68" t="s">
        <v>1740</v>
      </c>
      <c r="AP142" s="20" t="s">
        <v>2073</v>
      </c>
      <c r="AQ142" s="20" t="s">
        <v>2074</v>
      </c>
      <c r="AR142" s="2">
        <v>2201005</v>
      </c>
      <c r="AS142" s="2" t="s">
        <v>1893</v>
      </c>
      <c r="AT142" s="39" t="s">
        <v>2075</v>
      </c>
      <c r="AU142" s="2"/>
      <c r="AV142" s="39" t="s">
        <v>422</v>
      </c>
      <c r="AW142" s="2" t="s">
        <v>1604</v>
      </c>
      <c r="AX142" s="70">
        <v>300000000</v>
      </c>
      <c r="AY142" s="71">
        <v>1</v>
      </c>
      <c r="AZ142" s="71" t="s">
        <v>2076</v>
      </c>
      <c r="BA142" s="71" t="s">
        <v>1745</v>
      </c>
      <c r="BB142" s="71" t="s">
        <v>1746</v>
      </c>
      <c r="BC142" s="72">
        <v>300000000</v>
      </c>
      <c r="BD142" s="72">
        <v>300000000</v>
      </c>
    </row>
    <row r="143" spans="1:56" s="73" customFormat="1" ht="105" x14ac:dyDescent="0.25">
      <c r="A143" s="68">
        <v>139</v>
      </c>
      <c r="B143" s="20" t="s">
        <v>32</v>
      </c>
      <c r="C143" s="20" t="s">
        <v>1729</v>
      </c>
      <c r="D143" s="20" t="s">
        <v>2010</v>
      </c>
      <c r="E143" s="20" t="s">
        <v>198</v>
      </c>
      <c r="F143" s="20" t="s">
        <v>199</v>
      </c>
      <c r="G143" s="20" t="s">
        <v>1731</v>
      </c>
      <c r="H143" s="79" t="s">
        <v>201</v>
      </c>
      <c r="I143" s="20" t="s">
        <v>1905</v>
      </c>
      <c r="J143" s="68" t="s">
        <v>40</v>
      </c>
      <c r="K143" s="68">
        <f>IF(I143="na",0,IF(COUNTIFS($C$1:C143,C143,$I$1:I143,I143)&gt;1,0,1))</f>
        <v>0</v>
      </c>
      <c r="L143" s="68">
        <f>IF(I143="na",0,IF(COUNTIFS($D$1:D143,D143,$I$1:I143,I143)&gt;1,0,1))</f>
        <v>0</v>
      </c>
      <c r="M143" s="68">
        <f>IF(S143="",0,IF(VLOOKUP(R143,#REF!,2,0)=1,S143-O143,S143-SUMIFS($S:$S,$R:$R,INDEX(meses,VLOOKUP(R143,#REF!,2,0)-1),D:D,D143)))</f>
        <v>0</v>
      </c>
      <c r="N143" s="68"/>
      <c r="O143" s="68"/>
      <c r="P143" s="68"/>
      <c r="Q143" s="68"/>
      <c r="R143" s="2" t="s">
        <v>1597</v>
      </c>
      <c r="S143" s="2"/>
      <c r="T143" s="22"/>
      <c r="U143" s="5"/>
      <c r="V143" s="5"/>
      <c r="W143" s="5"/>
      <c r="X143" s="20" t="s">
        <v>2056</v>
      </c>
      <c r="Y143" s="20" t="s">
        <v>2077</v>
      </c>
      <c r="Z143" s="20" t="s">
        <v>2078</v>
      </c>
      <c r="AA143" s="69">
        <v>14</v>
      </c>
      <c r="AB143" s="69">
        <v>60</v>
      </c>
      <c r="AC143" s="69">
        <f t="shared" si="10"/>
        <v>46</v>
      </c>
      <c r="AD143" s="20" t="s">
        <v>2079</v>
      </c>
      <c r="AE143" s="20" t="s">
        <v>2080</v>
      </c>
      <c r="AF143" s="2">
        <f>13+14</f>
        <v>27</v>
      </c>
      <c r="AG143" s="22">
        <f t="shared" si="11"/>
        <v>0.28260869565217389</v>
      </c>
      <c r="AH143" s="39" t="s">
        <v>2261</v>
      </c>
      <c r="AI143" s="5" t="s">
        <v>407</v>
      </c>
      <c r="AJ143" s="39" t="s">
        <v>2262</v>
      </c>
      <c r="AK143" s="20" t="s">
        <v>1739</v>
      </c>
      <c r="AL143" s="68" t="s">
        <v>46</v>
      </c>
      <c r="AM143" s="68">
        <v>2201</v>
      </c>
      <c r="AN143" s="68" t="s">
        <v>48</v>
      </c>
      <c r="AO143" s="68" t="s">
        <v>1740</v>
      </c>
      <c r="AP143" s="20" t="s">
        <v>2022</v>
      </c>
      <c r="AQ143" s="20" t="s">
        <v>115</v>
      </c>
      <c r="AR143" s="2">
        <v>2201006</v>
      </c>
      <c r="AS143" s="2" t="s">
        <v>665</v>
      </c>
      <c r="AT143" s="39" t="s">
        <v>740</v>
      </c>
      <c r="AU143" s="2"/>
      <c r="AV143" s="39" t="s">
        <v>740</v>
      </c>
      <c r="AW143" s="2" t="s">
        <v>1604</v>
      </c>
      <c r="AX143" s="70">
        <v>454545.45454545453</v>
      </c>
      <c r="AY143" s="71">
        <v>88</v>
      </c>
      <c r="AZ143" s="71" t="s">
        <v>1744</v>
      </c>
      <c r="BA143" s="71" t="s">
        <v>1745</v>
      </c>
      <c r="BB143" s="71" t="s">
        <v>1790</v>
      </c>
      <c r="BC143" s="72">
        <v>40000000</v>
      </c>
      <c r="BD143" s="72">
        <v>40000000</v>
      </c>
    </row>
    <row r="144" spans="1:56" s="73" customFormat="1" ht="90" x14ac:dyDescent="0.25">
      <c r="A144" s="68">
        <v>140</v>
      </c>
      <c r="B144" s="20" t="s">
        <v>32</v>
      </c>
      <c r="C144" s="20" t="s">
        <v>1729</v>
      </c>
      <c r="D144" s="20" t="s">
        <v>2010</v>
      </c>
      <c r="E144" s="20" t="s">
        <v>198</v>
      </c>
      <c r="F144" s="20" t="s">
        <v>199</v>
      </c>
      <c r="G144" s="20" t="s">
        <v>1731</v>
      </c>
      <c r="H144" s="79" t="s">
        <v>201</v>
      </c>
      <c r="I144" s="20" t="s">
        <v>1905</v>
      </c>
      <c r="J144" s="68" t="s">
        <v>40</v>
      </c>
      <c r="K144" s="68">
        <f>IF(I144="na",0,IF(COUNTIFS($C$1:C144,C144,$I$1:I144,I144)&gt;1,0,1))</f>
        <v>0</v>
      </c>
      <c r="L144" s="68">
        <f>IF(I144="na",0,IF(COUNTIFS($D$1:D144,D144,$I$1:I144,I144)&gt;1,0,1))</f>
        <v>0</v>
      </c>
      <c r="M144" s="68">
        <f>IF(S144="",0,IF(VLOOKUP(R144,#REF!,2,0)=1,S144-O144,S144-SUMIFS($S:$S,$R:$R,INDEX(meses,VLOOKUP(R144,#REF!,2,0)-1),D:D,D144)))</f>
        <v>0</v>
      </c>
      <c r="N144" s="68"/>
      <c r="O144" s="68"/>
      <c r="P144" s="68"/>
      <c r="Q144" s="68"/>
      <c r="R144" s="2" t="s">
        <v>1597</v>
      </c>
      <c r="S144" s="2"/>
      <c r="T144" s="22"/>
      <c r="U144" s="5"/>
      <c r="V144" s="5"/>
      <c r="W144" s="5"/>
      <c r="X144" s="20" t="s">
        <v>2056</v>
      </c>
      <c r="Y144" s="20" t="s">
        <v>2077</v>
      </c>
      <c r="Z144" s="20"/>
      <c r="AA144" s="69"/>
      <c r="AB144" s="69"/>
      <c r="AC144" s="69"/>
      <c r="AD144" s="20"/>
      <c r="AE144" s="20"/>
      <c r="AF144" s="2"/>
      <c r="AG144" s="22"/>
      <c r="AH144" s="39"/>
      <c r="AI144" s="5"/>
      <c r="AJ144" s="39"/>
      <c r="AK144" s="20" t="s">
        <v>1739</v>
      </c>
      <c r="AL144" s="68" t="s">
        <v>46</v>
      </c>
      <c r="AM144" s="68">
        <v>2201</v>
      </c>
      <c r="AN144" s="68" t="s">
        <v>48</v>
      </c>
      <c r="AO144" s="68" t="s">
        <v>1740</v>
      </c>
      <c r="AP144" s="20" t="s">
        <v>2022</v>
      </c>
      <c r="AQ144" s="20" t="s">
        <v>115</v>
      </c>
      <c r="AR144" s="2">
        <v>2201006</v>
      </c>
      <c r="AS144" s="2" t="s">
        <v>665</v>
      </c>
      <c r="AT144" s="39" t="s">
        <v>2055</v>
      </c>
      <c r="AU144" s="2"/>
      <c r="AV144" s="39" t="s">
        <v>1547</v>
      </c>
      <c r="AW144" s="2" t="s">
        <v>1604</v>
      </c>
      <c r="AX144" s="70">
        <v>320000</v>
      </c>
      <c r="AY144" s="71">
        <v>88</v>
      </c>
      <c r="AZ144" s="71" t="s">
        <v>1744</v>
      </c>
      <c r="BA144" s="71" t="s">
        <v>1745</v>
      </c>
      <c r="BB144" s="71" t="s">
        <v>1791</v>
      </c>
      <c r="BC144" s="72">
        <v>28000000</v>
      </c>
      <c r="BD144" s="72">
        <v>28000000</v>
      </c>
    </row>
    <row r="145" spans="1:56" s="73" customFormat="1" ht="165" x14ac:dyDescent="0.25">
      <c r="A145" s="68">
        <v>141</v>
      </c>
      <c r="B145" s="20" t="s">
        <v>32</v>
      </c>
      <c r="C145" s="20" t="s">
        <v>1729</v>
      </c>
      <c r="D145" s="20" t="s">
        <v>2010</v>
      </c>
      <c r="E145" s="20" t="s">
        <v>198</v>
      </c>
      <c r="F145" s="20" t="s">
        <v>199</v>
      </c>
      <c r="G145" s="20" t="s">
        <v>1731</v>
      </c>
      <c r="H145" s="79" t="s">
        <v>201</v>
      </c>
      <c r="I145" s="20" t="s">
        <v>1905</v>
      </c>
      <c r="J145" s="68" t="s">
        <v>40</v>
      </c>
      <c r="K145" s="68">
        <f>IF(I145="na",0,IF(COUNTIFS($C$1:C145,C145,$I$1:I145,I145)&gt;1,0,1))</f>
        <v>0</v>
      </c>
      <c r="L145" s="68">
        <f>IF(I145="na",0,IF(COUNTIFS($D$1:D145,D145,$I$1:I145,I145)&gt;1,0,1))</f>
        <v>0</v>
      </c>
      <c r="M145" s="68">
        <f>IF(S145="",0,IF(VLOOKUP(R145,#REF!,2,0)=1,S145-O145,S145-SUMIFS($S:$S,$R:$R,INDEX(meses,VLOOKUP(R145,#REF!,2,0)-1),D:D,D145)))</f>
        <v>0</v>
      </c>
      <c r="N145" s="68"/>
      <c r="O145" s="68"/>
      <c r="P145" s="68"/>
      <c r="Q145" s="68"/>
      <c r="R145" s="2" t="s">
        <v>1597</v>
      </c>
      <c r="S145" s="2"/>
      <c r="T145" s="22"/>
      <c r="U145" s="5"/>
      <c r="V145" s="5"/>
      <c r="W145" s="5"/>
      <c r="X145" s="20" t="s">
        <v>2056</v>
      </c>
      <c r="Y145" s="20" t="s">
        <v>2081</v>
      </c>
      <c r="Z145" s="20" t="s">
        <v>2082</v>
      </c>
      <c r="AA145" s="69">
        <v>1</v>
      </c>
      <c r="AB145" s="69">
        <v>0.2</v>
      </c>
      <c r="AC145" s="69">
        <f>AB145-AA145</f>
        <v>-0.8</v>
      </c>
      <c r="AD145" s="20" t="s">
        <v>2083</v>
      </c>
      <c r="AE145" s="20" t="s">
        <v>2084</v>
      </c>
      <c r="AF145" s="2">
        <v>0</v>
      </c>
      <c r="AG145" s="22">
        <f>(AF145-AA145)/(AB145-AA145)</f>
        <v>1.25</v>
      </c>
      <c r="AH145" s="39" t="s">
        <v>2263</v>
      </c>
      <c r="AI145" s="5" t="s">
        <v>408</v>
      </c>
      <c r="AJ145" s="39" t="s">
        <v>2264</v>
      </c>
      <c r="AK145" s="20" t="s">
        <v>1739</v>
      </c>
      <c r="AL145" s="68" t="s">
        <v>46</v>
      </c>
      <c r="AM145" s="68">
        <v>2201</v>
      </c>
      <c r="AN145" s="68" t="s">
        <v>48</v>
      </c>
      <c r="AO145" s="68" t="s">
        <v>1740</v>
      </c>
      <c r="AP145" s="20" t="s">
        <v>2022</v>
      </c>
      <c r="AQ145" s="20" t="s">
        <v>115</v>
      </c>
      <c r="AR145" s="2">
        <v>2201006</v>
      </c>
      <c r="AS145" s="2" t="s">
        <v>2085</v>
      </c>
      <c r="AT145" s="39" t="s">
        <v>2086</v>
      </c>
      <c r="AU145" s="2"/>
      <c r="AV145" s="39" t="s">
        <v>70</v>
      </c>
      <c r="AW145" s="2" t="s">
        <v>1604</v>
      </c>
      <c r="AX145" s="70">
        <v>68502313</v>
      </c>
      <c r="AY145" s="71">
        <v>1</v>
      </c>
      <c r="AZ145" s="71" t="s">
        <v>1744</v>
      </c>
      <c r="BA145" s="71" t="s">
        <v>1745</v>
      </c>
      <c r="BB145" s="71" t="s">
        <v>1746</v>
      </c>
      <c r="BC145" s="72">
        <v>68502313</v>
      </c>
      <c r="BD145" s="72">
        <v>68502313</v>
      </c>
    </row>
    <row r="146" spans="1:56" s="73" customFormat="1" ht="165" x14ac:dyDescent="0.25">
      <c r="A146" s="68">
        <v>142</v>
      </c>
      <c r="B146" s="20" t="s">
        <v>32</v>
      </c>
      <c r="C146" s="20" t="s">
        <v>1729</v>
      </c>
      <c r="D146" s="20" t="s">
        <v>2010</v>
      </c>
      <c r="E146" s="20" t="s">
        <v>198</v>
      </c>
      <c r="F146" s="20" t="s">
        <v>199</v>
      </c>
      <c r="G146" s="20" t="s">
        <v>1731</v>
      </c>
      <c r="H146" s="79" t="s">
        <v>201</v>
      </c>
      <c r="I146" s="20" t="s">
        <v>1905</v>
      </c>
      <c r="J146" s="68" t="s">
        <v>40</v>
      </c>
      <c r="K146" s="68">
        <f>IF(I146="na",0,IF(COUNTIFS($C$1:C146,C146,$I$1:I146,I146)&gt;1,0,1))</f>
        <v>0</v>
      </c>
      <c r="L146" s="68">
        <f>IF(I146="na",0,IF(COUNTIFS($D$1:D146,D146,$I$1:I146,I146)&gt;1,0,1))</f>
        <v>0</v>
      </c>
      <c r="M146" s="68">
        <f>IF(S146="",0,IF(VLOOKUP(R146,#REF!,2,0)=1,S146-O146,S146-SUMIFS($S:$S,$R:$R,INDEX(meses,VLOOKUP(R146,#REF!,2,0)-1),D:D,D146)))</f>
        <v>0</v>
      </c>
      <c r="N146" s="68"/>
      <c r="O146" s="68"/>
      <c r="P146" s="68"/>
      <c r="Q146" s="68"/>
      <c r="R146" s="2" t="s">
        <v>1597</v>
      </c>
      <c r="S146" s="2"/>
      <c r="T146" s="22"/>
      <c r="U146" s="5"/>
      <c r="V146" s="5"/>
      <c r="W146" s="5"/>
      <c r="X146" s="20" t="s">
        <v>2056</v>
      </c>
      <c r="Y146" s="20" t="s">
        <v>2081</v>
      </c>
      <c r="Z146" s="20"/>
      <c r="AA146" s="69"/>
      <c r="AB146" s="69"/>
      <c r="AC146" s="69"/>
      <c r="AD146" s="20"/>
      <c r="AE146" s="20"/>
      <c r="AF146" s="2"/>
      <c r="AG146" s="22"/>
      <c r="AH146" s="5"/>
      <c r="AI146" s="5"/>
      <c r="AJ146" s="5"/>
      <c r="AK146" s="20" t="s">
        <v>1739</v>
      </c>
      <c r="AL146" s="68" t="s">
        <v>46</v>
      </c>
      <c r="AM146" s="68">
        <v>2201</v>
      </c>
      <c r="AN146" s="68" t="s">
        <v>48</v>
      </c>
      <c r="AO146" s="68" t="s">
        <v>1740</v>
      </c>
      <c r="AP146" s="20" t="s">
        <v>2022</v>
      </c>
      <c r="AQ146" s="20" t="s">
        <v>115</v>
      </c>
      <c r="AR146" s="2">
        <v>2201006</v>
      </c>
      <c r="AS146" s="2" t="s">
        <v>2087</v>
      </c>
      <c r="AT146" s="39" t="s">
        <v>2088</v>
      </c>
      <c r="AU146" s="2"/>
      <c r="AV146" s="39" t="s">
        <v>70</v>
      </c>
      <c r="AW146" s="2" t="s">
        <v>1604</v>
      </c>
      <c r="AX146" s="70">
        <v>57103200</v>
      </c>
      <c r="AY146" s="71">
        <v>1</v>
      </c>
      <c r="AZ146" s="71" t="s">
        <v>1744</v>
      </c>
      <c r="BA146" s="71" t="s">
        <v>1745</v>
      </c>
      <c r="BB146" s="71" t="s">
        <v>1746</v>
      </c>
      <c r="BC146" s="72">
        <v>57103200</v>
      </c>
      <c r="BD146" s="72">
        <v>57103200</v>
      </c>
    </row>
    <row r="147" spans="1:56" s="73" customFormat="1" ht="135" x14ac:dyDescent="0.25">
      <c r="A147" s="68">
        <v>143</v>
      </c>
      <c r="B147" s="20" t="s">
        <v>32</v>
      </c>
      <c r="C147" s="20" t="s">
        <v>1729</v>
      </c>
      <c r="D147" s="20" t="s">
        <v>2010</v>
      </c>
      <c r="E147" s="20" t="s">
        <v>198</v>
      </c>
      <c r="F147" s="20" t="s">
        <v>199</v>
      </c>
      <c r="G147" s="20" t="s">
        <v>1731</v>
      </c>
      <c r="H147" s="79" t="s">
        <v>201</v>
      </c>
      <c r="I147" s="20" t="s">
        <v>1905</v>
      </c>
      <c r="J147" s="68" t="s">
        <v>40</v>
      </c>
      <c r="K147" s="68">
        <f>IF(I147="na",0,IF(COUNTIFS($C$1:C147,C147,$I$1:I147,I147)&gt;1,0,1))</f>
        <v>0</v>
      </c>
      <c r="L147" s="68">
        <f>IF(I147="na",0,IF(COUNTIFS($D$1:D147,D147,$I$1:I147,I147)&gt;1,0,1))</f>
        <v>0</v>
      </c>
      <c r="M147" s="68">
        <f>IF(S147="",0,IF(VLOOKUP(R147,#REF!,2,0)=1,S147-O147,S147-SUMIFS($S:$S,$R:$R,INDEX(meses,VLOOKUP(R147,#REF!,2,0)-1),D:D,D147)))</f>
        <v>0</v>
      </c>
      <c r="N147" s="68"/>
      <c r="O147" s="68"/>
      <c r="P147" s="68"/>
      <c r="Q147" s="68"/>
      <c r="R147" s="2" t="s">
        <v>1597</v>
      </c>
      <c r="S147" s="2"/>
      <c r="T147" s="22"/>
      <c r="U147" s="5"/>
      <c r="V147" s="5"/>
      <c r="W147" s="5"/>
      <c r="X147" s="20" t="s">
        <v>2056</v>
      </c>
      <c r="Y147" s="20" t="s">
        <v>2081</v>
      </c>
      <c r="Z147" s="20"/>
      <c r="AA147" s="69"/>
      <c r="AB147" s="69"/>
      <c r="AC147" s="69"/>
      <c r="AD147" s="20"/>
      <c r="AE147" s="20"/>
      <c r="AF147" s="2"/>
      <c r="AG147" s="22"/>
      <c r="AH147" s="5"/>
      <c r="AI147" s="5"/>
      <c r="AJ147" s="5"/>
      <c r="AK147" s="20" t="s">
        <v>1739</v>
      </c>
      <c r="AL147" s="68" t="s">
        <v>46</v>
      </c>
      <c r="AM147" s="68">
        <v>2201</v>
      </c>
      <c r="AN147" s="68" t="s">
        <v>48</v>
      </c>
      <c r="AO147" s="68" t="s">
        <v>1740</v>
      </c>
      <c r="AP147" s="20" t="s">
        <v>2022</v>
      </c>
      <c r="AQ147" s="20" t="s">
        <v>115</v>
      </c>
      <c r="AR147" s="2">
        <v>2201006</v>
      </c>
      <c r="AS147" s="2" t="s">
        <v>2089</v>
      </c>
      <c r="AT147" s="39" t="s">
        <v>2090</v>
      </c>
      <c r="AU147" s="2"/>
      <c r="AV147" s="39" t="s">
        <v>70</v>
      </c>
      <c r="AW147" s="2" t="s">
        <v>1604</v>
      </c>
      <c r="AX147" s="70">
        <v>58352333</v>
      </c>
      <c r="AY147" s="71">
        <v>1</v>
      </c>
      <c r="AZ147" s="71" t="s">
        <v>1744</v>
      </c>
      <c r="BA147" s="71" t="s">
        <v>1745</v>
      </c>
      <c r="BB147" s="71" t="s">
        <v>1746</v>
      </c>
      <c r="BC147" s="72">
        <v>58352333</v>
      </c>
      <c r="BD147" s="72">
        <v>58352333</v>
      </c>
    </row>
    <row r="148" spans="1:56" s="73" customFormat="1" ht="135" x14ac:dyDescent="0.25">
      <c r="A148" s="68">
        <v>144</v>
      </c>
      <c r="B148" s="20" t="s">
        <v>32</v>
      </c>
      <c r="C148" s="20" t="s">
        <v>1729</v>
      </c>
      <c r="D148" s="20" t="s">
        <v>2010</v>
      </c>
      <c r="E148" s="20" t="s">
        <v>198</v>
      </c>
      <c r="F148" s="20" t="s">
        <v>199</v>
      </c>
      <c r="G148" s="20" t="s">
        <v>1731</v>
      </c>
      <c r="H148" s="79" t="s">
        <v>201</v>
      </c>
      <c r="I148" s="20" t="s">
        <v>1905</v>
      </c>
      <c r="J148" s="68" t="s">
        <v>40</v>
      </c>
      <c r="K148" s="68">
        <f>IF(I148="na",0,IF(COUNTIFS($C$1:C148,C148,$I$1:I148,I148)&gt;1,0,1))</f>
        <v>0</v>
      </c>
      <c r="L148" s="68">
        <f>IF(I148="na",0,IF(COUNTIFS($D$1:D148,D148,$I$1:I148,I148)&gt;1,0,1))</f>
        <v>0</v>
      </c>
      <c r="M148" s="68">
        <f>IF(S148="",0,IF(VLOOKUP(R148,#REF!,2,0)=1,S148-O148,S148-SUMIFS($S:$S,$R:$R,INDEX(meses,VLOOKUP(R148,#REF!,2,0)-1),D:D,D148)))</f>
        <v>0</v>
      </c>
      <c r="N148" s="68"/>
      <c r="O148" s="68"/>
      <c r="P148" s="68"/>
      <c r="Q148" s="68"/>
      <c r="R148" s="2" t="s">
        <v>1597</v>
      </c>
      <c r="S148" s="2"/>
      <c r="T148" s="22"/>
      <c r="U148" s="5"/>
      <c r="V148" s="5"/>
      <c r="W148" s="5"/>
      <c r="X148" s="20" t="s">
        <v>2056</v>
      </c>
      <c r="Y148" s="20" t="s">
        <v>2081</v>
      </c>
      <c r="Z148" s="20"/>
      <c r="AA148" s="69"/>
      <c r="AB148" s="69"/>
      <c r="AC148" s="69"/>
      <c r="AD148" s="20"/>
      <c r="AE148" s="20"/>
      <c r="AF148" s="2"/>
      <c r="AG148" s="22"/>
      <c r="AH148" s="5"/>
      <c r="AI148" s="5"/>
      <c r="AJ148" s="5"/>
      <c r="AK148" s="20" t="s">
        <v>1739</v>
      </c>
      <c r="AL148" s="68" t="s">
        <v>46</v>
      </c>
      <c r="AM148" s="68">
        <v>2201</v>
      </c>
      <c r="AN148" s="68" t="s">
        <v>48</v>
      </c>
      <c r="AO148" s="68" t="s">
        <v>1740</v>
      </c>
      <c r="AP148" s="20" t="s">
        <v>2022</v>
      </c>
      <c r="AQ148" s="20" t="s">
        <v>115</v>
      </c>
      <c r="AR148" s="2">
        <v>2201006</v>
      </c>
      <c r="AS148" s="2" t="s">
        <v>2091</v>
      </c>
      <c r="AT148" s="39" t="s">
        <v>2092</v>
      </c>
      <c r="AU148" s="2"/>
      <c r="AV148" s="39" t="s">
        <v>70</v>
      </c>
      <c r="AW148" s="2" t="s">
        <v>1604</v>
      </c>
      <c r="AX148" s="70">
        <v>69786002</v>
      </c>
      <c r="AY148" s="71">
        <v>1</v>
      </c>
      <c r="AZ148" s="71" t="s">
        <v>1744</v>
      </c>
      <c r="BA148" s="71" t="s">
        <v>1745</v>
      </c>
      <c r="BB148" s="71" t="s">
        <v>1746</v>
      </c>
      <c r="BC148" s="72">
        <v>69786002</v>
      </c>
      <c r="BD148" s="72">
        <v>69786002</v>
      </c>
    </row>
    <row r="149" spans="1:56" s="73" customFormat="1" ht="135" x14ac:dyDescent="0.25">
      <c r="A149" s="68">
        <v>145</v>
      </c>
      <c r="B149" s="20" t="s">
        <v>32</v>
      </c>
      <c r="C149" s="20" t="s">
        <v>1729</v>
      </c>
      <c r="D149" s="20" t="s">
        <v>2010</v>
      </c>
      <c r="E149" s="20" t="s">
        <v>198</v>
      </c>
      <c r="F149" s="20" t="s">
        <v>199</v>
      </c>
      <c r="G149" s="20" t="s">
        <v>1731</v>
      </c>
      <c r="H149" s="79" t="s">
        <v>201</v>
      </c>
      <c r="I149" s="20" t="s">
        <v>1905</v>
      </c>
      <c r="J149" s="68" t="s">
        <v>40</v>
      </c>
      <c r="K149" s="68">
        <f>IF(I149="na",0,IF(COUNTIFS($C$1:C149,C149,$I$1:I149,I149)&gt;1,0,1))</f>
        <v>0</v>
      </c>
      <c r="L149" s="68">
        <f>IF(I149="na",0,IF(COUNTIFS($D$1:D149,D149,$I$1:I149,I149)&gt;1,0,1))</f>
        <v>0</v>
      </c>
      <c r="M149" s="68">
        <f>IF(S149="",0,IF(VLOOKUP(R149,#REF!,2,0)=1,S149-O149,S149-SUMIFS($S:$S,$R:$R,INDEX(meses,VLOOKUP(R149,#REF!,2,0)-1),D:D,D149)))</f>
        <v>0</v>
      </c>
      <c r="N149" s="68"/>
      <c r="O149" s="68"/>
      <c r="P149" s="68"/>
      <c r="Q149" s="68"/>
      <c r="R149" s="2" t="s">
        <v>1597</v>
      </c>
      <c r="S149" s="2"/>
      <c r="T149" s="22"/>
      <c r="U149" s="5"/>
      <c r="V149" s="5"/>
      <c r="W149" s="5"/>
      <c r="X149" s="20" t="s">
        <v>2056</v>
      </c>
      <c r="Y149" s="20" t="s">
        <v>2081</v>
      </c>
      <c r="Z149" s="20"/>
      <c r="AA149" s="69"/>
      <c r="AB149" s="69"/>
      <c r="AC149" s="69"/>
      <c r="AD149" s="20"/>
      <c r="AE149" s="20"/>
      <c r="AF149" s="2"/>
      <c r="AG149" s="22"/>
      <c r="AH149" s="5"/>
      <c r="AI149" s="5"/>
      <c r="AJ149" s="5"/>
      <c r="AK149" s="20" t="s">
        <v>1739</v>
      </c>
      <c r="AL149" s="68" t="s">
        <v>46</v>
      </c>
      <c r="AM149" s="68">
        <v>2201</v>
      </c>
      <c r="AN149" s="68" t="s">
        <v>48</v>
      </c>
      <c r="AO149" s="68" t="s">
        <v>1740</v>
      </c>
      <c r="AP149" s="20" t="s">
        <v>2022</v>
      </c>
      <c r="AQ149" s="20" t="s">
        <v>115</v>
      </c>
      <c r="AR149" s="2">
        <v>2201006</v>
      </c>
      <c r="AS149" s="2" t="s">
        <v>2093</v>
      </c>
      <c r="AT149" s="39" t="s">
        <v>2094</v>
      </c>
      <c r="AU149" s="2"/>
      <c r="AV149" s="39" t="s">
        <v>70</v>
      </c>
      <c r="AW149" s="2" t="s">
        <v>1604</v>
      </c>
      <c r="AX149" s="70">
        <v>63000000</v>
      </c>
      <c r="AY149" s="71">
        <v>1</v>
      </c>
      <c r="AZ149" s="71" t="s">
        <v>1744</v>
      </c>
      <c r="BA149" s="71" t="s">
        <v>1745</v>
      </c>
      <c r="BB149" s="71" t="s">
        <v>1746</v>
      </c>
      <c r="BC149" s="72">
        <v>63000000</v>
      </c>
      <c r="BD149" s="72">
        <v>63000000</v>
      </c>
    </row>
    <row r="150" spans="1:56" s="73" customFormat="1" ht="105" x14ac:dyDescent="0.25">
      <c r="A150" s="68">
        <v>146</v>
      </c>
      <c r="B150" s="20" t="s">
        <v>32</v>
      </c>
      <c r="C150" s="20" t="s">
        <v>1729</v>
      </c>
      <c r="D150" s="20" t="s">
        <v>2010</v>
      </c>
      <c r="E150" s="20" t="s">
        <v>198</v>
      </c>
      <c r="F150" s="20" t="s">
        <v>199</v>
      </c>
      <c r="G150" s="20" t="s">
        <v>1731</v>
      </c>
      <c r="H150" s="79" t="s">
        <v>201</v>
      </c>
      <c r="I150" s="20" t="s">
        <v>1905</v>
      </c>
      <c r="J150" s="68" t="s">
        <v>40</v>
      </c>
      <c r="K150" s="68">
        <f>IF(I150="na",0,IF(COUNTIFS($C$1:C150,C150,$I$1:I150,I150)&gt;1,0,1))</f>
        <v>0</v>
      </c>
      <c r="L150" s="68">
        <f>IF(I150="na",0,IF(COUNTIFS($D$1:D150,D150,$I$1:I150,I150)&gt;1,0,1))</f>
        <v>0</v>
      </c>
      <c r="M150" s="68">
        <f>IF(S150="",0,IF(VLOOKUP(R150,#REF!,2,0)=1,S150-O150,S150-SUMIFS($S:$S,$R:$R,INDEX(meses,VLOOKUP(R150,#REF!,2,0)-1),D:D,D150)))</f>
        <v>0</v>
      </c>
      <c r="N150" s="68"/>
      <c r="O150" s="68"/>
      <c r="P150" s="68"/>
      <c r="Q150" s="68"/>
      <c r="R150" s="2" t="s">
        <v>1597</v>
      </c>
      <c r="S150" s="2"/>
      <c r="T150" s="22"/>
      <c r="U150" s="5"/>
      <c r="V150" s="5"/>
      <c r="W150" s="5"/>
      <c r="X150" s="20" t="s">
        <v>2056</v>
      </c>
      <c r="Y150" s="20" t="s">
        <v>2081</v>
      </c>
      <c r="Z150" s="20"/>
      <c r="AA150" s="69"/>
      <c r="AB150" s="69"/>
      <c r="AC150" s="69"/>
      <c r="AD150" s="20"/>
      <c r="AE150" s="20"/>
      <c r="AF150" s="2"/>
      <c r="AG150" s="22"/>
      <c r="AH150" s="5"/>
      <c r="AI150" s="5"/>
      <c r="AJ150" s="5"/>
      <c r="AK150" s="20" t="s">
        <v>1739</v>
      </c>
      <c r="AL150" s="68" t="s">
        <v>46</v>
      </c>
      <c r="AM150" s="68">
        <v>2201</v>
      </c>
      <c r="AN150" s="68" t="s">
        <v>48</v>
      </c>
      <c r="AO150" s="68" t="s">
        <v>1740</v>
      </c>
      <c r="AP150" s="20" t="s">
        <v>2022</v>
      </c>
      <c r="AQ150" s="20" t="s">
        <v>115</v>
      </c>
      <c r="AR150" s="2">
        <v>2201006</v>
      </c>
      <c r="AS150" s="2" t="s">
        <v>2095</v>
      </c>
      <c r="AT150" s="39" t="s">
        <v>2096</v>
      </c>
      <c r="AU150" s="2"/>
      <c r="AV150" s="39" t="s">
        <v>70</v>
      </c>
      <c r="AW150" s="2" t="s">
        <v>1604</v>
      </c>
      <c r="AX150" s="70">
        <v>33569844</v>
      </c>
      <c r="AY150" s="71">
        <v>1</v>
      </c>
      <c r="AZ150" s="71" t="s">
        <v>1744</v>
      </c>
      <c r="BA150" s="71" t="s">
        <v>1745</v>
      </c>
      <c r="BB150" s="71" t="s">
        <v>1746</v>
      </c>
      <c r="BC150" s="72">
        <v>33569844</v>
      </c>
      <c r="BD150" s="72">
        <v>33569844</v>
      </c>
    </row>
    <row r="151" spans="1:56" s="73" customFormat="1" ht="409.5" x14ac:dyDescent="0.25">
      <c r="A151" s="68">
        <v>147</v>
      </c>
      <c r="B151" s="20" t="s">
        <v>32</v>
      </c>
      <c r="C151" s="20" t="s">
        <v>1729</v>
      </c>
      <c r="D151" s="20" t="s">
        <v>2010</v>
      </c>
      <c r="E151" s="20" t="s">
        <v>198</v>
      </c>
      <c r="F151" s="20" t="s">
        <v>199</v>
      </c>
      <c r="G151" s="20" t="s">
        <v>1731</v>
      </c>
      <c r="H151" s="79" t="s">
        <v>201</v>
      </c>
      <c r="I151" s="20" t="s">
        <v>1905</v>
      </c>
      <c r="J151" s="68" t="s">
        <v>40</v>
      </c>
      <c r="K151" s="68">
        <f>IF(I151="na",0,IF(COUNTIFS($C$1:C151,C151,$I$1:I151,I151)&gt;1,0,1))</f>
        <v>0</v>
      </c>
      <c r="L151" s="68">
        <f>IF(I151="na",0,IF(COUNTIFS($D$1:D151,D151,$I$1:I151,I151)&gt;1,0,1))</f>
        <v>0</v>
      </c>
      <c r="M151" s="68">
        <f>IF(S151="",0,IF(VLOOKUP(R151,#REF!,2,0)=1,S151-O151,S151-SUMIFS($S:$S,$R:$R,INDEX(meses,VLOOKUP(R151,#REF!,2,0)-1),D:D,D151)))</f>
        <v>0</v>
      </c>
      <c r="N151" s="68"/>
      <c r="O151" s="68"/>
      <c r="P151" s="68"/>
      <c r="Q151" s="68"/>
      <c r="R151" s="2" t="s">
        <v>1597</v>
      </c>
      <c r="S151" s="2"/>
      <c r="T151" s="22"/>
      <c r="U151" s="5"/>
      <c r="V151" s="5"/>
      <c r="W151" s="5"/>
      <c r="X151" s="20" t="s">
        <v>2056</v>
      </c>
      <c r="Y151" s="20" t="s">
        <v>3035</v>
      </c>
      <c r="Z151" s="20" t="s">
        <v>2098</v>
      </c>
      <c r="AA151" s="69">
        <v>10</v>
      </c>
      <c r="AB151" s="69">
        <v>10</v>
      </c>
      <c r="AC151" s="69">
        <f>AB151-AA151</f>
        <v>0</v>
      </c>
      <c r="AD151" s="20" t="s">
        <v>2083</v>
      </c>
      <c r="AE151" s="20" t="s">
        <v>2099</v>
      </c>
      <c r="AF151" s="2">
        <v>9</v>
      </c>
      <c r="AG151" s="22">
        <v>0</v>
      </c>
      <c r="AH151" s="29" t="s">
        <v>2265</v>
      </c>
      <c r="AI151" s="5" t="s">
        <v>407</v>
      </c>
      <c r="AJ151" s="5" t="s">
        <v>2266</v>
      </c>
      <c r="AK151" s="20" t="s">
        <v>1739</v>
      </c>
      <c r="AL151" s="68" t="s">
        <v>46</v>
      </c>
      <c r="AM151" s="68">
        <v>2201</v>
      </c>
      <c r="AN151" s="68" t="s">
        <v>48</v>
      </c>
      <c r="AO151" s="68" t="s">
        <v>1740</v>
      </c>
      <c r="AP151" s="20" t="s">
        <v>2022</v>
      </c>
      <c r="AQ151" s="20" t="s">
        <v>115</v>
      </c>
      <c r="AR151" s="2">
        <v>2201006</v>
      </c>
      <c r="AS151" s="2" t="s">
        <v>2101</v>
      </c>
      <c r="AT151" s="39" t="s">
        <v>2102</v>
      </c>
      <c r="AU151" s="2"/>
      <c r="AV151" s="39" t="s">
        <v>70</v>
      </c>
      <c r="AW151" s="2" t="s">
        <v>1604</v>
      </c>
      <c r="AX151" s="70">
        <v>82709000</v>
      </c>
      <c r="AY151" s="71">
        <v>1</v>
      </c>
      <c r="AZ151" s="71" t="s">
        <v>1744</v>
      </c>
      <c r="BA151" s="71" t="s">
        <v>1745</v>
      </c>
      <c r="BB151" s="71" t="s">
        <v>1746</v>
      </c>
      <c r="BC151" s="72">
        <v>82709000</v>
      </c>
      <c r="BD151" s="72">
        <v>82709000</v>
      </c>
    </row>
    <row r="152" spans="1:56" s="73" customFormat="1" ht="360" x14ac:dyDescent="0.25">
      <c r="A152" s="68">
        <v>148</v>
      </c>
      <c r="B152" s="20" t="s">
        <v>32</v>
      </c>
      <c r="C152" s="20" t="s">
        <v>1729</v>
      </c>
      <c r="D152" s="20" t="s">
        <v>2010</v>
      </c>
      <c r="E152" s="20" t="s">
        <v>198</v>
      </c>
      <c r="F152" s="20" t="s">
        <v>199</v>
      </c>
      <c r="G152" s="20" t="s">
        <v>1731</v>
      </c>
      <c r="H152" s="79" t="s">
        <v>201</v>
      </c>
      <c r="I152" s="20" t="s">
        <v>1905</v>
      </c>
      <c r="J152" s="68" t="s">
        <v>40</v>
      </c>
      <c r="K152" s="68">
        <f>IF(I152="na",0,IF(COUNTIFS($C$1:C152,C152,$I$1:I152,I152)&gt;1,0,1))</f>
        <v>0</v>
      </c>
      <c r="L152" s="68">
        <f>IF(I152="na",0,IF(COUNTIFS($D$1:D152,D152,$I$1:I152,I152)&gt;1,0,1))</f>
        <v>0</v>
      </c>
      <c r="M152" s="68">
        <f>IF(S152="",0,IF(VLOOKUP(R152,#REF!,2,0)=1,S152-O152,S152-SUMIFS($S:$S,$R:$R,INDEX(meses,VLOOKUP(R152,#REF!,2,0)-1),D:D,D152)))</f>
        <v>0</v>
      </c>
      <c r="N152" s="68"/>
      <c r="O152" s="68"/>
      <c r="P152" s="68"/>
      <c r="Q152" s="68"/>
      <c r="R152" s="2" t="s">
        <v>1597</v>
      </c>
      <c r="S152" s="2"/>
      <c r="T152" s="22"/>
      <c r="U152" s="5"/>
      <c r="V152" s="5"/>
      <c r="W152" s="5"/>
      <c r="X152" s="20" t="s">
        <v>2056</v>
      </c>
      <c r="Y152" s="20" t="s">
        <v>2097</v>
      </c>
      <c r="Z152" s="20" t="s">
        <v>2098</v>
      </c>
      <c r="AA152" s="69">
        <v>10</v>
      </c>
      <c r="AB152" s="69">
        <v>10</v>
      </c>
      <c r="AC152" s="69">
        <f>AB152-AA152</f>
        <v>0</v>
      </c>
      <c r="AD152" s="20" t="s">
        <v>2083</v>
      </c>
      <c r="AE152" s="20" t="s">
        <v>2099</v>
      </c>
      <c r="AF152" s="68">
        <v>8</v>
      </c>
      <c r="AG152" s="22">
        <v>0</v>
      </c>
      <c r="AH152" s="90" t="s">
        <v>2100</v>
      </c>
      <c r="AI152" s="5"/>
      <c r="AJ152" s="5"/>
      <c r="AK152" s="20" t="s">
        <v>1739</v>
      </c>
      <c r="AL152" s="68" t="s">
        <v>46</v>
      </c>
      <c r="AM152" s="68">
        <v>2201</v>
      </c>
      <c r="AN152" s="68" t="s">
        <v>48</v>
      </c>
      <c r="AO152" s="68" t="s">
        <v>1740</v>
      </c>
      <c r="AP152" s="20" t="s">
        <v>2022</v>
      </c>
      <c r="AQ152" s="20" t="s">
        <v>115</v>
      </c>
      <c r="AR152" s="2">
        <v>2201006</v>
      </c>
      <c r="AS152" s="2" t="s">
        <v>2103</v>
      </c>
      <c r="AT152" s="39" t="s">
        <v>2104</v>
      </c>
      <c r="AU152" s="2"/>
      <c r="AV152" s="39" t="s">
        <v>70</v>
      </c>
      <c r="AW152" s="2" t="s">
        <v>1604</v>
      </c>
      <c r="AX152" s="70">
        <v>64900000</v>
      </c>
      <c r="AY152" s="71">
        <v>1</v>
      </c>
      <c r="AZ152" s="71" t="s">
        <v>1744</v>
      </c>
      <c r="BA152" s="71" t="s">
        <v>1745</v>
      </c>
      <c r="BB152" s="71" t="s">
        <v>1746</v>
      </c>
      <c r="BC152" s="72">
        <v>64900000</v>
      </c>
      <c r="BD152" s="72">
        <v>64900000</v>
      </c>
    </row>
    <row r="153" spans="1:56" s="73" customFormat="1" ht="90" x14ac:dyDescent="0.25">
      <c r="A153" s="68">
        <v>149</v>
      </c>
      <c r="B153" s="20" t="s">
        <v>32</v>
      </c>
      <c r="C153" s="20" t="s">
        <v>1729</v>
      </c>
      <c r="D153" s="20" t="s">
        <v>2010</v>
      </c>
      <c r="E153" s="20" t="s">
        <v>198</v>
      </c>
      <c r="F153" s="20" t="s">
        <v>199</v>
      </c>
      <c r="G153" s="20" t="s">
        <v>1731</v>
      </c>
      <c r="H153" s="79" t="s">
        <v>201</v>
      </c>
      <c r="I153" s="20" t="s">
        <v>1905</v>
      </c>
      <c r="J153" s="68" t="s">
        <v>40</v>
      </c>
      <c r="K153" s="68">
        <f>IF(I153="na",0,IF(COUNTIFS($C$1:C153,C153,$I$1:I153,I153)&gt;1,0,1))</f>
        <v>0</v>
      </c>
      <c r="L153" s="68">
        <f>IF(I153="na",0,IF(COUNTIFS($D$1:D153,D153,$I$1:I153,I153)&gt;1,0,1))</f>
        <v>0</v>
      </c>
      <c r="M153" s="68">
        <f>IF(S153="",0,IF(VLOOKUP(R153,#REF!,2,0)=1,S153-O153,S153-SUMIFS($S:$S,$R:$R,INDEX(meses,VLOOKUP(R153,#REF!,2,0)-1),D:D,D153)))</f>
        <v>0</v>
      </c>
      <c r="N153" s="68"/>
      <c r="O153" s="68"/>
      <c r="P153" s="68"/>
      <c r="Q153" s="68"/>
      <c r="R153" s="2" t="s">
        <v>1597</v>
      </c>
      <c r="S153" s="2"/>
      <c r="T153" s="22"/>
      <c r="U153" s="5"/>
      <c r="V153" s="5"/>
      <c r="W153" s="5"/>
      <c r="X153" s="20" t="s">
        <v>2056</v>
      </c>
      <c r="Y153" s="20" t="s">
        <v>2097</v>
      </c>
      <c r="Z153" s="20"/>
      <c r="AA153" s="69"/>
      <c r="AB153" s="69"/>
      <c r="AC153" s="69"/>
      <c r="AD153" s="20"/>
      <c r="AE153" s="20"/>
      <c r="AF153" s="2"/>
      <c r="AG153" s="22"/>
      <c r="AH153" s="5"/>
      <c r="AI153" s="5"/>
      <c r="AJ153" s="5"/>
      <c r="AK153" s="20" t="s">
        <v>1739</v>
      </c>
      <c r="AL153" s="68" t="s">
        <v>46</v>
      </c>
      <c r="AM153" s="68">
        <v>2201</v>
      </c>
      <c r="AN153" s="68" t="s">
        <v>48</v>
      </c>
      <c r="AO153" s="68" t="s">
        <v>1740</v>
      </c>
      <c r="AP153" s="20" t="s">
        <v>2022</v>
      </c>
      <c r="AQ153" s="20" t="s">
        <v>115</v>
      </c>
      <c r="AR153" s="2">
        <v>2201006</v>
      </c>
      <c r="AS153" s="2" t="s">
        <v>2105</v>
      </c>
      <c r="AT153" s="39" t="s">
        <v>2106</v>
      </c>
      <c r="AU153" s="2"/>
      <c r="AV153" s="39" t="s">
        <v>70</v>
      </c>
      <c r="AW153" s="2" t="s">
        <v>1604</v>
      </c>
      <c r="AX153" s="70">
        <v>90000000</v>
      </c>
      <c r="AY153" s="71">
        <v>1</v>
      </c>
      <c r="AZ153" s="71" t="s">
        <v>1744</v>
      </c>
      <c r="BA153" s="71" t="s">
        <v>1745</v>
      </c>
      <c r="BB153" s="71" t="s">
        <v>1746</v>
      </c>
      <c r="BC153" s="72">
        <v>90000000</v>
      </c>
      <c r="BD153" s="72">
        <v>90000000</v>
      </c>
    </row>
    <row r="154" spans="1:56" s="73" customFormat="1" ht="225" x14ac:dyDescent="0.25">
      <c r="A154" s="68">
        <v>150</v>
      </c>
      <c r="B154" s="20" t="s">
        <v>32</v>
      </c>
      <c r="C154" s="20" t="s">
        <v>1729</v>
      </c>
      <c r="D154" s="20" t="s">
        <v>1804</v>
      </c>
      <c r="E154" s="20" t="s">
        <v>198</v>
      </c>
      <c r="F154" s="20" t="s">
        <v>199</v>
      </c>
      <c r="G154" s="20" t="s">
        <v>1731</v>
      </c>
      <c r="H154" s="79" t="s">
        <v>201</v>
      </c>
      <c r="I154" s="20" t="s">
        <v>1905</v>
      </c>
      <c r="J154" s="68" t="s">
        <v>40</v>
      </c>
      <c r="K154" s="68">
        <f>IF(I154="na",0,IF(COUNTIFS($C$1:C154,C154,$I$1:I154,I154)&gt;1,0,1))</f>
        <v>0</v>
      </c>
      <c r="L154" s="68">
        <f>IF(I154="na",0,IF(COUNTIFS($D$1:D154,D154,$I$1:I154,I154)&gt;1,0,1))</f>
        <v>0</v>
      </c>
      <c r="M154" s="68">
        <f>IF(S154="",0,IF(VLOOKUP(R154,#REF!,2,0)=1,S154-O154,S154-SUMIFS($S:$S,$R:$R,INDEX(meses,VLOOKUP(R154,#REF!,2,0)-1),D:D,D154)))</f>
        <v>0</v>
      </c>
      <c r="N154" s="68"/>
      <c r="O154" s="68"/>
      <c r="P154" s="68"/>
      <c r="Q154" s="68"/>
      <c r="R154" s="2" t="s">
        <v>1597</v>
      </c>
      <c r="S154" s="2"/>
      <c r="T154" s="22"/>
      <c r="U154" s="5"/>
      <c r="V154" s="5"/>
      <c r="W154" s="5"/>
      <c r="X154" s="20" t="s">
        <v>2107</v>
      </c>
      <c r="Y154" s="20" t="s">
        <v>2108</v>
      </c>
      <c r="Z154" s="20" t="s">
        <v>2109</v>
      </c>
      <c r="AA154" s="69">
        <v>1</v>
      </c>
      <c r="AB154" s="69">
        <v>1</v>
      </c>
      <c r="AC154" s="69">
        <f>AB154-AA154</f>
        <v>0</v>
      </c>
      <c r="AD154" s="20" t="s">
        <v>2110</v>
      </c>
      <c r="AE154" s="20" t="s">
        <v>2111</v>
      </c>
      <c r="AF154" s="2">
        <v>0</v>
      </c>
      <c r="AG154" s="22">
        <v>0</v>
      </c>
      <c r="AH154" s="29" t="s">
        <v>2267</v>
      </c>
      <c r="AI154" s="5" t="s">
        <v>407</v>
      </c>
      <c r="AJ154" s="5" t="s">
        <v>2266</v>
      </c>
      <c r="AK154" s="20" t="s">
        <v>1739</v>
      </c>
      <c r="AL154" s="68" t="s">
        <v>46</v>
      </c>
      <c r="AM154" s="68">
        <v>2201</v>
      </c>
      <c r="AN154" s="68" t="s">
        <v>48</v>
      </c>
      <c r="AO154" s="68" t="s">
        <v>1740</v>
      </c>
      <c r="AP154" s="20" t="s">
        <v>2112</v>
      </c>
      <c r="AQ154" s="20" t="s">
        <v>2113</v>
      </c>
      <c r="AR154" s="2">
        <v>2201049</v>
      </c>
      <c r="AS154" s="2" t="s">
        <v>665</v>
      </c>
      <c r="AT154" s="39" t="s">
        <v>2114</v>
      </c>
      <c r="AU154" s="2"/>
      <c r="AV154" s="39" t="s">
        <v>448</v>
      </c>
      <c r="AW154" s="2" t="s">
        <v>1604</v>
      </c>
      <c r="AX154" s="70">
        <v>1100000000</v>
      </c>
      <c r="AY154" s="71">
        <v>1</v>
      </c>
      <c r="AZ154" s="71" t="s">
        <v>2115</v>
      </c>
      <c r="BA154" s="71" t="s">
        <v>1745</v>
      </c>
      <c r="BB154" s="71" t="s">
        <v>1874</v>
      </c>
      <c r="BC154" s="72">
        <v>1100000000</v>
      </c>
      <c r="BD154" s="72">
        <v>1100000000</v>
      </c>
    </row>
    <row r="155" spans="1:56" s="73" customFormat="1" ht="105" customHeight="1" x14ac:dyDescent="0.25">
      <c r="A155" s="68">
        <v>151</v>
      </c>
      <c r="B155" s="20" t="s">
        <v>32</v>
      </c>
      <c r="C155" s="20" t="s">
        <v>1729</v>
      </c>
      <c r="D155" s="20" t="s">
        <v>1804</v>
      </c>
      <c r="E155" s="20" t="s">
        <v>198</v>
      </c>
      <c r="F155" s="20" t="s">
        <v>199</v>
      </c>
      <c r="G155" s="20" t="s">
        <v>1731</v>
      </c>
      <c r="H155" s="79" t="s">
        <v>201</v>
      </c>
      <c r="I155" s="20" t="s">
        <v>1905</v>
      </c>
      <c r="J155" s="68" t="s">
        <v>40</v>
      </c>
      <c r="K155" s="68">
        <f>IF(I155="na",0,IF(COUNTIFS($C$1:C155,C155,$I$1:I155,I155)&gt;1,0,1))</f>
        <v>0</v>
      </c>
      <c r="L155" s="68">
        <f>IF(I155="na",0,IF(COUNTIFS($D$1:D155,D155,$I$1:I155,I155)&gt;1,0,1))</f>
        <v>0</v>
      </c>
      <c r="M155" s="68">
        <f>IF(S155="",0,IF(VLOOKUP(R155,#REF!,2,0)=1,S155-O155,S155-SUMIFS($S:$S,$R:$R,INDEX(meses,VLOOKUP(R155,#REF!,2,0)-1),D:D,D155)))</f>
        <v>0</v>
      </c>
      <c r="N155" s="68"/>
      <c r="O155" s="68"/>
      <c r="P155" s="68"/>
      <c r="Q155" s="68"/>
      <c r="R155" s="2" t="s">
        <v>1597</v>
      </c>
      <c r="S155" s="2"/>
      <c r="T155" s="22"/>
      <c r="U155" s="5"/>
      <c r="V155" s="5"/>
      <c r="W155" s="5"/>
      <c r="X155" s="20" t="s">
        <v>2107</v>
      </c>
      <c r="Y155" s="20" t="s">
        <v>2108</v>
      </c>
      <c r="Z155" s="20"/>
      <c r="AA155" s="69"/>
      <c r="AB155" s="69"/>
      <c r="AC155" s="69"/>
      <c r="AD155" s="20"/>
      <c r="AE155" s="20"/>
      <c r="AF155" s="2"/>
      <c r="AG155" s="22"/>
      <c r="AH155" s="29"/>
      <c r="AI155" s="5"/>
      <c r="AJ155" s="5"/>
      <c r="AK155" s="20" t="s">
        <v>1739</v>
      </c>
      <c r="AL155" s="68" t="s">
        <v>46</v>
      </c>
      <c r="AM155" s="68">
        <v>2201</v>
      </c>
      <c r="AN155" s="68" t="s">
        <v>48</v>
      </c>
      <c r="AO155" s="68" t="s">
        <v>1740</v>
      </c>
      <c r="AP155" s="20" t="s">
        <v>2112</v>
      </c>
      <c r="AQ155" s="20" t="s">
        <v>2113</v>
      </c>
      <c r="AR155" s="2">
        <v>2201049</v>
      </c>
      <c r="AS155" s="2" t="s">
        <v>665</v>
      </c>
      <c r="AT155" s="39" t="s">
        <v>2116</v>
      </c>
      <c r="AU155" s="2"/>
      <c r="AV155" s="39" t="s">
        <v>70</v>
      </c>
      <c r="AW155" s="2" t="s">
        <v>1604</v>
      </c>
      <c r="AX155" s="70">
        <v>108000000</v>
      </c>
      <c r="AY155" s="71">
        <v>1</v>
      </c>
      <c r="AZ155" s="71" t="s">
        <v>2115</v>
      </c>
      <c r="BA155" s="71" t="s">
        <v>1745</v>
      </c>
      <c r="BB155" s="71" t="s">
        <v>1874</v>
      </c>
      <c r="BC155" s="72">
        <v>108000000</v>
      </c>
      <c r="BD155" s="72">
        <v>108000000</v>
      </c>
    </row>
    <row r="156" spans="1:56" s="73" customFormat="1" ht="94.5" customHeight="1" x14ac:dyDescent="0.25">
      <c r="A156" s="68">
        <v>152</v>
      </c>
      <c r="B156" s="20" t="s">
        <v>32</v>
      </c>
      <c r="C156" s="20" t="s">
        <v>1729</v>
      </c>
      <c r="D156" s="20" t="s">
        <v>1804</v>
      </c>
      <c r="E156" s="20" t="s">
        <v>198</v>
      </c>
      <c r="F156" s="20" t="s">
        <v>199</v>
      </c>
      <c r="G156" s="20" t="s">
        <v>1731</v>
      </c>
      <c r="H156" s="79" t="s">
        <v>201</v>
      </c>
      <c r="I156" s="20" t="s">
        <v>1905</v>
      </c>
      <c r="J156" s="68" t="s">
        <v>40</v>
      </c>
      <c r="K156" s="68">
        <f>IF(I156="na",0,IF(COUNTIFS($C$1:C156,C156,$I$1:I156,I156)&gt;1,0,1))</f>
        <v>0</v>
      </c>
      <c r="L156" s="68">
        <f>IF(I156="na",0,IF(COUNTIFS($D$1:D156,D156,$I$1:I156,I156)&gt;1,0,1))</f>
        <v>0</v>
      </c>
      <c r="M156" s="68">
        <f>IF(S156="",0,IF(VLOOKUP(R156,#REF!,2,0)=1,S156-O156,S156-SUMIFS($S:$S,$R:$R,INDEX(meses,VLOOKUP(R156,#REF!,2,0)-1),D:D,D156)))</f>
        <v>0</v>
      </c>
      <c r="N156" s="68"/>
      <c r="O156" s="68"/>
      <c r="P156" s="68"/>
      <c r="Q156" s="68"/>
      <c r="R156" s="2" t="s">
        <v>1597</v>
      </c>
      <c r="S156" s="2"/>
      <c r="T156" s="22"/>
      <c r="U156" s="5"/>
      <c r="V156" s="5"/>
      <c r="W156" s="5"/>
      <c r="X156" s="20" t="s">
        <v>2107</v>
      </c>
      <c r="Y156" s="20" t="s">
        <v>2108</v>
      </c>
      <c r="Z156" s="20"/>
      <c r="AA156" s="69"/>
      <c r="AB156" s="69"/>
      <c r="AC156" s="69"/>
      <c r="AD156" s="20"/>
      <c r="AE156" s="20"/>
      <c r="AF156" s="2"/>
      <c r="AG156" s="22"/>
      <c r="AH156" s="29"/>
      <c r="AI156" s="5"/>
      <c r="AJ156" s="5"/>
      <c r="AK156" s="20" t="s">
        <v>1739</v>
      </c>
      <c r="AL156" s="68" t="s">
        <v>46</v>
      </c>
      <c r="AM156" s="68">
        <v>2201</v>
      </c>
      <c r="AN156" s="68" t="s">
        <v>48</v>
      </c>
      <c r="AO156" s="68" t="s">
        <v>1740</v>
      </c>
      <c r="AP156" s="20" t="s">
        <v>2112</v>
      </c>
      <c r="AQ156" s="20" t="s">
        <v>2113</v>
      </c>
      <c r="AR156" s="2">
        <v>2201049</v>
      </c>
      <c r="AS156" s="2" t="s">
        <v>665</v>
      </c>
      <c r="AT156" s="39" t="s">
        <v>2117</v>
      </c>
      <c r="AU156" s="2"/>
      <c r="AV156" s="39" t="s">
        <v>70</v>
      </c>
      <c r="AW156" s="2" t="s">
        <v>1604</v>
      </c>
      <c r="AX156" s="70">
        <v>29514650</v>
      </c>
      <c r="AY156" s="71">
        <v>1</v>
      </c>
      <c r="AZ156" s="71" t="s">
        <v>2115</v>
      </c>
      <c r="BA156" s="71" t="s">
        <v>1745</v>
      </c>
      <c r="BB156" s="71" t="s">
        <v>1874</v>
      </c>
      <c r="BC156" s="72">
        <v>29514650</v>
      </c>
      <c r="BD156" s="72">
        <v>29514650</v>
      </c>
    </row>
    <row r="157" spans="1:56" s="73" customFormat="1" ht="105" x14ac:dyDescent="0.25">
      <c r="A157" s="68">
        <v>153</v>
      </c>
      <c r="B157" s="20" t="s">
        <v>32</v>
      </c>
      <c r="C157" s="20" t="s">
        <v>1729</v>
      </c>
      <c r="D157" s="20" t="s">
        <v>1804</v>
      </c>
      <c r="E157" s="20" t="s">
        <v>198</v>
      </c>
      <c r="F157" s="20" t="s">
        <v>199</v>
      </c>
      <c r="G157" s="20" t="s">
        <v>1731</v>
      </c>
      <c r="H157" s="79" t="s">
        <v>201</v>
      </c>
      <c r="I157" s="20" t="s">
        <v>1905</v>
      </c>
      <c r="J157" s="68" t="s">
        <v>40</v>
      </c>
      <c r="K157" s="68">
        <f>IF(I157="na",0,IF(COUNTIFS($C$1:C157,C157,$I$1:I157,I157)&gt;1,0,1))</f>
        <v>0</v>
      </c>
      <c r="L157" s="68">
        <f>IF(I157="na",0,IF(COUNTIFS($D$1:D157,D157,$I$1:I157,I157)&gt;1,0,1))</f>
        <v>0</v>
      </c>
      <c r="M157" s="68">
        <f>IF(S157="",0,IF(VLOOKUP(R157,#REF!,2,0)=1,S157-O157,S157-SUMIFS($S:$S,$R:$R,INDEX(meses,VLOOKUP(R157,#REF!,2,0)-1),D:D,D157)))</f>
        <v>0</v>
      </c>
      <c r="N157" s="68"/>
      <c r="O157" s="68"/>
      <c r="P157" s="68"/>
      <c r="Q157" s="68"/>
      <c r="R157" s="2" t="s">
        <v>1597</v>
      </c>
      <c r="S157" s="2"/>
      <c r="T157" s="22"/>
      <c r="U157" s="5"/>
      <c r="V157" s="5"/>
      <c r="W157" s="5"/>
      <c r="X157" s="20" t="s">
        <v>2107</v>
      </c>
      <c r="Y157" s="20" t="s">
        <v>2108</v>
      </c>
      <c r="Z157" s="20"/>
      <c r="AA157" s="69"/>
      <c r="AB157" s="69"/>
      <c r="AC157" s="69"/>
      <c r="AD157" s="20"/>
      <c r="AE157" s="20"/>
      <c r="AF157" s="2"/>
      <c r="AG157" s="22"/>
      <c r="AH157" s="5"/>
      <c r="AI157" s="5"/>
      <c r="AJ157" s="5"/>
      <c r="AK157" s="20" t="s">
        <v>1739</v>
      </c>
      <c r="AL157" s="68" t="s">
        <v>46</v>
      </c>
      <c r="AM157" s="68">
        <v>2201</v>
      </c>
      <c r="AN157" s="68" t="s">
        <v>48</v>
      </c>
      <c r="AO157" s="68" t="s">
        <v>1740</v>
      </c>
      <c r="AP157" s="20" t="s">
        <v>1811</v>
      </c>
      <c r="AQ157" s="20" t="s">
        <v>115</v>
      </c>
      <c r="AR157" s="2">
        <v>2201006</v>
      </c>
      <c r="AS157" s="2" t="s">
        <v>665</v>
      </c>
      <c r="AT157" s="39" t="s">
        <v>740</v>
      </c>
      <c r="AU157" s="2"/>
      <c r="AV157" s="39" t="s">
        <v>740</v>
      </c>
      <c r="AW157" s="2" t="s">
        <v>1604</v>
      </c>
      <c r="AX157" s="70">
        <v>602410</v>
      </c>
      <c r="AY157" s="71">
        <v>83</v>
      </c>
      <c r="AZ157" s="71" t="s">
        <v>1744</v>
      </c>
      <c r="BA157" s="71" t="s">
        <v>1745</v>
      </c>
      <c r="BB157" s="71" t="s">
        <v>1790</v>
      </c>
      <c r="BC157" s="72">
        <v>50000000</v>
      </c>
      <c r="BD157" s="72">
        <v>50000000</v>
      </c>
    </row>
    <row r="158" spans="1:56" s="73" customFormat="1" ht="90" x14ac:dyDescent="0.25">
      <c r="A158" s="68">
        <v>154</v>
      </c>
      <c r="B158" s="20" t="s">
        <v>32</v>
      </c>
      <c r="C158" s="20" t="s">
        <v>1729</v>
      </c>
      <c r="D158" s="20" t="s">
        <v>1804</v>
      </c>
      <c r="E158" s="20" t="s">
        <v>198</v>
      </c>
      <c r="F158" s="20" t="s">
        <v>199</v>
      </c>
      <c r="G158" s="20" t="s">
        <v>1731</v>
      </c>
      <c r="H158" s="79" t="s">
        <v>201</v>
      </c>
      <c r="I158" s="20" t="s">
        <v>1905</v>
      </c>
      <c r="J158" s="68" t="s">
        <v>40</v>
      </c>
      <c r="K158" s="68">
        <f>IF(I158="na",0,IF(COUNTIFS($C$1:C158,C158,$I$1:I158,I158)&gt;1,0,1))</f>
        <v>0</v>
      </c>
      <c r="L158" s="68">
        <f>IF(I158="na",0,IF(COUNTIFS($D$1:D158,D158,$I$1:I158,I158)&gt;1,0,1))</f>
        <v>0</v>
      </c>
      <c r="M158" s="68">
        <f>IF(S158="",0,IF(VLOOKUP(R158,#REF!,2,0)=1,S158-O158,S158-SUMIFS($S:$S,$R:$R,INDEX(meses,VLOOKUP(R158,#REF!,2,0)-1),D:D,D158)))</f>
        <v>0</v>
      </c>
      <c r="N158" s="68"/>
      <c r="O158" s="68"/>
      <c r="P158" s="68"/>
      <c r="Q158" s="68"/>
      <c r="R158" s="2" t="s">
        <v>1597</v>
      </c>
      <c r="S158" s="2"/>
      <c r="T158" s="22"/>
      <c r="U158" s="5"/>
      <c r="V158" s="5"/>
      <c r="W158" s="5"/>
      <c r="X158" s="20" t="s">
        <v>2107</v>
      </c>
      <c r="Y158" s="20" t="s">
        <v>2108</v>
      </c>
      <c r="Z158" s="20"/>
      <c r="AA158" s="69"/>
      <c r="AB158" s="69"/>
      <c r="AC158" s="69"/>
      <c r="AD158" s="20"/>
      <c r="AE158" s="20"/>
      <c r="AF158" s="2"/>
      <c r="AG158" s="22"/>
      <c r="AH158" s="5"/>
      <c r="AI158" s="5"/>
      <c r="AJ158" s="5"/>
      <c r="AK158" s="20" t="s">
        <v>1739</v>
      </c>
      <c r="AL158" s="68" t="s">
        <v>46</v>
      </c>
      <c r="AM158" s="68">
        <v>2201</v>
      </c>
      <c r="AN158" s="68" t="s">
        <v>48</v>
      </c>
      <c r="AO158" s="68" t="s">
        <v>1740</v>
      </c>
      <c r="AP158" s="20" t="s">
        <v>1788</v>
      </c>
      <c r="AQ158" s="20" t="s">
        <v>115</v>
      </c>
      <c r="AR158" s="2">
        <v>2201006</v>
      </c>
      <c r="AS158" s="2" t="s">
        <v>665</v>
      </c>
      <c r="AT158" s="39" t="s">
        <v>2118</v>
      </c>
      <c r="AU158" s="2"/>
      <c r="AV158" s="39" t="s">
        <v>448</v>
      </c>
      <c r="AW158" s="2" t="s">
        <v>1604</v>
      </c>
      <c r="AX158" s="70">
        <v>108308330</v>
      </c>
      <c r="AY158" s="71">
        <v>1</v>
      </c>
      <c r="AZ158" s="71" t="s">
        <v>1744</v>
      </c>
      <c r="BA158" s="71" t="s">
        <v>1745</v>
      </c>
      <c r="BB158" s="71" t="s">
        <v>1874</v>
      </c>
      <c r="BC158" s="72">
        <v>108308330</v>
      </c>
      <c r="BD158" s="72">
        <v>108308330</v>
      </c>
    </row>
    <row r="159" spans="1:56" s="73" customFormat="1" ht="90" x14ac:dyDescent="0.25">
      <c r="A159" s="68">
        <v>155</v>
      </c>
      <c r="B159" s="20" t="s">
        <v>32</v>
      </c>
      <c r="C159" s="20" t="s">
        <v>1729</v>
      </c>
      <c r="D159" s="20" t="s">
        <v>1804</v>
      </c>
      <c r="E159" s="20" t="s">
        <v>198</v>
      </c>
      <c r="F159" s="20" t="s">
        <v>199</v>
      </c>
      <c r="G159" s="20" t="s">
        <v>1731</v>
      </c>
      <c r="H159" s="79" t="s">
        <v>201</v>
      </c>
      <c r="I159" s="20" t="s">
        <v>1905</v>
      </c>
      <c r="J159" s="68" t="s">
        <v>40</v>
      </c>
      <c r="K159" s="68">
        <f>IF(I159="na",0,IF(COUNTIFS($C$1:C159,C159,$I$1:I159,I159)&gt;1,0,1))</f>
        <v>0</v>
      </c>
      <c r="L159" s="68">
        <f>IF(I159="na",0,IF(COUNTIFS($D$1:D159,D159,$I$1:I159,I159)&gt;1,0,1))</f>
        <v>0</v>
      </c>
      <c r="M159" s="68">
        <f>IF(S159="",0,IF(VLOOKUP(R159,#REF!,2,0)=1,S159-O159,S159-SUMIFS($S:$S,$R:$R,INDEX(meses,VLOOKUP(R159,#REF!,2,0)-1),D:D,D159)))</f>
        <v>0</v>
      </c>
      <c r="N159" s="68"/>
      <c r="O159" s="68"/>
      <c r="P159" s="68"/>
      <c r="Q159" s="68"/>
      <c r="R159" s="2" t="s">
        <v>1597</v>
      </c>
      <c r="S159" s="2"/>
      <c r="T159" s="22"/>
      <c r="U159" s="5"/>
      <c r="V159" s="5"/>
      <c r="W159" s="5"/>
      <c r="X159" s="20" t="s">
        <v>2107</v>
      </c>
      <c r="Y159" s="20" t="s">
        <v>2108</v>
      </c>
      <c r="Z159" s="20"/>
      <c r="AA159" s="69"/>
      <c r="AB159" s="69"/>
      <c r="AC159" s="69"/>
      <c r="AD159" s="20"/>
      <c r="AE159" s="20"/>
      <c r="AF159" s="2"/>
      <c r="AG159" s="22"/>
      <c r="AH159" s="5"/>
      <c r="AI159" s="5"/>
      <c r="AJ159" s="5"/>
      <c r="AK159" s="20" t="s">
        <v>1739</v>
      </c>
      <c r="AL159" s="68" t="s">
        <v>46</v>
      </c>
      <c r="AM159" s="68">
        <v>2201</v>
      </c>
      <c r="AN159" s="68" t="s">
        <v>48</v>
      </c>
      <c r="AO159" s="68" t="s">
        <v>1740</v>
      </c>
      <c r="AP159" s="20" t="s">
        <v>1788</v>
      </c>
      <c r="AQ159" s="20" t="s">
        <v>115</v>
      </c>
      <c r="AR159" s="2">
        <v>2201006</v>
      </c>
      <c r="AS159" s="2" t="s">
        <v>665</v>
      </c>
      <c r="AT159" s="39" t="s">
        <v>2119</v>
      </c>
      <c r="AU159" s="2"/>
      <c r="AV159" s="39" t="s">
        <v>448</v>
      </c>
      <c r="AW159" s="2" t="s">
        <v>1604</v>
      </c>
      <c r="AX159" s="70">
        <v>252500000</v>
      </c>
      <c r="AY159" s="71">
        <v>1</v>
      </c>
      <c r="AZ159" s="71" t="s">
        <v>1744</v>
      </c>
      <c r="BA159" s="71" t="s">
        <v>1745</v>
      </c>
      <c r="BB159" s="71" t="s">
        <v>1874</v>
      </c>
      <c r="BC159" s="72">
        <v>252500000</v>
      </c>
      <c r="BD159" s="72">
        <v>252500000</v>
      </c>
    </row>
    <row r="160" spans="1:56" s="73" customFormat="1" ht="105" x14ac:dyDescent="0.25">
      <c r="A160" s="68">
        <v>156</v>
      </c>
      <c r="B160" s="20" t="s">
        <v>32</v>
      </c>
      <c r="C160" s="20" t="s">
        <v>1729</v>
      </c>
      <c r="D160" s="20" t="s">
        <v>1804</v>
      </c>
      <c r="E160" s="20" t="s">
        <v>198</v>
      </c>
      <c r="F160" s="20" t="s">
        <v>199</v>
      </c>
      <c r="G160" s="20" t="s">
        <v>1731</v>
      </c>
      <c r="H160" s="79" t="s">
        <v>201</v>
      </c>
      <c r="I160" s="20" t="s">
        <v>1905</v>
      </c>
      <c r="J160" s="68" t="s">
        <v>40</v>
      </c>
      <c r="K160" s="68">
        <f>IF(I160="na",0,IF(COUNTIFS($C$1:C160,C160,$I$1:I160,I160)&gt;1,0,1))</f>
        <v>0</v>
      </c>
      <c r="L160" s="68">
        <f>IF(I160="na",0,IF(COUNTIFS($D$1:D160,D160,$I$1:I160,I160)&gt;1,0,1))</f>
        <v>0</v>
      </c>
      <c r="M160" s="68">
        <f>IF(S160="",0,IF(VLOOKUP(R160,#REF!,2,0)=1,S160-O160,S160-SUMIFS($S:$S,$R:$R,INDEX(meses,VLOOKUP(R160,#REF!,2,0)-1),D:D,D160)))</f>
        <v>0</v>
      </c>
      <c r="N160" s="68"/>
      <c r="O160" s="68"/>
      <c r="P160" s="68"/>
      <c r="Q160" s="68"/>
      <c r="R160" s="2" t="s">
        <v>1597</v>
      </c>
      <c r="S160" s="2"/>
      <c r="T160" s="22"/>
      <c r="U160" s="5"/>
      <c r="V160" s="5"/>
      <c r="W160" s="5"/>
      <c r="X160" s="20" t="s">
        <v>2107</v>
      </c>
      <c r="Y160" s="20" t="s">
        <v>2108</v>
      </c>
      <c r="Z160" s="20"/>
      <c r="AA160" s="69"/>
      <c r="AB160" s="69"/>
      <c r="AC160" s="69"/>
      <c r="AD160" s="20"/>
      <c r="AE160" s="20"/>
      <c r="AF160" s="2"/>
      <c r="AG160" s="22"/>
      <c r="AH160" s="5"/>
      <c r="AI160" s="5"/>
      <c r="AJ160" s="5"/>
      <c r="AK160" s="20" t="s">
        <v>1739</v>
      </c>
      <c r="AL160" s="68" t="s">
        <v>46</v>
      </c>
      <c r="AM160" s="68">
        <v>2201</v>
      </c>
      <c r="AN160" s="68" t="s">
        <v>48</v>
      </c>
      <c r="AO160" s="68" t="s">
        <v>1740</v>
      </c>
      <c r="AP160" s="20" t="s">
        <v>1811</v>
      </c>
      <c r="AQ160" s="20" t="s">
        <v>115</v>
      </c>
      <c r="AR160" s="2">
        <v>2201006</v>
      </c>
      <c r="AS160" s="2" t="s">
        <v>665</v>
      </c>
      <c r="AT160" s="39" t="s">
        <v>1615</v>
      </c>
      <c r="AU160" s="2"/>
      <c r="AV160" s="39" t="s">
        <v>1547</v>
      </c>
      <c r="AW160" s="2" t="s">
        <v>1604</v>
      </c>
      <c r="AX160" s="70">
        <v>729167</v>
      </c>
      <c r="AY160" s="71">
        <v>96</v>
      </c>
      <c r="AZ160" s="71" t="s">
        <v>1744</v>
      </c>
      <c r="BA160" s="71" t="s">
        <v>1745</v>
      </c>
      <c r="BB160" s="71" t="s">
        <v>1791</v>
      </c>
      <c r="BC160" s="72">
        <v>70000000</v>
      </c>
      <c r="BD160" s="72">
        <v>70000000</v>
      </c>
    </row>
    <row r="161" spans="1:56" s="73" customFormat="1" ht="135" x14ac:dyDescent="0.25">
      <c r="A161" s="68">
        <v>157</v>
      </c>
      <c r="B161" s="20" t="s">
        <v>32</v>
      </c>
      <c r="C161" s="20" t="s">
        <v>1729</v>
      </c>
      <c r="D161" s="20" t="s">
        <v>1730</v>
      </c>
      <c r="E161" s="20" t="s">
        <v>198</v>
      </c>
      <c r="F161" s="20" t="s">
        <v>199</v>
      </c>
      <c r="G161" s="20" t="s">
        <v>1731</v>
      </c>
      <c r="H161" s="79" t="s">
        <v>201</v>
      </c>
      <c r="I161" s="20" t="s">
        <v>1905</v>
      </c>
      <c r="J161" s="68" t="s">
        <v>40</v>
      </c>
      <c r="K161" s="68">
        <f>IF(I161="na",0,IF(COUNTIFS($C$1:C161,C161,$I$1:I161,I161)&gt;1,0,1))</f>
        <v>0</v>
      </c>
      <c r="L161" s="68">
        <f>IF(I161="na",0,IF(COUNTIFS($D$1:D161,D161,$I$1:I161,I161)&gt;1,0,1))</f>
        <v>1</v>
      </c>
      <c r="M161" s="68">
        <f>IF(S161="",0,IF(VLOOKUP(R161,#REF!,2,0)=1,S161-O161,S161-SUMIFS($S:$S,$R:$R,INDEX(meses,VLOOKUP(R161,#REF!,2,0)-1),D:D,D161)))</f>
        <v>0</v>
      </c>
      <c r="N161" s="68"/>
      <c r="O161" s="68"/>
      <c r="P161" s="68"/>
      <c r="Q161" s="68"/>
      <c r="R161" s="2" t="s">
        <v>1597</v>
      </c>
      <c r="S161" s="2"/>
      <c r="T161" s="22"/>
      <c r="U161" s="5"/>
      <c r="V161" s="5"/>
      <c r="W161" s="5"/>
      <c r="X161" s="20" t="s">
        <v>908</v>
      </c>
      <c r="Y161" s="20" t="s">
        <v>2120</v>
      </c>
      <c r="Z161" s="20" t="s">
        <v>2121</v>
      </c>
      <c r="AA161" s="69">
        <v>700</v>
      </c>
      <c r="AB161" s="69">
        <v>8000</v>
      </c>
      <c r="AC161" s="69">
        <f>AB161-AA161</f>
        <v>7300</v>
      </c>
      <c r="AD161" s="20" t="s">
        <v>2122</v>
      </c>
      <c r="AE161" s="20" t="s">
        <v>2123</v>
      </c>
      <c r="AF161" s="31">
        <v>2047</v>
      </c>
      <c r="AG161" s="22">
        <f>(AF161-AA161)/(AB161-AA161)</f>
        <v>0.18452054794520548</v>
      </c>
      <c r="AH161" s="91" t="s">
        <v>2268</v>
      </c>
      <c r="AI161" s="5" t="s">
        <v>407</v>
      </c>
      <c r="AJ161" s="5" t="s">
        <v>2269</v>
      </c>
      <c r="AK161" s="20" t="s">
        <v>1739</v>
      </c>
      <c r="AL161" s="68" t="s">
        <v>46</v>
      </c>
      <c r="AM161" s="68">
        <v>2201</v>
      </c>
      <c r="AN161" s="68" t="s">
        <v>48</v>
      </c>
      <c r="AO161" s="68" t="s">
        <v>1740</v>
      </c>
      <c r="AP161" s="20" t="s">
        <v>2124</v>
      </c>
      <c r="AQ161" s="20" t="s">
        <v>2042</v>
      </c>
      <c r="AR161" s="2">
        <v>2201007</v>
      </c>
      <c r="AS161" s="2" t="s">
        <v>665</v>
      </c>
      <c r="AT161" s="39" t="s">
        <v>2125</v>
      </c>
      <c r="AU161" s="2"/>
      <c r="AV161" s="39" t="s">
        <v>1887</v>
      </c>
      <c r="AW161" s="2" t="s">
        <v>1604</v>
      </c>
      <c r="AX161" s="70">
        <v>100000000</v>
      </c>
      <c r="AY161" s="71">
        <v>1</v>
      </c>
      <c r="AZ161" s="71" t="s">
        <v>2045</v>
      </c>
      <c r="BA161" s="71" t="s">
        <v>1745</v>
      </c>
      <c r="BB161" s="71" t="s">
        <v>1746</v>
      </c>
      <c r="BC161" s="72">
        <v>100000000</v>
      </c>
      <c r="BD161" s="72">
        <v>100000000</v>
      </c>
    </row>
    <row r="162" spans="1:56" s="73" customFormat="1" ht="90" x14ac:dyDescent="0.25">
      <c r="A162" s="68">
        <v>158</v>
      </c>
      <c r="B162" s="20" t="s">
        <v>32</v>
      </c>
      <c r="C162" s="20" t="s">
        <v>1729</v>
      </c>
      <c r="D162" s="20" t="s">
        <v>1730</v>
      </c>
      <c r="E162" s="20" t="s">
        <v>198</v>
      </c>
      <c r="F162" s="20" t="s">
        <v>199</v>
      </c>
      <c r="G162" s="20" t="s">
        <v>1731</v>
      </c>
      <c r="H162" s="79" t="s">
        <v>201</v>
      </c>
      <c r="I162" s="20" t="s">
        <v>1905</v>
      </c>
      <c r="J162" s="68" t="s">
        <v>40</v>
      </c>
      <c r="K162" s="68">
        <f>IF(I162="na",0,IF(COUNTIFS($C$1:C162,C162,$I$1:I162,I162)&gt;1,0,1))</f>
        <v>0</v>
      </c>
      <c r="L162" s="68">
        <f>IF(I162="na",0,IF(COUNTIFS($D$1:D162,D162,$I$1:I162,I162)&gt;1,0,1))</f>
        <v>0</v>
      </c>
      <c r="M162" s="68">
        <f>IF(S162="",0,IF(VLOOKUP(R162,#REF!,2,0)=1,S162-O162,S162-SUMIFS($S:$S,$R:$R,INDEX(meses,VLOOKUP(R162,#REF!,2,0)-1),D:D,D162)))</f>
        <v>0</v>
      </c>
      <c r="N162" s="68"/>
      <c r="O162" s="68"/>
      <c r="P162" s="68"/>
      <c r="Q162" s="68"/>
      <c r="R162" s="2" t="s">
        <v>1597</v>
      </c>
      <c r="S162" s="2"/>
      <c r="T162" s="22"/>
      <c r="U162" s="5"/>
      <c r="V162" s="5"/>
      <c r="W162" s="5"/>
      <c r="X162" s="20" t="s">
        <v>908</v>
      </c>
      <c r="Y162" s="20" t="s">
        <v>2120</v>
      </c>
      <c r="Z162" s="20"/>
      <c r="AA162" s="69"/>
      <c r="AB162" s="69"/>
      <c r="AC162" s="69"/>
      <c r="AD162" s="20"/>
      <c r="AE162" s="20"/>
      <c r="AF162" s="2"/>
      <c r="AG162" s="22"/>
      <c r="AH162" s="5"/>
      <c r="AI162" s="5"/>
      <c r="AJ162" s="5"/>
      <c r="AK162" s="20" t="s">
        <v>1739</v>
      </c>
      <c r="AL162" s="68" t="s">
        <v>46</v>
      </c>
      <c r="AM162" s="68">
        <v>2201</v>
      </c>
      <c r="AN162" s="68" t="s">
        <v>48</v>
      </c>
      <c r="AO162" s="68" t="s">
        <v>1740</v>
      </c>
      <c r="AP162" s="20" t="s">
        <v>2022</v>
      </c>
      <c r="AQ162" s="20" t="s">
        <v>115</v>
      </c>
      <c r="AR162" s="2">
        <v>2201006</v>
      </c>
      <c r="AS162" s="2" t="s">
        <v>2126</v>
      </c>
      <c r="AT162" s="39" t="s">
        <v>2127</v>
      </c>
      <c r="AU162" s="2"/>
      <c r="AV162" s="39" t="s">
        <v>70</v>
      </c>
      <c r="AW162" s="2" t="s">
        <v>1604</v>
      </c>
      <c r="AX162" s="70">
        <v>33000000</v>
      </c>
      <c r="AY162" s="71">
        <v>1</v>
      </c>
      <c r="AZ162" s="71" t="s">
        <v>1744</v>
      </c>
      <c r="BA162" s="71" t="s">
        <v>1745</v>
      </c>
      <c r="BB162" s="71" t="s">
        <v>1746</v>
      </c>
      <c r="BC162" s="72">
        <v>33000000</v>
      </c>
      <c r="BD162" s="72">
        <v>33000000</v>
      </c>
    </row>
    <row r="163" spans="1:56" s="73" customFormat="1" ht="90" x14ac:dyDescent="0.25">
      <c r="A163" s="68">
        <v>159</v>
      </c>
      <c r="B163" s="20" t="s">
        <v>32</v>
      </c>
      <c r="C163" s="20" t="s">
        <v>1729</v>
      </c>
      <c r="D163" s="20" t="s">
        <v>1730</v>
      </c>
      <c r="E163" s="20" t="s">
        <v>198</v>
      </c>
      <c r="F163" s="20" t="s">
        <v>199</v>
      </c>
      <c r="G163" s="20" t="s">
        <v>1731</v>
      </c>
      <c r="H163" s="79" t="s">
        <v>201</v>
      </c>
      <c r="I163" s="20" t="s">
        <v>1905</v>
      </c>
      <c r="J163" s="68" t="s">
        <v>40</v>
      </c>
      <c r="K163" s="68">
        <f>IF(I163="na",0,IF(COUNTIFS($C$1:C163,C163,$I$1:I163,I163)&gt;1,0,1))</f>
        <v>0</v>
      </c>
      <c r="L163" s="68">
        <f>IF(I163="na",0,IF(COUNTIFS($D$1:D163,D163,$I$1:I163,I163)&gt;1,0,1))</f>
        <v>0</v>
      </c>
      <c r="M163" s="68">
        <f>IF(S163="",0,IF(VLOOKUP(R163,#REF!,2,0)=1,S163-O163,S163-SUMIFS($S:$S,$R:$R,INDEX(meses,VLOOKUP(R163,#REF!,2,0)-1),D:D,D163)))</f>
        <v>0</v>
      </c>
      <c r="N163" s="68"/>
      <c r="O163" s="68"/>
      <c r="P163" s="68"/>
      <c r="Q163" s="68"/>
      <c r="R163" s="2" t="s">
        <v>1597</v>
      </c>
      <c r="S163" s="2"/>
      <c r="T163" s="22"/>
      <c r="U163" s="5"/>
      <c r="V163" s="5"/>
      <c r="W163" s="5"/>
      <c r="X163" s="20" t="s">
        <v>908</v>
      </c>
      <c r="Y163" s="20" t="s">
        <v>2120</v>
      </c>
      <c r="Z163" s="20"/>
      <c r="AA163" s="69"/>
      <c r="AB163" s="69"/>
      <c r="AC163" s="69"/>
      <c r="AD163" s="20"/>
      <c r="AE163" s="20"/>
      <c r="AF163" s="2"/>
      <c r="AG163" s="22"/>
      <c r="AH163" s="5"/>
      <c r="AI163" s="5"/>
      <c r="AJ163" s="5"/>
      <c r="AK163" s="20" t="s">
        <v>1739</v>
      </c>
      <c r="AL163" s="68" t="s">
        <v>46</v>
      </c>
      <c r="AM163" s="68">
        <v>2201</v>
      </c>
      <c r="AN163" s="68" t="s">
        <v>48</v>
      </c>
      <c r="AO163" s="68" t="s">
        <v>1740</v>
      </c>
      <c r="AP163" s="20" t="s">
        <v>2022</v>
      </c>
      <c r="AQ163" s="20" t="s">
        <v>115</v>
      </c>
      <c r="AR163" s="2">
        <v>2201006</v>
      </c>
      <c r="AS163" s="2" t="s">
        <v>665</v>
      </c>
      <c r="AT163" s="39" t="s">
        <v>2128</v>
      </c>
      <c r="AU163" s="2"/>
      <c r="AV163" s="39" t="s">
        <v>70</v>
      </c>
      <c r="AW163" s="2" t="s">
        <v>1604</v>
      </c>
      <c r="AX163" s="70">
        <v>36000000</v>
      </c>
      <c r="AY163" s="71">
        <v>1</v>
      </c>
      <c r="AZ163" s="71" t="s">
        <v>1744</v>
      </c>
      <c r="BA163" s="71" t="s">
        <v>1745</v>
      </c>
      <c r="BB163" s="71" t="s">
        <v>1746</v>
      </c>
      <c r="BC163" s="72">
        <v>36000000</v>
      </c>
      <c r="BD163" s="72">
        <v>36000000</v>
      </c>
    </row>
    <row r="164" spans="1:56" s="73" customFormat="1" ht="90" x14ac:dyDescent="0.25">
      <c r="A164" s="68">
        <v>160</v>
      </c>
      <c r="B164" s="20" t="s">
        <v>32</v>
      </c>
      <c r="C164" s="20" t="s">
        <v>1729</v>
      </c>
      <c r="D164" s="20" t="s">
        <v>1730</v>
      </c>
      <c r="E164" s="20" t="s">
        <v>198</v>
      </c>
      <c r="F164" s="20" t="s">
        <v>199</v>
      </c>
      <c r="G164" s="20" t="s">
        <v>1731</v>
      </c>
      <c r="H164" s="79" t="s">
        <v>201</v>
      </c>
      <c r="I164" s="20" t="s">
        <v>1905</v>
      </c>
      <c r="J164" s="68" t="s">
        <v>40</v>
      </c>
      <c r="K164" s="68">
        <f>IF(I164="na",0,IF(COUNTIFS($C$1:C164,C164,$I$1:I164,I164)&gt;1,0,1))</f>
        <v>0</v>
      </c>
      <c r="L164" s="68">
        <f>IF(I164="na",0,IF(COUNTIFS($D$1:D164,D164,$I$1:I164,I164)&gt;1,0,1))</f>
        <v>0</v>
      </c>
      <c r="M164" s="68">
        <f>IF(S164="",0,IF(VLOOKUP(R164,#REF!,2,0)=1,S164-O164,S164-SUMIFS($S:$S,$R:$R,INDEX(meses,VLOOKUP(R164,#REF!,2,0)-1),D:D,D164)))</f>
        <v>0</v>
      </c>
      <c r="N164" s="68"/>
      <c r="O164" s="68"/>
      <c r="P164" s="68"/>
      <c r="Q164" s="68"/>
      <c r="R164" s="2" t="s">
        <v>1597</v>
      </c>
      <c r="S164" s="2"/>
      <c r="T164" s="22"/>
      <c r="U164" s="5"/>
      <c r="V164" s="5"/>
      <c r="W164" s="5"/>
      <c r="X164" s="20" t="s">
        <v>908</v>
      </c>
      <c r="Y164" s="20" t="s">
        <v>2120</v>
      </c>
      <c r="Z164" s="20"/>
      <c r="AA164" s="69"/>
      <c r="AB164" s="69"/>
      <c r="AC164" s="69"/>
      <c r="AD164" s="20"/>
      <c r="AE164" s="20"/>
      <c r="AF164" s="2"/>
      <c r="AG164" s="22"/>
      <c r="AH164" s="5"/>
      <c r="AI164" s="5"/>
      <c r="AJ164" s="5"/>
      <c r="AK164" s="20" t="s">
        <v>1739</v>
      </c>
      <c r="AL164" s="68" t="s">
        <v>46</v>
      </c>
      <c r="AM164" s="68">
        <v>2201</v>
      </c>
      <c r="AN164" s="68" t="s">
        <v>48</v>
      </c>
      <c r="AO164" s="68" t="s">
        <v>1740</v>
      </c>
      <c r="AP164" s="20" t="s">
        <v>2022</v>
      </c>
      <c r="AQ164" s="20" t="s">
        <v>115</v>
      </c>
      <c r="AR164" s="2">
        <v>2201006</v>
      </c>
      <c r="AS164" s="2" t="s">
        <v>2129</v>
      </c>
      <c r="AT164" s="39" t="s">
        <v>2130</v>
      </c>
      <c r="AU164" s="2"/>
      <c r="AV164" s="39" t="s">
        <v>70</v>
      </c>
      <c r="AW164" s="2" t="s">
        <v>1604</v>
      </c>
      <c r="AX164" s="70">
        <v>64896000</v>
      </c>
      <c r="AY164" s="71">
        <v>1</v>
      </c>
      <c r="AZ164" s="71" t="s">
        <v>1744</v>
      </c>
      <c r="BA164" s="71" t="s">
        <v>1745</v>
      </c>
      <c r="BB164" s="71" t="s">
        <v>1746</v>
      </c>
      <c r="BC164" s="72">
        <v>64896000</v>
      </c>
      <c r="BD164" s="72">
        <v>64896000</v>
      </c>
    </row>
    <row r="165" spans="1:56" s="73" customFormat="1" ht="240" x14ac:dyDescent="0.25">
      <c r="A165" s="68">
        <v>161</v>
      </c>
      <c r="B165" s="20" t="s">
        <v>32</v>
      </c>
      <c r="C165" s="20" t="s">
        <v>1729</v>
      </c>
      <c r="D165" s="20" t="s">
        <v>1730</v>
      </c>
      <c r="E165" s="20" t="s">
        <v>198</v>
      </c>
      <c r="F165" s="20" t="s">
        <v>199</v>
      </c>
      <c r="G165" s="20" t="s">
        <v>1731</v>
      </c>
      <c r="H165" s="79" t="s">
        <v>201</v>
      </c>
      <c r="I165" s="20" t="s">
        <v>1905</v>
      </c>
      <c r="J165" s="68" t="s">
        <v>40</v>
      </c>
      <c r="K165" s="68">
        <f>IF(I165="na",0,IF(COUNTIFS($C$1:C165,C165,$I$1:I165,I165)&gt;1,0,1))</f>
        <v>0</v>
      </c>
      <c r="L165" s="68">
        <f>IF(I165="na",0,IF(COUNTIFS($D$1:D165,D165,$I$1:I165,I165)&gt;1,0,1))</f>
        <v>0</v>
      </c>
      <c r="M165" s="68">
        <f>IF(S165="",0,IF(VLOOKUP(R165,#REF!,2,0)=1,S165-O165,S165-SUMIFS($S:$S,$R:$R,INDEX(meses,VLOOKUP(R165,#REF!,2,0)-1),D:D,D165)))</f>
        <v>0</v>
      </c>
      <c r="N165" s="68"/>
      <c r="O165" s="68"/>
      <c r="P165" s="68"/>
      <c r="Q165" s="68"/>
      <c r="R165" s="2" t="s">
        <v>1597</v>
      </c>
      <c r="S165" s="2"/>
      <c r="T165" s="22"/>
      <c r="U165" s="5"/>
      <c r="V165" s="5"/>
      <c r="W165" s="5"/>
      <c r="X165" s="20" t="s">
        <v>2131</v>
      </c>
      <c r="Y165" s="20" t="s">
        <v>2132</v>
      </c>
      <c r="Z165" s="20" t="s">
        <v>2133</v>
      </c>
      <c r="AA165" s="69">
        <v>1</v>
      </c>
      <c r="AB165" s="69">
        <v>1</v>
      </c>
      <c r="AC165" s="69">
        <f>AB165-AA165</f>
        <v>0</v>
      </c>
      <c r="AD165" s="20" t="s">
        <v>2134</v>
      </c>
      <c r="AE165" s="20" t="s">
        <v>2135</v>
      </c>
      <c r="AF165" s="2">
        <v>0</v>
      </c>
      <c r="AG165" s="22">
        <v>0</v>
      </c>
      <c r="AH165" s="29" t="s">
        <v>2270</v>
      </c>
      <c r="AI165" s="5" t="s">
        <v>408</v>
      </c>
      <c r="AJ165" s="5" t="s">
        <v>2271</v>
      </c>
      <c r="AK165" s="20" t="s">
        <v>1739</v>
      </c>
      <c r="AL165" s="68" t="s">
        <v>46</v>
      </c>
      <c r="AM165" s="68">
        <v>2201</v>
      </c>
      <c r="AN165" s="68" t="s">
        <v>48</v>
      </c>
      <c r="AO165" s="68" t="s">
        <v>1740</v>
      </c>
      <c r="AP165" s="20" t="s">
        <v>1811</v>
      </c>
      <c r="AQ165" s="20" t="s">
        <v>115</v>
      </c>
      <c r="AR165" s="2">
        <v>2201006</v>
      </c>
      <c r="AS165" s="2" t="s">
        <v>665</v>
      </c>
      <c r="AT165" s="39" t="s">
        <v>2136</v>
      </c>
      <c r="AU165" s="2"/>
      <c r="AV165" s="39" t="s">
        <v>1887</v>
      </c>
      <c r="AW165" s="2" t="s">
        <v>1604</v>
      </c>
      <c r="AX165" s="70">
        <v>100000000</v>
      </c>
      <c r="AY165" s="71">
        <v>1</v>
      </c>
      <c r="AZ165" s="71" t="s">
        <v>1744</v>
      </c>
      <c r="BA165" s="71" t="s">
        <v>1745</v>
      </c>
      <c r="BB165" s="71" t="s">
        <v>1746</v>
      </c>
      <c r="BC165" s="72">
        <v>100000000</v>
      </c>
      <c r="BD165" s="72">
        <v>100000000</v>
      </c>
    </row>
    <row r="166" spans="1:56" s="73" customFormat="1" ht="105" x14ac:dyDescent="0.25">
      <c r="A166" s="68">
        <v>162</v>
      </c>
      <c r="B166" s="20" t="s">
        <v>32</v>
      </c>
      <c r="C166" s="20" t="s">
        <v>1729</v>
      </c>
      <c r="D166" s="20" t="s">
        <v>1730</v>
      </c>
      <c r="E166" s="20" t="s">
        <v>198</v>
      </c>
      <c r="F166" s="20" t="s">
        <v>199</v>
      </c>
      <c r="G166" s="20" t="s">
        <v>1731</v>
      </c>
      <c r="H166" s="79" t="s">
        <v>201</v>
      </c>
      <c r="I166" s="20" t="s">
        <v>1905</v>
      </c>
      <c r="J166" s="68" t="s">
        <v>40</v>
      </c>
      <c r="K166" s="68">
        <f>IF(I166="na",0,IF(COUNTIFS($C$1:C166,C166,$I$1:I166,I166)&gt;1,0,1))</f>
        <v>0</v>
      </c>
      <c r="L166" s="68">
        <f>IF(I166="na",0,IF(COUNTIFS($D$1:D166,D166,$I$1:I166,I166)&gt;1,0,1))</f>
        <v>0</v>
      </c>
      <c r="M166" s="68">
        <f>IF(S166="",0,IF(VLOOKUP(R166,#REF!,2,0)=1,S166-O166,S166-SUMIFS($S:$S,$R:$R,INDEX(meses,VLOOKUP(R166,#REF!,2,0)-1),D:D,D166)))</f>
        <v>0</v>
      </c>
      <c r="N166" s="68"/>
      <c r="O166" s="68"/>
      <c r="P166" s="68"/>
      <c r="Q166" s="68"/>
      <c r="R166" s="2" t="s">
        <v>1597</v>
      </c>
      <c r="S166" s="2"/>
      <c r="T166" s="22"/>
      <c r="U166" s="5"/>
      <c r="V166" s="5"/>
      <c r="W166" s="5"/>
      <c r="X166" s="20" t="s">
        <v>2131</v>
      </c>
      <c r="Y166" s="20" t="s">
        <v>2132</v>
      </c>
      <c r="Z166" s="20"/>
      <c r="AA166" s="69"/>
      <c r="AB166" s="69"/>
      <c r="AC166" s="69"/>
      <c r="AD166" s="20"/>
      <c r="AE166" s="20"/>
      <c r="AF166" s="2"/>
      <c r="AG166" s="22"/>
      <c r="AH166" s="5"/>
      <c r="AI166" s="5"/>
      <c r="AJ166" s="5"/>
      <c r="AK166" s="20" t="s">
        <v>1739</v>
      </c>
      <c r="AL166" s="68" t="s">
        <v>46</v>
      </c>
      <c r="AM166" s="68">
        <v>2201</v>
      </c>
      <c r="AN166" s="68" t="s">
        <v>48</v>
      </c>
      <c r="AO166" s="68" t="s">
        <v>1740</v>
      </c>
      <c r="AP166" s="20" t="s">
        <v>1811</v>
      </c>
      <c r="AQ166" s="20" t="s">
        <v>115</v>
      </c>
      <c r="AR166" s="2">
        <v>2201006</v>
      </c>
      <c r="AS166" s="2" t="s">
        <v>665</v>
      </c>
      <c r="AT166" s="39" t="s">
        <v>2137</v>
      </c>
      <c r="AU166" s="2"/>
      <c r="AV166" s="39" t="s">
        <v>448</v>
      </c>
      <c r="AW166" s="2" t="s">
        <v>1604</v>
      </c>
      <c r="AX166" s="70">
        <v>29000000</v>
      </c>
      <c r="AY166" s="71">
        <v>1</v>
      </c>
      <c r="AZ166" s="71" t="s">
        <v>1744</v>
      </c>
      <c r="BA166" s="71" t="s">
        <v>1745</v>
      </c>
      <c r="BB166" s="71" t="s">
        <v>1874</v>
      </c>
      <c r="BC166" s="72">
        <v>29000000</v>
      </c>
      <c r="BD166" s="72">
        <v>29000000</v>
      </c>
    </row>
    <row r="167" spans="1:56" s="73" customFormat="1" ht="90" x14ac:dyDescent="0.25">
      <c r="A167" s="68">
        <v>163</v>
      </c>
      <c r="B167" s="20" t="s">
        <v>32</v>
      </c>
      <c r="C167" s="20" t="s">
        <v>1729</v>
      </c>
      <c r="D167" s="20" t="s">
        <v>1730</v>
      </c>
      <c r="E167" s="20" t="s">
        <v>198</v>
      </c>
      <c r="F167" s="20" t="s">
        <v>199</v>
      </c>
      <c r="G167" s="20" t="s">
        <v>1731</v>
      </c>
      <c r="H167" s="79" t="s">
        <v>201</v>
      </c>
      <c r="I167" s="20" t="s">
        <v>1905</v>
      </c>
      <c r="J167" s="68" t="s">
        <v>40</v>
      </c>
      <c r="K167" s="68">
        <f>IF(I167="na",0,IF(COUNTIFS($C$1:C167,C167,$I$1:I167,I167)&gt;1,0,1))</f>
        <v>0</v>
      </c>
      <c r="L167" s="68">
        <f>IF(I167="na",0,IF(COUNTIFS($D$1:D167,D167,$I$1:I167,I167)&gt;1,0,1))</f>
        <v>0</v>
      </c>
      <c r="M167" s="68">
        <f>IF(S167="",0,IF(VLOOKUP(R167,#REF!,2,0)=1,S167-O167,S167-SUMIFS($S:$S,$R:$R,INDEX(meses,VLOOKUP(R167,#REF!,2,0)-1),D:D,D167)))</f>
        <v>0</v>
      </c>
      <c r="N167" s="68"/>
      <c r="O167" s="68"/>
      <c r="P167" s="68"/>
      <c r="Q167" s="68"/>
      <c r="R167" s="2" t="s">
        <v>1597</v>
      </c>
      <c r="S167" s="2"/>
      <c r="T167" s="22"/>
      <c r="U167" s="5"/>
      <c r="V167" s="5"/>
      <c r="W167" s="5"/>
      <c r="X167" s="20" t="s">
        <v>2131</v>
      </c>
      <c r="Y167" s="20" t="s">
        <v>2132</v>
      </c>
      <c r="Z167" s="20"/>
      <c r="AA167" s="69"/>
      <c r="AB167" s="69"/>
      <c r="AC167" s="69"/>
      <c r="AD167" s="20"/>
      <c r="AE167" s="20"/>
      <c r="AF167" s="2"/>
      <c r="AG167" s="22"/>
      <c r="AH167" s="5"/>
      <c r="AI167" s="5"/>
      <c r="AJ167" s="5"/>
      <c r="AK167" s="20" t="s">
        <v>1739</v>
      </c>
      <c r="AL167" s="68" t="s">
        <v>46</v>
      </c>
      <c r="AM167" s="68">
        <v>2201</v>
      </c>
      <c r="AN167" s="68" t="s">
        <v>48</v>
      </c>
      <c r="AO167" s="68" t="s">
        <v>1740</v>
      </c>
      <c r="AP167" s="20" t="s">
        <v>2022</v>
      </c>
      <c r="AQ167" s="20" t="s">
        <v>115</v>
      </c>
      <c r="AR167" s="2">
        <v>2201006</v>
      </c>
      <c r="AS167" s="2" t="s">
        <v>665</v>
      </c>
      <c r="AT167" s="39" t="s">
        <v>740</v>
      </c>
      <c r="AU167" s="2"/>
      <c r="AV167" s="39" t="s">
        <v>740</v>
      </c>
      <c r="AW167" s="2" t="s">
        <v>1604</v>
      </c>
      <c r="AX167" s="70">
        <v>620000</v>
      </c>
      <c r="AY167" s="71">
        <v>24</v>
      </c>
      <c r="AZ167" s="71" t="s">
        <v>1744</v>
      </c>
      <c r="BA167" s="71" t="s">
        <v>1745</v>
      </c>
      <c r="BB167" s="71" t="s">
        <v>1790</v>
      </c>
      <c r="BC167" s="72">
        <v>15000000</v>
      </c>
      <c r="BD167" s="72">
        <v>15000000</v>
      </c>
    </row>
    <row r="168" spans="1:56" s="73" customFormat="1" ht="90" x14ac:dyDescent="0.25">
      <c r="A168" s="68">
        <v>164</v>
      </c>
      <c r="B168" s="20" t="s">
        <v>32</v>
      </c>
      <c r="C168" s="20" t="s">
        <v>1729</v>
      </c>
      <c r="D168" s="20" t="s">
        <v>1730</v>
      </c>
      <c r="E168" s="20" t="s">
        <v>198</v>
      </c>
      <c r="F168" s="20" t="s">
        <v>199</v>
      </c>
      <c r="G168" s="20" t="s">
        <v>1731</v>
      </c>
      <c r="H168" s="79" t="s">
        <v>201</v>
      </c>
      <c r="I168" s="20" t="s">
        <v>1905</v>
      </c>
      <c r="J168" s="68" t="s">
        <v>40</v>
      </c>
      <c r="K168" s="68">
        <f>IF(I168="na",0,IF(COUNTIFS($C$1:C168,C168,$I$1:I168,I168)&gt;1,0,1))</f>
        <v>0</v>
      </c>
      <c r="L168" s="68">
        <f>IF(I168="na",0,IF(COUNTIFS($D$1:D168,D168,$I$1:I168,I168)&gt;1,0,1))</f>
        <v>0</v>
      </c>
      <c r="M168" s="68">
        <f>IF(S168="",0,IF(VLOOKUP(R168,#REF!,2,0)=1,S168-O168,S168-SUMIFS($S:$S,$R:$R,INDEX(meses,VLOOKUP(R168,#REF!,2,0)-1),D:D,D168)))</f>
        <v>0</v>
      </c>
      <c r="N168" s="68"/>
      <c r="O168" s="68"/>
      <c r="P168" s="68"/>
      <c r="Q168" s="68"/>
      <c r="R168" s="2" t="s">
        <v>1597</v>
      </c>
      <c r="S168" s="2"/>
      <c r="T168" s="22"/>
      <c r="U168" s="5"/>
      <c r="V168" s="5"/>
      <c r="W168" s="5"/>
      <c r="X168" s="20" t="s">
        <v>2131</v>
      </c>
      <c r="Y168" s="20" t="s">
        <v>2132</v>
      </c>
      <c r="Z168" s="20"/>
      <c r="AA168" s="69"/>
      <c r="AB168" s="69"/>
      <c r="AC168" s="69"/>
      <c r="AD168" s="20"/>
      <c r="AE168" s="20"/>
      <c r="AF168" s="2"/>
      <c r="AG168" s="22"/>
      <c r="AH168" s="5"/>
      <c r="AI168" s="5"/>
      <c r="AJ168" s="5"/>
      <c r="AK168" s="20" t="s">
        <v>1739</v>
      </c>
      <c r="AL168" s="68" t="s">
        <v>46</v>
      </c>
      <c r="AM168" s="68">
        <v>2201</v>
      </c>
      <c r="AN168" s="68" t="s">
        <v>48</v>
      </c>
      <c r="AO168" s="68" t="s">
        <v>1740</v>
      </c>
      <c r="AP168" s="20" t="s">
        <v>2022</v>
      </c>
      <c r="AQ168" s="20" t="s">
        <v>115</v>
      </c>
      <c r="AR168" s="2">
        <v>2201006</v>
      </c>
      <c r="AS168" s="2" t="s">
        <v>665</v>
      </c>
      <c r="AT168" s="39" t="s">
        <v>2055</v>
      </c>
      <c r="AU168" s="2"/>
      <c r="AV168" s="39" t="s">
        <v>1547</v>
      </c>
      <c r="AW168" s="2" t="s">
        <v>1604</v>
      </c>
      <c r="AX168" s="70">
        <v>350000</v>
      </c>
      <c r="AY168" s="71">
        <v>29</v>
      </c>
      <c r="AZ168" s="71" t="s">
        <v>1744</v>
      </c>
      <c r="BA168" s="71" t="s">
        <v>1745</v>
      </c>
      <c r="BB168" s="71" t="s">
        <v>1791</v>
      </c>
      <c r="BC168" s="72">
        <v>10000000</v>
      </c>
      <c r="BD168" s="72">
        <v>10000000</v>
      </c>
    </row>
    <row r="169" spans="1:56" s="73" customFormat="1" ht="134.25" customHeight="1" x14ac:dyDescent="0.25">
      <c r="A169" s="68">
        <v>165</v>
      </c>
      <c r="B169" s="20" t="s">
        <v>32</v>
      </c>
      <c r="C169" s="20" t="s">
        <v>1729</v>
      </c>
      <c r="D169" s="20" t="s">
        <v>1730</v>
      </c>
      <c r="E169" s="20" t="s">
        <v>198</v>
      </c>
      <c r="F169" s="20" t="s">
        <v>199</v>
      </c>
      <c r="G169" s="20" t="s">
        <v>1844</v>
      </c>
      <c r="H169" s="20" t="s">
        <v>1732</v>
      </c>
      <c r="I169" s="20" t="s">
        <v>1733</v>
      </c>
      <c r="J169" s="68" t="s">
        <v>270</v>
      </c>
      <c r="K169" s="68">
        <f>IF(I169="na",0,IF(COUNTIFS($C$1:C169,C169,$I$1:I169,I169)&gt;1,0,1))</f>
        <v>0</v>
      </c>
      <c r="L169" s="68">
        <f>IF(I169="na",0,IF(COUNTIFS($D$1:D169,D169,$I$1:I169,I169)&gt;1,0,1))</f>
        <v>0</v>
      </c>
      <c r="M169" s="68">
        <f>IF(S169="",0,IF(VLOOKUP(R169,#REF!,2,0)=1,S169-O169,S169-SUMIFS($S:$S,$R:$R,INDEX(meses,VLOOKUP(R169,#REF!,2,0)-1),D:D,D169)))</f>
        <v>0</v>
      </c>
      <c r="N169" s="68"/>
      <c r="O169" s="68"/>
      <c r="P169" s="68"/>
      <c r="Q169" s="68"/>
      <c r="R169" s="2" t="s">
        <v>1597</v>
      </c>
      <c r="S169" s="2"/>
      <c r="T169" s="22"/>
      <c r="U169" s="5"/>
      <c r="V169" s="5"/>
      <c r="W169" s="5"/>
      <c r="X169" s="20" t="s">
        <v>2131</v>
      </c>
      <c r="Y169" s="20" t="s">
        <v>2138</v>
      </c>
      <c r="Z169" s="20" t="s">
        <v>2139</v>
      </c>
      <c r="AA169" s="69">
        <v>55</v>
      </c>
      <c r="AB169" s="69">
        <v>55</v>
      </c>
      <c r="AC169" s="69">
        <f t="shared" ref="AC169:AC173" si="12">AB169-AA169</f>
        <v>0</v>
      </c>
      <c r="AD169" s="20" t="s">
        <v>1944</v>
      </c>
      <c r="AE169" s="20" t="s">
        <v>2140</v>
      </c>
      <c r="AF169" s="2">
        <v>0</v>
      </c>
      <c r="AG169" s="22">
        <v>0</v>
      </c>
      <c r="AH169" s="29" t="s">
        <v>2272</v>
      </c>
      <c r="AI169" s="5" t="s">
        <v>407</v>
      </c>
      <c r="AJ169" s="5" t="s">
        <v>2273</v>
      </c>
      <c r="AK169" s="20" t="s">
        <v>1739</v>
      </c>
      <c r="AL169" s="68" t="s">
        <v>46</v>
      </c>
      <c r="AM169" s="68">
        <v>2201</v>
      </c>
      <c r="AN169" s="68" t="s">
        <v>48</v>
      </c>
      <c r="AO169" s="68" t="s">
        <v>1740</v>
      </c>
      <c r="AP169" s="20" t="s">
        <v>1946</v>
      </c>
      <c r="AQ169" s="20" t="s">
        <v>1758</v>
      </c>
      <c r="AR169" s="2">
        <v>2201009</v>
      </c>
      <c r="AS169" s="2" t="s">
        <v>2141</v>
      </c>
      <c r="AT169" s="39" t="s">
        <v>2142</v>
      </c>
      <c r="AU169" s="2"/>
      <c r="AV169" s="39" t="s">
        <v>422</v>
      </c>
      <c r="AW169" s="2" t="s">
        <v>1604</v>
      </c>
      <c r="AX169" s="70">
        <v>713500000</v>
      </c>
      <c r="AY169" s="71">
        <v>1</v>
      </c>
      <c r="AZ169" s="71" t="s">
        <v>1760</v>
      </c>
      <c r="BA169" s="71" t="s">
        <v>1745</v>
      </c>
      <c r="BB169" s="71" t="s">
        <v>1746</v>
      </c>
      <c r="BC169" s="72">
        <v>713500000</v>
      </c>
      <c r="BD169" s="72">
        <v>250000000</v>
      </c>
    </row>
    <row r="170" spans="1:56" s="73" customFormat="1" ht="150" x14ac:dyDescent="0.25">
      <c r="A170" s="68">
        <v>166</v>
      </c>
      <c r="B170" s="20" t="s">
        <v>32</v>
      </c>
      <c r="C170" s="20" t="s">
        <v>1729</v>
      </c>
      <c r="D170" s="20" t="s">
        <v>1730</v>
      </c>
      <c r="E170" s="20" t="s">
        <v>198</v>
      </c>
      <c r="F170" s="20" t="s">
        <v>199</v>
      </c>
      <c r="G170" s="20" t="s">
        <v>1731</v>
      </c>
      <c r="H170" s="79" t="s">
        <v>201</v>
      </c>
      <c r="I170" s="20" t="s">
        <v>1905</v>
      </c>
      <c r="J170" s="68" t="s">
        <v>40</v>
      </c>
      <c r="K170" s="68">
        <f>IF(I170="na",0,IF(COUNTIFS($C$1:C170,C170,$I$1:I170,I170)&gt;1,0,1))</f>
        <v>0</v>
      </c>
      <c r="L170" s="68">
        <f>IF(I170="na",0,IF(COUNTIFS($D$1:D170,D170,$I$1:I170,I170)&gt;1,0,1))</f>
        <v>0</v>
      </c>
      <c r="M170" s="68">
        <f>IF(S170="",0,IF(VLOOKUP(R170,#REF!,2,0)=1,S170-O170,S170-SUMIFS($S:$S,$R:$R,INDEX(meses,VLOOKUP(R170,#REF!,2,0)-1),D:D,D170)))</f>
        <v>0</v>
      </c>
      <c r="N170" s="68"/>
      <c r="O170" s="68"/>
      <c r="P170" s="68"/>
      <c r="Q170" s="68"/>
      <c r="R170" s="2" t="s">
        <v>1597</v>
      </c>
      <c r="S170" s="2"/>
      <c r="T170" s="22"/>
      <c r="U170" s="5"/>
      <c r="V170" s="5"/>
      <c r="W170" s="5"/>
      <c r="X170" s="20" t="s">
        <v>2131</v>
      </c>
      <c r="Y170" s="20" t="s">
        <v>2143</v>
      </c>
      <c r="Z170" s="20" t="s">
        <v>2133</v>
      </c>
      <c r="AA170" s="69">
        <v>5</v>
      </c>
      <c r="AB170" s="69">
        <v>7</v>
      </c>
      <c r="AC170" s="69">
        <f t="shared" si="12"/>
        <v>2</v>
      </c>
      <c r="AD170" s="20" t="s">
        <v>2134</v>
      </c>
      <c r="AE170" s="20" t="s">
        <v>2144</v>
      </c>
      <c r="AF170" s="75">
        <f>AA170</f>
        <v>5</v>
      </c>
      <c r="AG170" s="22">
        <f t="shared" ref="AG170:AG173" si="13">(AF170-AA170)/(AB170-AA170)</f>
        <v>0</v>
      </c>
      <c r="AH170" s="92" t="s">
        <v>2274</v>
      </c>
      <c r="AI170" s="5" t="s">
        <v>407</v>
      </c>
      <c r="AJ170" s="5" t="s">
        <v>2275</v>
      </c>
      <c r="AK170" s="20" t="s">
        <v>1739</v>
      </c>
      <c r="AL170" s="68" t="s">
        <v>46</v>
      </c>
      <c r="AM170" s="68">
        <v>2201</v>
      </c>
      <c r="AN170" s="68" t="s">
        <v>48</v>
      </c>
      <c r="AO170" s="68" t="s">
        <v>1740</v>
      </c>
      <c r="AP170" s="20" t="s">
        <v>1811</v>
      </c>
      <c r="AQ170" s="20" t="s">
        <v>115</v>
      </c>
      <c r="AR170" s="2">
        <v>2201006</v>
      </c>
      <c r="AS170" s="2" t="s">
        <v>2145</v>
      </c>
      <c r="AT170" s="39" t="s">
        <v>2146</v>
      </c>
      <c r="AU170" s="2"/>
      <c r="AV170" s="39" t="s">
        <v>70</v>
      </c>
      <c r="AW170" s="2" t="s">
        <v>1604</v>
      </c>
      <c r="AX170" s="70">
        <v>50000000</v>
      </c>
      <c r="AY170" s="71">
        <v>1</v>
      </c>
      <c r="AZ170" s="71" t="s">
        <v>1744</v>
      </c>
      <c r="BA170" s="71" t="s">
        <v>1745</v>
      </c>
      <c r="BB170" s="71" t="s">
        <v>1746</v>
      </c>
      <c r="BC170" s="72">
        <v>50000000</v>
      </c>
      <c r="BD170" s="72">
        <v>50000000</v>
      </c>
    </row>
    <row r="171" spans="1:56" s="73" customFormat="1" ht="105" customHeight="1" x14ac:dyDescent="0.25">
      <c r="A171" s="68">
        <v>167</v>
      </c>
      <c r="B171" s="20" t="s">
        <v>32</v>
      </c>
      <c r="C171" s="20" t="s">
        <v>1729</v>
      </c>
      <c r="D171" s="20" t="s">
        <v>1730</v>
      </c>
      <c r="E171" s="20" t="s">
        <v>198</v>
      </c>
      <c r="F171" s="20" t="s">
        <v>199</v>
      </c>
      <c r="G171" s="20" t="s">
        <v>1731</v>
      </c>
      <c r="H171" s="79" t="s">
        <v>201</v>
      </c>
      <c r="I171" s="20" t="s">
        <v>1905</v>
      </c>
      <c r="J171" s="68" t="s">
        <v>40</v>
      </c>
      <c r="K171" s="68">
        <f>IF(I171="na",0,IF(COUNTIFS($C$1:C171,C171,$I$1:I171,I171)&gt;1,0,1))</f>
        <v>0</v>
      </c>
      <c r="L171" s="68">
        <f>IF(I171="na",0,IF(COUNTIFS($D$1:D171,D171,$I$1:I171,I171)&gt;1,0,1))</f>
        <v>0</v>
      </c>
      <c r="M171" s="68">
        <f>IF(S171="",0,IF(VLOOKUP(R171,#REF!,2,0)=1,S171-O171,S171-SUMIFS($S:$S,$R:$R,INDEX(meses,VLOOKUP(R171,#REF!,2,0)-1),D:D,D171)))</f>
        <v>0</v>
      </c>
      <c r="N171" s="68"/>
      <c r="O171" s="68"/>
      <c r="P171" s="68"/>
      <c r="Q171" s="68"/>
      <c r="R171" s="2" t="s">
        <v>1597</v>
      </c>
      <c r="S171" s="2"/>
      <c r="T171" s="22"/>
      <c r="U171" s="5"/>
      <c r="V171" s="5"/>
      <c r="W171" s="5"/>
      <c r="X171" s="20" t="s">
        <v>2131</v>
      </c>
      <c r="Y171" s="20" t="s">
        <v>2147</v>
      </c>
      <c r="Z171" s="20" t="s">
        <v>2133</v>
      </c>
      <c r="AA171" s="69">
        <v>1</v>
      </c>
      <c r="AB171" s="69">
        <v>1</v>
      </c>
      <c r="AC171" s="69">
        <f t="shared" si="12"/>
        <v>0</v>
      </c>
      <c r="AD171" s="20" t="s">
        <v>2134</v>
      </c>
      <c r="AE171" s="20" t="s">
        <v>2148</v>
      </c>
      <c r="AF171" s="2">
        <v>0</v>
      </c>
      <c r="AG171" s="22">
        <v>0</v>
      </c>
      <c r="AH171" s="29" t="s">
        <v>2186</v>
      </c>
      <c r="AI171" s="5" t="s">
        <v>407</v>
      </c>
      <c r="AJ171" s="5" t="s">
        <v>2276</v>
      </c>
      <c r="AK171" s="20" t="s">
        <v>1739</v>
      </c>
      <c r="AL171" s="68" t="s">
        <v>46</v>
      </c>
      <c r="AM171" s="68">
        <v>2201</v>
      </c>
      <c r="AN171" s="68" t="s">
        <v>48</v>
      </c>
      <c r="AO171" s="68" t="s">
        <v>1740</v>
      </c>
      <c r="AP171" s="20" t="s">
        <v>1811</v>
      </c>
      <c r="AQ171" s="20" t="s">
        <v>115</v>
      </c>
      <c r="AR171" s="2">
        <v>2201006</v>
      </c>
      <c r="AS171" s="2"/>
      <c r="AT171" s="39" t="s">
        <v>2149</v>
      </c>
      <c r="AU171" s="2"/>
      <c r="AV171" s="39" t="s">
        <v>665</v>
      </c>
      <c r="AW171" s="2" t="s">
        <v>1604</v>
      </c>
      <c r="AX171" s="70">
        <v>0</v>
      </c>
      <c r="AY171" s="71">
        <v>0</v>
      </c>
      <c r="AZ171" s="71" t="s">
        <v>1744</v>
      </c>
      <c r="BA171" s="71" t="s">
        <v>1745</v>
      </c>
      <c r="BB171" s="71" t="s">
        <v>1746</v>
      </c>
      <c r="BC171" s="72">
        <v>0</v>
      </c>
      <c r="BD171" s="72">
        <v>0</v>
      </c>
    </row>
    <row r="172" spans="1:56" s="73" customFormat="1" ht="99.75" customHeight="1" x14ac:dyDescent="0.25">
      <c r="A172" s="68">
        <v>168</v>
      </c>
      <c r="B172" s="20" t="s">
        <v>32</v>
      </c>
      <c r="C172" s="20" t="s">
        <v>1729</v>
      </c>
      <c r="D172" s="20" t="s">
        <v>1730</v>
      </c>
      <c r="E172" s="20" t="s">
        <v>198</v>
      </c>
      <c r="F172" s="20" t="s">
        <v>199</v>
      </c>
      <c r="G172" s="20" t="s">
        <v>1731</v>
      </c>
      <c r="H172" s="79" t="s">
        <v>201</v>
      </c>
      <c r="I172" s="20" t="s">
        <v>1905</v>
      </c>
      <c r="J172" s="68" t="s">
        <v>40</v>
      </c>
      <c r="K172" s="68">
        <f>IF(I172="na",0,IF(COUNTIFS($C$1:C172,C172,$I$1:I172,I172)&gt;1,0,1))</f>
        <v>0</v>
      </c>
      <c r="L172" s="68">
        <f>IF(I172="na",0,IF(COUNTIFS($D$1:D172,D172,$I$1:I172,I172)&gt;1,0,1))</f>
        <v>0</v>
      </c>
      <c r="M172" s="68">
        <f>IF(S172="",0,IF(VLOOKUP(R172,#REF!,2,0)=1,S172-O172,S172-SUMIFS($S:$S,$R:$R,INDEX(meses,VLOOKUP(R172,#REF!,2,0)-1),D:D,D172)))</f>
        <v>0</v>
      </c>
      <c r="N172" s="68"/>
      <c r="O172" s="68"/>
      <c r="P172" s="68"/>
      <c r="Q172" s="68"/>
      <c r="R172" s="2" t="s">
        <v>1597</v>
      </c>
      <c r="S172" s="2"/>
      <c r="T172" s="22"/>
      <c r="U172" s="5"/>
      <c r="V172" s="5"/>
      <c r="W172" s="5"/>
      <c r="X172" s="20" t="s">
        <v>2131</v>
      </c>
      <c r="Y172" s="20" t="s">
        <v>2150</v>
      </c>
      <c r="Z172" s="20" t="s">
        <v>2133</v>
      </c>
      <c r="AA172" s="69">
        <v>0</v>
      </c>
      <c r="AB172" s="69">
        <v>1</v>
      </c>
      <c r="AC172" s="69">
        <f t="shared" si="12"/>
        <v>1</v>
      </c>
      <c r="AD172" s="20" t="s">
        <v>2134</v>
      </c>
      <c r="AE172" s="20" t="s">
        <v>2151</v>
      </c>
      <c r="AF172" s="2">
        <v>0</v>
      </c>
      <c r="AG172" s="22">
        <f t="shared" si="13"/>
        <v>0</v>
      </c>
      <c r="AH172" s="29" t="s">
        <v>2186</v>
      </c>
      <c r="AI172" s="5" t="s">
        <v>407</v>
      </c>
      <c r="AJ172" s="5" t="s">
        <v>2277</v>
      </c>
      <c r="AK172" s="20" t="s">
        <v>1739</v>
      </c>
      <c r="AL172" s="68" t="s">
        <v>46</v>
      </c>
      <c r="AM172" s="68">
        <v>2201</v>
      </c>
      <c r="AN172" s="68" t="s">
        <v>48</v>
      </c>
      <c r="AO172" s="68" t="s">
        <v>1740</v>
      </c>
      <c r="AP172" s="20" t="s">
        <v>1811</v>
      </c>
      <c r="AQ172" s="20" t="s">
        <v>115</v>
      </c>
      <c r="AR172" s="2">
        <v>2201006</v>
      </c>
      <c r="AS172" s="2"/>
      <c r="AT172" s="39" t="s">
        <v>2152</v>
      </c>
      <c r="AU172" s="2"/>
      <c r="AV172" s="39" t="s">
        <v>665</v>
      </c>
      <c r="AW172" s="2" t="s">
        <v>1604</v>
      </c>
      <c r="AX172" s="70">
        <v>0</v>
      </c>
      <c r="AY172" s="71">
        <v>0</v>
      </c>
      <c r="AZ172" s="71" t="s">
        <v>1744</v>
      </c>
      <c r="BA172" s="71" t="s">
        <v>1745</v>
      </c>
      <c r="BB172" s="71" t="s">
        <v>1746</v>
      </c>
      <c r="BC172" s="72">
        <v>0</v>
      </c>
      <c r="BD172" s="72">
        <v>0</v>
      </c>
    </row>
    <row r="173" spans="1:56" s="73" customFormat="1" ht="120" customHeight="1" x14ac:dyDescent="0.25">
      <c r="A173" s="68">
        <v>169</v>
      </c>
      <c r="B173" s="20" t="s">
        <v>32</v>
      </c>
      <c r="C173" s="20" t="s">
        <v>1729</v>
      </c>
      <c r="D173" s="20" t="s">
        <v>1730</v>
      </c>
      <c r="E173" s="20" t="s">
        <v>198</v>
      </c>
      <c r="F173" s="20" t="s">
        <v>199</v>
      </c>
      <c r="G173" s="20" t="s">
        <v>1731</v>
      </c>
      <c r="H173" s="79" t="s">
        <v>201</v>
      </c>
      <c r="I173" s="20" t="s">
        <v>1905</v>
      </c>
      <c r="J173" s="68" t="s">
        <v>40</v>
      </c>
      <c r="K173" s="68">
        <f>IF(I173="na",0,IF(COUNTIFS($C$1:C173,C173,$I$1:I173,I173)&gt;1,0,1))</f>
        <v>0</v>
      </c>
      <c r="L173" s="68">
        <f>IF(I173="na",0,IF(COUNTIFS($D$1:D173,D173,$I$1:I173,I173)&gt;1,0,1))</f>
        <v>0</v>
      </c>
      <c r="M173" s="68">
        <f>IF(S173="",0,IF(VLOOKUP(R173,#REF!,2,0)=1,S173-O173,S173-SUMIFS($S:$S,$R:$R,INDEX(meses,VLOOKUP(R173,#REF!,2,0)-1),D:D,D173)))</f>
        <v>0</v>
      </c>
      <c r="N173" s="68"/>
      <c r="O173" s="68"/>
      <c r="P173" s="68"/>
      <c r="Q173" s="68"/>
      <c r="R173" s="2" t="s">
        <v>1597</v>
      </c>
      <c r="S173" s="2"/>
      <c r="T173" s="22"/>
      <c r="U173" s="5"/>
      <c r="V173" s="5"/>
      <c r="W173" s="5"/>
      <c r="X173" s="20" t="s">
        <v>1730</v>
      </c>
      <c r="Y173" s="20" t="s">
        <v>2153</v>
      </c>
      <c r="Z173" s="20" t="s">
        <v>2154</v>
      </c>
      <c r="AA173" s="69">
        <v>95</v>
      </c>
      <c r="AB173" s="69">
        <v>96</v>
      </c>
      <c r="AC173" s="69">
        <f t="shared" si="12"/>
        <v>1</v>
      </c>
      <c r="AD173" s="20" t="s">
        <v>2134</v>
      </c>
      <c r="AE173" s="20" t="s">
        <v>2155</v>
      </c>
      <c r="AF173" s="75">
        <f>AA173</f>
        <v>95</v>
      </c>
      <c r="AG173" s="22">
        <f t="shared" si="13"/>
        <v>0</v>
      </c>
      <c r="AH173" s="93" t="s">
        <v>2278</v>
      </c>
      <c r="AI173" s="5" t="s">
        <v>407</v>
      </c>
      <c r="AJ173" s="5" t="s">
        <v>2276</v>
      </c>
      <c r="AK173" s="20" t="s">
        <v>1739</v>
      </c>
      <c r="AL173" s="68" t="s">
        <v>46</v>
      </c>
      <c r="AM173" s="68">
        <v>2201</v>
      </c>
      <c r="AN173" s="68" t="s">
        <v>48</v>
      </c>
      <c r="AO173" s="68" t="s">
        <v>1740</v>
      </c>
      <c r="AP173" s="20" t="s">
        <v>1811</v>
      </c>
      <c r="AQ173" s="20" t="s">
        <v>115</v>
      </c>
      <c r="AR173" s="2">
        <v>2201006</v>
      </c>
      <c r="AS173" s="2" t="s">
        <v>665</v>
      </c>
      <c r="AT173" s="39" t="s">
        <v>2156</v>
      </c>
      <c r="AU173" s="2"/>
      <c r="AV173" s="39" t="s">
        <v>70</v>
      </c>
      <c r="AW173" s="2" t="s">
        <v>1604</v>
      </c>
      <c r="AX173" s="70">
        <v>142800000</v>
      </c>
      <c r="AY173" s="71">
        <v>1</v>
      </c>
      <c r="AZ173" s="71" t="s">
        <v>1744</v>
      </c>
      <c r="BA173" s="71" t="s">
        <v>1745</v>
      </c>
      <c r="BB173" s="71" t="s">
        <v>1746</v>
      </c>
      <c r="BC173" s="72">
        <v>142800000</v>
      </c>
      <c r="BD173" s="72">
        <v>142800000</v>
      </c>
    </row>
    <row r="174" spans="1:56" s="73" customFormat="1" ht="105" x14ac:dyDescent="0.25">
      <c r="A174" s="68">
        <v>170</v>
      </c>
      <c r="B174" s="20" t="s">
        <v>32</v>
      </c>
      <c r="C174" s="20" t="s">
        <v>1729</v>
      </c>
      <c r="D174" s="20" t="s">
        <v>1730</v>
      </c>
      <c r="E174" s="20" t="s">
        <v>198</v>
      </c>
      <c r="F174" s="20" t="s">
        <v>199</v>
      </c>
      <c r="G174" s="20" t="s">
        <v>1731</v>
      </c>
      <c r="H174" s="79" t="s">
        <v>201</v>
      </c>
      <c r="I174" s="20" t="s">
        <v>1905</v>
      </c>
      <c r="J174" s="68" t="s">
        <v>40</v>
      </c>
      <c r="K174" s="68">
        <f>IF(I174="na",0,IF(COUNTIFS($C$1:C174,C174,$I$1:I174,I174)&gt;1,0,1))</f>
        <v>0</v>
      </c>
      <c r="L174" s="68">
        <f>IF(I174="na",0,IF(COUNTIFS($D$1:D174,D174,$I$1:I174,I174)&gt;1,0,1))</f>
        <v>0</v>
      </c>
      <c r="M174" s="68">
        <f>IF(S174="",0,IF(VLOOKUP(R174,#REF!,2,0)=1,S174-O174,S174-SUMIFS($S:$S,$R:$R,INDEX(meses,VLOOKUP(R174,#REF!,2,0)-1),D:D,D174)))</f>
        <v>0</v>
      </c>
      <c r="N174" s="68"/>
      <c r="O174" s="68"/>
      <c r="P174" s="68"/>
      <c r="Q174" s="68"/>
      <c r="R174" s="2" t="s">
        <v>1597</v>
      </c>
      <c r="S174" s="2"/>
      <c r="T174" s="22"/>
      <c r="U174" s="5"/>
      <c r="V174" s="5"/>
      <c r="W174" s="5"/>
      <c r="X174" s="20" t="s">
        <v>1730</v>
      </c>
      <c r="Y174" s="20" t="s">
        <v>2153</v>
      </c>
      <c r="Z174" s="20"/>
      <c r="AA174" s="69"/>
      <c r="AB174" s="69"/>
      <c r="AC174" s="69"/>
      <c r="AD174" s="20"/>
      <c r="AE174" s="20"/>
      <c r="AF174" s="2"/>
      <c r="AG174" s="22"/>
      <c r="AH174" s="93" t="s">
        <v>2279</v>
      </c>
      <c r="AI174" s="5"/>
      <c r="AJ174" s="5"/>
      <c r="AK174" s="20" t="s">
        <v>1739</v>
      </c>
      <c r="AL174" s="68" t="s">
        <v>46</v>
      </c>
      <c r="AM174" s="68">
        <v>2201</v>
      </c>
      <c r="AN174" s="68" t="s">
        <v>48</v>
      </c>
      <c r="AO174" s="68" t="s">
        <v>1740</v>
      </c>
      <c r="AP174" s="20" t="s">
        <v>1811</v>
      </c>
      <c r="AQ174" s="20" t="s">
        <v>115</v>
      </c>
      <c r="AR174" s="2">
        <v>2201006</v>
      </c>
      <c r="AS174" s="2" t="s">
        <v>665</v>
      </c>
      <c r="AT174" s="39" t="s">
        <v>2157</v>
      </c>
      <c r="AU174" s="2"/>
      <c r="AV174" s="39" t="s">
        <v>70</v>
      </c>
      <c r="AW174" s="2" t="s">
        <v>1604</v>
      </c>
      <c r="AX174" s="70">
        <v>100452000</v>
      </c>
      <c r="AY174" s="71">
        <v>1</v>
      </c>
      <c r="AZ174" s="71" t="s">
        <v>1744</v>
      </c>
      <c r="BA174" s="71" t="s">
        <v>1745</v>
      </c>
      <c r="BB174" s="71" t="s">
        <v>1746</v>
      </c>
      <c r="BC174" s="72">
        <v>100452000</v>
      </c>
      <c r="BD174" s="72">
        <v>100452000</v>
      </c>
    </row>
    <row r="175" spans="1:56" s="73" customFormat="1" ht="105" x14ac:dyDescent="0.25">
      <c r="A175" s="68">
        <v>171</v>
      </c>
      <c r="B175" s="20" t="s">
        <v>32</v>
      </c>
      <c r="C175" s="20" t="s">
        <v>1729</v>
      </c>
      <c r="D175" s="20" t="s">
        <v>1730</v>
      </c>
      <c r="E175" s="20" t="s">
        <v>198</v>
      </c>
      <c r="F175" s="20" t="s">
        <v>199</v>
      </c>
      <c r="G175" s="20" t="s">
        <v>1731</v>
      </c>
      <c r="H175" s="79" t="s">
        <v>201</v>
      </c>
      <c r="I175" s="20" t="s">
        <v>1905</v>
      </c>
      <c r="J175" s="68" t="s">
        <v>40</v>
      </c>
      <c r="K175" s="68">
        <f>IF(I175="na",0,IF(COUNTIFS($C$1:C175,C175,$I$1:I175,I175)&gt;1,0,1))</f>
        <v>0</v>
      </c>
      <c r="L175" s="68">
        <f>IF(I175="na",0,IF(COUNTIFS($D$1:D175,D175,$I$1:I175,I175)&gt;1,0,1))</f>
        <v>0</v>
      </c>
      <c r="M175" s="68">
        <f>IF(S175="",0,IF(VLOOKUP(R175,#REF!,2,0)=1,S175-O175,S175-SUMIFS($S:$S,$R:$R,INDEX(meses,VLOOKUP(R175,#REF!,2,0)-1),D:D,D175)))</f>
        <v>0</v>
      </c>
      <c r="N175" s="68"/>
      <c r="O175" s="68"/>
      <c r="P175" s="68"/>
      <c r="Q175" s="68"/>
      <c r="R175" s="2" t="s">
        <v>1597</v>
      </c>
      <c r="S175" s="2"/>
      <c r="T175" s="22"/>
      <c r="U175" s="5"/>
      <c r="V175" s="5"/>
      <c r="W175" s="5"/>
      <c r="X175" s="20" t="s">
        <v>1730</v>
      </c>
      <c r="Y175" s="20" t="s">
        <v>2153</v>
      </c>
      <c r="Z175" s="20"/>
      <c r="AA175" s="69"/>
      <c r="AB175" s="69"/>
      <c r="AC175" s="69"/>
      <c r="AD175" s="20"/>
      <c r="AE175" s="20"/>
      <c r="AF175" s="2"/>
      <c r="AG175" s="22"/>
      <c r="AH175" s="93" t="s">
        <v>2280</v>
      </c>
      <c r="AI175" s="5"/>
      <c r="AJ175" s="5"/>
      <c r="AK175" s="20" t="s">
        <v>1739</v>
      </c>
      <c r="AL175" s="68" t="s">
        <v>46</v>
      </c>
      <c r="AM175" s="68">
        <v>2201</v>
      </c>
      <c r="AN175" s="68" t="s">
        <v>48</v>
      </c>
      <c r="AO175" s="68" t="s">
        <v>1740</v>
      </c>
      <c r="AP175" s="20" t="s">
        <v>1811</v>
      </c>
      <c r="AQ175" s="20" t="s">
        <v>115</v>
      </c>
      <c r="AR175" s="2">
        <v>2201006</v>
      </c>
      <c r="AS175" s="2" t="s">
        <v>665</v>
      </c>
      <c r="AT175" s="39" t="s">
        <v>2158</v>
      </c>
      <c r="AU175" s="2"/>
      <c r="AV175" s="39" t="s">
        <v>70</v>
      </c>
      <c r="AW175" s="2" t="s">
        <v>1604</v>
      </c>
      <c r="AX175" s="70">
        <v>84000000</v>
      </c>
      <c r="AY175" s="71">
        <v>1</v>
      </c>
      <c r="AZ175" s="71" t="s">
        <v>1744</v>
      </c>
      <c r="BA175" s="71" t="s">
        <v>1745</v>
      </c>
      <c r="BB175" s="71" t="s">
        <v>1746</v>
      </c>
      <c r="BC175" s="72">
        <v>84000000</v>
      </c>
      <c r="BD175" s="72">
        <v>84000000</v>
      </c>
    </row>
    <row r="176" spans="1:56" s="73" customFormat="1" ht="105" x14ac:dyDescent="0.25">
      <c r="A176" s="68">
        <v>172</v>
      </c>
      <c r="B176" s="20" t="s">
        <v>32</v>
      </c>
      <c r="C176" s="20" t="s">
        <v>1729</v>
      </c>
      <c r="D176" s="20" t="s">
        <v>1730</v>
      </c>
      <c r="E176" s="20" t="s">
        <v>198</v>
      </c>
      <c r="F176" s="20" t="s">
        <v>199</v>
      </c>
      <c r="G176" s="20" t="s">
        <v>1731</v>
      </c>
      <c r="H176" s="79" t="s">
        <v>201</v>
      </c>
      <c r="I176" s="20" t="s">
        <v>1905</v>
      </c>
      <c r="J176" s="68" t="s">
        <v>40</v>
      </c>
      <c r="K176" s="68">
        <f>IF(I176="na",0,IF(COUNTIFS($C$1:C176,C176,$I$1:I176,I176)&gt;1,0,1))</f>
        <v>0</v>
      </c>
      <c r="L176" s="68">
        <f>IF(I176="na",0,IF(COUNTIFS($D$1:D176,D176,$I$1:I176,I176)&gt;1,0,1))</f>
        <v>0</v>
      </c>
      <c r="M176" s="68">
        <f>IF(S176="",0,IF(VLOOKUP(R176,#REF!,2,0)=1,S176-O176,S176-SUMIFS($S:$S,$R:$R,INDEX(meses,VLOOKUP(R176,#REF!,2,0)-1),D:D,D176)))</f>
        <v>0</v>
      </c>
      <c r="N176" s="68"/>
      <c r="O176" s="68"/>
      <c r="P176" s="68"/>
      <c r="Q176" s="68"/>
      <c r="R176" s="2" t="s">
        <v>1597</v>
      </c>
      <c r="S176" s="2"/>
      <c r="T176" s="22"/>
      <c r="U176" s="5"/>
      <c r="V176" s="5"/>
      <c r="W176" s="5"/>
      <c r="X176" s="20" t="s">
        <v>1730</v>
      </c>
      <c r="Y176" s="20" t="s">
        <v>2153</v>
      </c>
      <c r="Z176" s="20"/>
      <c r="AA176" s="69"/>
      <c r="AB176" s="69"/>
      <c r="AC176" s="69"/>
      <c r="AD176" s="20"/>
      <c r="AE176" s="20"/>
      <c r="AF176" s="2"/>
      <c r="AG176" s="22"/>
      <c r="AH176" s="93" t="s">
        <v>2281</v>
      </c>
      <c r="AI176" s="5"/>
      <c r="AJ176" s="5"/>
      <c r="AK176" s="20" t="s">
        <v>1739</v>
      </c>
      <c r="AL176" s="68" t="s">
        <v>46</v>
      </c>
      <c r="AM176" s="68">
        <v>2201</v>
      </c>
      <c r="AN176" s="68" t="s">
        <v>48</v>
      </c>
      <c r="AO176" s="68" t="s">
        <v>1740</v>
      </c>
      <c r="AP176" s="20" t="s">
        <v>1811</v>
      </c>
      <c r="AQ176" s="20" t="s">
        <v>115</v>
      </c>
      <c r="AR176" s="2">
        <v>2201006</v>
      </c>
      <c r="AS176" s="2" t="s">
        <v>665</v>
      </c>
      <c r="AT176" s="39" t="s">
        <v>2159</v>
      </c>
      <c r="AU176" s="2"/>
      <c r="AV176" s="39" t="s">
        <v>70</v>
      </c>
      <c r="AW176" s="2" t="s">
        <v>1604</v>
      </c>
      <c r="AX176" s="70">
        <v>90228000</v>
      </c>
      <c r="AY176" s="71">
        <v>1</v>
      </c>
      <c r="AZ176" s="71" t="s">
        <v>1744</v>
      </c>
      <c r="BA176" s="71" t="s">
        <v>1745</v>
      </c>
      <c r="BB176" s="71" t="s">
        <v>1746</v>
      </c>
      <c r="BC176" s="72">
        <v>90228000</v>
      </c>
      <c r="BD176" s="72">
        <v>90228000</v>
      </c>
    </row>
    <row r="177" spans="1:56" s="73" customFormat="1" ht="105" x14ac:dyDescent="0.25">
      <c r="A177" s="68">
        <v>173</v>
      </c>
      <c r="B177" s="20" t="s">
        <v>32</v>
      </c>
      <c r="C177" s="20" t="s">
        <v>1729</v>
      </c>
      <c r="D177" s="20" t="s">
        <v>1730</v>
      </c>
      <c r="E177" s="20" t="s">
        <v>198</v>
      </c>
      <c r="F177" s="20" t="s">
        <v>199</v>
      </c>
      <c r="G177" s="20" t="s">
        <v>1731</v>
      </c>
      <c r="H177" s="79" t="s">
        <v>201</v>
      </c>
      <c r="I177" s="20" t="s">
        <v>1905</v>
      </c>
      <c r="J177" s="68" t="s">
        <v>40</v>
      </c>
      <c r="K177" s="68">
        <f>IF(I177="na",0,IF(COUNTIFS($C$1:C177,C177,$I$1:I177,I177)&gt;1,0,1))</f>
        <v>0</v>
      </c>
      <c r="L177" s="68">
        <f>IF(I177="na",0,IF(COUNTIFS($D$1:D177,D177,$I$1:I177,I177)&gt;1,0,1))</f>
        <v>0</v>
      </c>
      <c r="M177" s="68">
        <f>IF(S177="",0,IF(VLOOKUP(R177,#REF!,2,0)=1,S177-O177,S177-SUMIFS($S:$S,$R:$R,INDEX(meses,VLOOKUP(R177,#REF!,2,0)-1),D:D,D177)))</f>
        <v>0</v>
      </c>
      <c r="N177" s="68"/>
      <c r="O177" s="68"/>
      <c r="P177" s="68"/>
      <c r="Q177" s="68"/>
      <c r="R177" s="2" t="s">
        <v>1597</v>
      </c>
      <c r="S177" s="2"/>
      <c r="T177" s="22"/>
      <c r="U177" s="5"/>
      <c r="V177" s="5"/>
      <c r="W177" s="5"/>
      <c r="X177" s="20" t="s">
        <v>1730</v>
      </c>
      <c r="Y177" s="20" t="s">
        <v>2153</v>
      </c>
      <c r="Z177" s="20"/>
      <c r="AA177" s="69"/>
      <c r="AB177" s="69"/>
      <c r="AC177" s="69"/>
      <c r="AD177" s="20"/>
      <c r="AE177" s="20"/>
      <c r="AF177" s="2"/>
      <c r="AG177" s="22"/>
      <c r="AH177" s="93" t="s">
        <v>2282</v>
      </c>
      <c r="AI177" s="5"/>
      <c r="AJ177" s="5"/>
      <c r="AK177" s="20" t="s">
        <v>1739</v>
      </c>
      <c r="AL177" s="68" t="s">
        <v>46</v>
      </c>
      <c r="AM177" s="68">
        <v>2201</v>
      </c>
      <c r="AN177" s="68" t="s">
        <v>48</v>
      </c>
      <c r="AO177" s="68" t="s">
        <v>1740</v>
      </c>
      <c r="AP177" s="20" t="s">
        <v>1811</v>
      </c>
      <c r="AQ177" s="20" t="s">
        <v>115</v>
      </c>
      <c r="AR177" s="2">
        <v>2201006</v>
      </c>
      <c r="AS177" s="2" t="s">
        <v>665</v>
      </c>
      <c r="AT177" s="39" t="s">
        <v>2160</v>
      </c>
      <c r="AU177" s="2"/>
      <c r="AV177" s="39" t="s">
        <v>70</v>
      </c>
      <c r="AW177" s="2" t="s">
        <v>1604</v>
      </c>
      <c r="AX177" s="70">
        <v>105684000</v>
      </c>
      <c r="AY177" s="71">
        <v>1</v>
      </c>
      <c r="AZ177" s="71" t="s">
        <v>1744</v>
      </c>
      <c r="BA177" s="71" t="s">
        <v>1745</v>
      </c>
      <c r="BB177" s="71" t="s">
        <v>1746</v>
      </c>
      <c r="BC177" s="72">
        <v>105684000</v>
      </c>
      <c r="BD177" s="72">
        <v>105684000</v>
      </c>
    </row>
    <row r="178" spans="1:56" s="73" customFormat="1" ht="210" x14ac:dyDescent="0.25">
      <c r="A178" s="68">
        <v>174</v>
      </c>
      <c r="B178" s="20" t="s">
        <v>32</v>
      </c>
      <c r="C178" s="20" t="s">
        <v>1729</v>
      </c>
      <c r="D178" s="20" t="s">
        <v>1730</v>
      </c>
      <c r="E178" s="20" t="s">
        <v>198</v>
      </c>
      <c r="F178" s="20" t="s">
        <v>199</v>
      </c>
      <c r="G178" s="20" t="s">
        <v>1731</v>
      </c>
      <c r="H178" s="79" t="s">
        <v>201</v>
      </c>
      <c r="I178" s="20" t="s">
        <v>1905</v>
      </c>
      <c r="J178" s="68" t="s">
        <v>40</v>
      </c>
      <c r="K178" s="68">
        <f>IF(I178="na",0,IF(COUNTIFS($C$1:C178,C178,$I$1:I178,I178)&gt;1,0,1))</f>
        <v>0</v>
      </c>
      <c r="L178" s="68">
        <f>IF(I178="na",0,IF(COUNTIFS($D$1:D178,D178,$I$1:I178,I178)&gt;1,0,1))</f>
        <v>0</v>
      </c>
      <c r="M178" s="68">
        <f>IF(S178="",0,IF(VLOOKUP(R178,#REF!,2,0)=1,S178-O178,S178-SUMIFS($S:$S,$R:$R,INDEX(meses,VLOOKUP(R178,#REF!,2,0)-1),D:D,D178)))</f>
        <v>0</v>
      </c>
      <c r="N178" s="68"/>
      <c r="O178" s="68"/>
      <c r="P178" s="68"/>
      <c r="Q178" s="68"/>
      <c r="R178" s="2" t="s">
        <v>1597</v>
      </c>
      <c r="S178" s="2"/>
      <c r="T178" s="22"/>
      <c r="U178" s="5"/>
      <c r="V178" s="5"/>
      <c r="W178" s="5"/>
      <c r="X178" s="20" t="s">
        <v>1730</v>
      </c>
      <c r="Y178" s="20" t="s">
        <v>2153</v>
      </c>
      <c r="Z178" s="20"/>
      <c r="AA178" s="69"/>
      <c r="AB178" s="69"/>
      <c r="AC178" s="69"/>
      <c r="AD178" s="20"/>
      <c r="AE178" s="20"/>
      <c r="AF178" s="2"/>
      <c r="AG178" s="22"/>
      <c r="AH178" s="93" t="s">
        <v>2283</v>
      </c>
      <c r="AI178" s="5"/>
      <c r="AJ178" s="5"/>
      <c r="AK178" s="20" t="s">
        <v>1739</v>
      </c>
      <c r="AL178" s="68" t="s">
        <v>46</v>
      </c>
      <c r="AM178" s="68">
        <v>2201</v>
      </c>
      <c r="AN178" s="68" t="s">
        <v>48</v>
      </c>
      <c r="AO178" s="68" t="s">
        <v>1740</v>
      </c>
      <c r="AP178" s="20" t="s">
        <v>1811</v>
      </c>
      <c r="AQ178" s="20" t="s">
        <v>115</v>
      </c>
      <c r="AR178" s="2">
        <v>2201006</v>
      </c>
      <c r="AS178" s="2" t="s">
        <v>665</v>
      </c>
      <c r="AT178" s="39" t="s">
        <v>2161</v>
      </c>
      <c r="AU178" s="2"/>
      <c r="AV178" s="39" t="s">
        <v>70</v>
      </c>
      <c r="AW178" s="2" t="s">
        <v>1604</v>
      </c>
      <c r="AX178" s="70">
        <v>76632000</v>
      </c>
      <c r="AY178" s="71">
        <v>1</v>
      </c>
      <c r="AZ178" s="71" t="s">
        <v>1744</v>
      </c>
      <c r="BA178" s="71" t="s">
        <v>1745</v>
      </c>
      <c r="BB178" s="71" t="s">
        <v>1746</v>
      </c>
      <c r="BC178" s="72">
        <v>76632000</v>
      </c>
      <c r="BD178" s="72">
        <v>76632000</v>
      </c>
    </row>
    <row r="179" spans="1:56" s="73" customFormat="1" ht="225" x14ac:dyDescent="0.25">
      <c r="A179" s="68">
        <v>175</v>
      </c>
      <c r="B179" s="20" t="s">
        <v>32</v>
      </c>
      <c r="C179" s="20" t="s">
        <v>1729</v>
      </c>
      <c r="D179" s="20" t="s">
        <v>1730</v>
      </c>
      <c r="E179" s="20" t="s">
        <v>198</v>
      </c>
      <c r="F179" s="20" t="s">
        <v>199</v>
      </c>
      <c r="G179" s="20" t="s">
        <v>1731</v>
      </c>
      <c r="H179" s="79" t="s">
        <v>201</v>
      </c>
      <c r="I179" s="20" t="s">
        <v>1905</v>
      </c>
      <c r="J179" s="68" t="s">
        <v>40</v>
      </c>
      <c r="K179" s="68">
        <f>IF(I179="na",0,IF(COUNTIFS($C$1:C179,C179,$I$1:I179,I179)&gt;1,0,1))</f>
        <v>0</v>
      </c>
      <c r="L179" s="68">
        <f>IF(I179="na",0,IF(COUNTIFS($D$1:D179,D179,$I$1:I179,I179)&gt;1,0,1))</f>
        <v>0</v>
      </c>
      <c r="M179" s="68">
        <f>IF(S179="",0,IF(VLOOKUP(R179,#REF!,2,0)=1,S179-O179,S179-SUMIFS($S:$S,$R:$R,INDEX(meses,VLOOKUP(R179,#REF!,2,0)-1),D:D,D179)))</f>
        <v>0</v>
      </c>
      <c r="N179" s="68"/>
      <c r="O179" s="68"/>
      <c r="P179" s="68"/>
      <c r="Q179" s="68"/>
      <c r="R179" s="2" t="s">
        <v>1597</v>
      </c>
      <c r="S179" s="2"/>
      <c r="T179" s="22"/>
      <c r="U179" s="5"/>
      <c r="V179" s="5"/>
      <c r="W179" s="5"/>
      <c r="X179" s="20" t="s">
        <v>1730</v>
      </c>
      <c r="Y179" s="20" t="s">
        <v>2153</v>
      </c>
      <c r="Z179" s="20"/>
      <c r="AA179" s="69"/>
      <c r="AB179" s="69"/>
      <c r="AC179" s="69"/>
      <c r="AD179" s="20"/>
      <c r="AE179" s="20"/>
      <c r="AF179" s="2"/>
      <c r="AG179" s="22"/>
      <c r="AH179" s="93" t="s">
        <v>2284</v>
      </c>
      <c r="AI179" s="5"/>
      <c r="AJ179" s="5"/>
      <c r="AK179" s="20" t="s">
        <v>1739</v>
      </c>
      <c r="AL179" s="68" t="s">
        <v>46</v>
      </c>
      <c r="AM179" s="68">
        <v>2201</v>
      </c>
      <c r="AN179" s="68" t="s">
        <v>48</v>
      </c>
      <c r="AO179" s="68" t="s">
        <v>1740</v>
      </c>
      <c r="AP179" s="20" t="s">
        <v>1811</v>
      </c>
      <c r="AQ179" s="20" t="s">
        <v>115</v>
      </c>
      <c r="AR179" s="2">
        <v>2201006</v>
      </c>
      <c r="AS179" s="2" t="s">
        <v>2162</v>
      </c>
      <c r="AT179" s="39" t="s">
        <v>2163</v>
      </c>
      <c r="AU179" s="2"/>
      <c r="AV179" s="39" t="s">
        <v>70</v>
      </c>
      <c r="AW179" s="2" t="s">
        <v>1604</v>
      </c>
      <c r="AX179" s="70">
        <v>81000000</v>
      </c>
      <c r="AY179" s="71">
        <v>1</v>
      </c>
      <c r="AZ179" s="71" t="s">
        <v>1744</v>
      </c>
      <c r="BA179" s="71" t="s">
        <v>1745</v>
      </c>
      <c r="BB179" s="71" t="s">
        <v>1746</v>
      </c>
      <c r="BC179" s="72">
        <v>81000000</v>
      </c>
      <c r="BD179" s="72">
        <v>81000000</v>
      </c>
    </row>
    <row r="180" spans="1:56" s="73" customFormat="1" ht="135" x14ac:dyDescent="0.25">
      <c r="A180" s="68">
        <v>176</v>
      </c>
      <c r="B180" s="20" t="s">
        <v>32</v>
      </c>
      <c r="C180" s="20" t="s">
        <v>1729</v>
      </c>
      <c r="D180" s="20" t="s">
        <v>1730</v>
      </c>
      <c r="E180" s="20" t="s">
        <v>198</v>
      </c>
      <c r="F180" s="20" t="s">
        <v>199</v>
      </c>
      <c r="G180" s="20" t="s">
        <v>1731</v>
      </c>
      <c r="H180" s="79" t="s">
        <v>201</v>
      </c>
      <c r="I180" s="20" t="s">
        <v>1905</v>
      </c>
      <c r="J180" s="68" t="s">
        <v>40</v>
      </c>
      <c r="K180" s="68">
        <f>IF(I180="na",0,IF(COUNTIFS($C$1:C180,C180,$I$1:I180,I180)&gt;1,0,1))</f>
        <v>0</v>
      </c>
      <c r="L180" s="68">
        <f>IF(I180="na",0,IF(COUNTIFS($D$1:D180,D180,$I$1:I180,I180)&gt;1,0,1))</f>
        <v>0</v>
      </c>
      <c r="M180" s="68">
        <f>IF(S180="",0,IF(VLOOKUP(R180,#REF!,2,0)=1,S180-O180,S180-SUMIFS($S:$S,$R:$R,INDEX(meses,VLOOKUP(R180,#REF!,2,0)-1),D:D,D180)))</f>
        <v>0</v>
      </c>
      <c r="N180" s="68"/>
      <c r="O180" s="68"/>
      <c r="P180" s="68"/>
      <c r="Q180" s="68"/>
      <c r="R180" s="2" t="s">
        <v>1597</v>
      </c>
      <c r="S180" s="2"/>
      <c r="T180" s="22"/>
      <c r="U180" s="5"/>
      <c r="V180" s="5"/>
      <c r="W180" s="5"/>
      <c r="X180" s="20" t="s">
        <v>1730</v>
      </c>
      <c r="Y180" s="20" t="s">
        <v>2153</v>
      </c>
      <c r="Z180" s="20"/>
      <c r="AA180" s="69"/>
      <c r="AB180" s="69"/>
      <c r="AC180" s="69"/>
      <c r="AD180" s="20"/>
      <c r="AE180" s="20"/>
      <c r="AF180" s="2"/>
      <c r="AG180" s="22"/>
      <c r="AH180" s="93" t="s">
        <v>2285</v>
      </c>
      <c r="AI180" s="5"/>
      <c r="AJ180" s="5"/>
      <c r="AK180" s="20" t="s">
        <v>1739</v>
      </c>
      <c r="AL180" s="68" t="s">
        <v>46</v>
      </c>
      <c r="AM180" s="68">
        <v>2201</v>
      </c>
      <c r="AN180" s="68" t="s">
        <v>48</v>
      </c>
      <c r="AO180" s="68" t="s">
        <v>1740</v>
      </c>
      <c r="AP180" s="20" t="s">
        <v>1811</v>
      </c>
      <c r="AQ180" s="20" t="s">
        <v>115</v>
      </c>
      <c r="AR180" s="2">
        <v>2201006</v>
      </c>
      <c r="AS180" s="2" t="s">
        <v>2164</v>
      </c>
      <c r="AT180" s="39" t="s">
        <v>2165</v>
      </c>
      <c r="AU180" s="2"/>
      <c r="AV180" s="39" t="s">
        <v>70</v>
      </c>
      <c r="AW180" s="2" t="s">
        <v>1604</v>
      </c>
      <c r="AX180" s="70">
        <v>95000000</v>
      </c>
      <c r="AY180" s="71">
        <v>1</v>
      </c>
      <c r="AZ180" s="71" t="s">
        <v>1744</v>
      </c>
      <c r="BA180" s="71" t="s">
        <v>1745</v>
      </c>
      <c r="BB180" s="71" t="s">
        <v>1746</v>
      </c>
      <c r="BC180" s="72">
        <v>95000000</v>
      </c>
      <c r="BD180" s="72">
        <v>95000000</v>
      </c>
    </row>
    <row r="181" spans="1:56" s="73" customFormat="1" ht="105" x14ac:dyDescent="0.25">
      <c r="A181" s="68">
        <v>177</v>
      </c>
      <c r="B181" s="20" t="s">
        <v>32</v>
      </c>
      <c r="C181" s="20" t="s">
        <v>1729</v>
      </c>
      <c r="D181" s="20" t="s">
        <v>1730</v>
      </c>
      <c r="E181" s="20" t="s">
        <v>198</v>
      </c>
      <c r="F181" s="20" t="s">
        <v>199</v>
      </c>
      <c r="G181" s="20" t="s">
        <v>1731</v>
      </c>
      <c r="H181" s="79" t="s">
        <v>201</v>
      </c>
      <c r="I181" s="20" t="s">
        <v>1905</v>
      </c>
      <c r="J181" s="68" t="s">
        <v>40</v>
      </c>
      <c r="K181" s="68">
        <f>IF(I181="na",0,IF(COUNTIFS($C$1:C181,C181,$I$1:I181,I181)&gt;1,0,1))</f>
        <v>0</v>
      </c>
      <c r="L181" s="68">
        <f>IF(I181="na",0,IF(COUNTIFS($D$1:D181,D181,$I$1:I181,I181)&gt;1,0,1))</f>
        <v>0</v>
      </c>
      <c r="M181" s="68">
        <f>IF(S181="",0,IF(VLOOKUP(R181,#REF!,2,0)=1,S181-O181,S181-SUMIFS($S:$S,$R:$R,INDEX(meses,VLOOKUP(R181,#REF!,2,0)-1),D:D,D181)))</f>
        <v>0</v>
      </c>
      <c r="N181" s="68"/>
      <c r="O181" s="68"/>
      <c r="P181" s="68"/>
      <c r="Q181" s="68"/>
      <c r="R181" s="2" t="s">
        <v>1597</v>
      </c>
      <c r="S181" s="2"/>
      <c r="T181" s="22"/>
      <c r="U181" s="5"/>
      <c r="V181" s="5"/>
      <c r="W181" s="5"/>
      <c r="X181" s="20" t="s">
        <v>1730</v>
      </c>
      <c r="Y181" s="20" t="s">
        <v>2153</v>
      </c>
      <c r="Z181" s="20"/>
      <c r="AA181" s="69"/>
      <c r="AB181" s="69"/>
      <c r="AC181" s="69"/>
      <c r="AD181" s="20"/>
      <c r="AE181" s="20"/>
      <c r="AF181" s="2"/>
      <c r="AG181" s="22"/>
      <c r="AH181" s="93" t="s">
        <v>2285</v>
      </c>
      <c r="AI181" s="5"/>
      <c r="AJ181" s="5"/>
      <c r="AK181" s="20" t="s">
        <v>1739</v>
      </c>
      <c r="AL181" s="68" t="s">
        <v>46</v>
      </c>
      <c r="AM181" s="68">
        <v>2201</v>
      </c>
      <c r="AN181" s="68" t="s">
        <v>48</v>
      </c>
      <c r="AO181" s="68" t="s">
        <v>1740</v>
      </c>
      <c r="AP181" s="20" t="s">
        <v>1811</v>
      </c>
      <c r="AQ181" s="20" t="s">
        <v>115</v>
      </c>
      <c r="AR181" s="2">
        <v>2201006</v>
      </c>
      <c r="AS181" s="2" t="s">
        <v>2164</v>
      </c>
      <c r="AT181" s="39" t="s">
        <v>2166</v>
      </c>
      <c r="AU181" s="2"/>
      <c r="AV181" s="39" t="s">
        <v>70</v>
      </c>
      <c r="AW181" s="2" t="s">
        <v>1604</v>
      </c>
      <c r="AX181" s="70">
        <v>38966400</v>
      </c>
      <c r="AY181" s="71">
        <v>1</v>
      </c>
      <c r="AZ181" s="71" t="s">
        <v>1744</v>
      </c>
      <c r="BA181" s="71" t="s">
        <v>1745</v>
      </c>
      <c r="BB181" s="71" t="s">
        <v>1746</v>
      </c>
      <c r="BC181" s="72">
        <v>38966400</v>
      </c>
      <c r="BD181" s="72">
        <v>38966400</v>
      </c>
    </row>
    <row r="182" spans="1:56" s="73" customFormat="1" ht="105" x14ac:dyDescent="0.25">
      <c r="A182" s="68">
        <v>178</v>
      </c>
      <c r="B182" s="20" t="s">
        <v>32</v>
      </c>
      <c r="C182" s="20" t="s">
        <v>1729</v>
      </c>
      <c r="D182" s="20" t="s">
        <v>1730</v>
      </c>
      <c r="E182" s="20" t="s">
        <v>198</v>
      </c>
      <c r="F182" s="20" t="s">
        <v>199</v>
      </c>
      <c r="G182" s="20" t="s">
        <v>1731</v>
      </c>
      <c r="H182" s="79" t="s">
        <v>201</v>
      </c>
      <c r="I182" s="20" t="s">
        <v>1905</v>
      </c>
      <c r="J182" s="68" t="s">
        <v>40</v>
      </c>
      <c r="K182" s="68">
        <f>IF(I182="na",0,IF(COUNTIFS($C$1:C182,C182,$I$1:I182,I182)&gt;1,0,1))</f>
        <v>0</v>
      </c>
      <c r="L182" s="68">
        <f>IF(I182="na",0,IF(COUNTIFS($D$1:D182,D182,$I$1:I182,I182)&gt;1,0,1))</f>
        <v>0</v>
      </c>
      <c r="M182" s="68">
        <f>IF(S182="",0,IF(VLOOKUP(R182,#REF!,2,0)=1,S182-O182,S182-SUMIFS($S:$S,$R:$R,INDEX(meses,VLOOKUP(R182,#REF!,2,0)-1),D:D,D182)))</f>
        <v>0</v>
      </c>
      <c r="N182" s="68"/>
      <c r="O182" s="68"/>
      <c r="P182" s="68"/>
      <c r="Q182" s="68"/>
      <c r="R182" s="2" t="s">
        <v>1597</v>
      </c>
      <c r="S182" s="2"/>
      <c r="T182" s="22"/>
      <c r="U182" s="5"/>
      <c r="V182" s="5"/>
      <c r="W182" s="5"/>
      <c r="X182" s="20" t="s">
        <v>1730</v>
      </c>
      <c r="Y182" s="20" t="s">
        <v>2153</v>
      </c>
      <c r="Z182" s="20"/>
      <c r="AA182" s="69"/>
      <c r="AB182" s="69"/>
      <c r="AC182" s="69"/>
      <c r="AD182" s="20"/>
      <c r="AE182" s="20"/>
      <c r="AF182" s="2"/>
      <c r="AG182" s="22"/>
      <c r="AH182" s="93" t="s">
        <v>2285</v>
      </c>
      <c r="AI182" s="5"/>
      <c r="AJ182" s="5"/>
      <c r="AK182" s="20" t="s">
        <v>1739</v>
      </c>
      <c r="AL182" s="68" t="s">
        <v>46</v>
      </c>
      <c r="AM182" s="68">
        <v>2201</v>
      </c>
      <c r="AN182" s="68" t="s">
        <v>48</v>
      </c>
      <c r="AO182" s="68" t="s">
        <v>1740</v>
      </c>
      <c r="AP182" s="20" t="s">
        <v>1811</v>
      </c>
      <c r="AQ182" s="20" t="s">
        <v>115</v>
      </c>
      <c r="AR182" s="2">
        <v>2201006</v>
      </c>
      <c r="AS182" s="2" t="s">
        <v>2164</v>
      </c>
      <c r="AT182" s="39" t="s">
        <v>2167</v>
      </c>
      <c r="AU182" s="2"/>
      <c r="AV182" s="39" t="s">
        <v>70</v>
      </c>
      <c r="AW182" s="2" t="s">
        <v>1604</v>
      </c>
      <c r="AX182" s="70">
        <v>36742560</v>
      </c>
      <c r="AY182" s="71">
        <v>1</v>
      </c>
      <c r="AZ182" s="71" t="s">
        <v>1744</v>
      </c>
      <c r="BA182" s="71" t="s">
        <v>1745</v>
      </c>
      <c r="BB182" s="71" t="s">
        <v>1746</v>
      </c>
      <c r="BC182" s="72">
        <v>36742560</v>
      </c>
      <c r="BD182" s="72">
        <v>36742560</v>
      </c>
    </row>
    <row r="183" spans="1:56" s="73" customFormat="1" ht="105" x14ac:dyDescent="0.25">
      <c r="A183" s="68">
        <v>179</v>
      </c>
      <c r="B183" s="20" t="s">
        <v>32</v>
      </c>
      <c r="C183" s="20" t="s">
        <v>1729</v>
      </c>
      <c r="D183" s="20" t="s">
        <v>1730</v>
      </c>
      <c r="E183" s="20" t="s">
        <v>198</v>
      </c>
      <c r="F183" s="20" t="s">
        <v>199</v>
      </c>
      <c r="G183" s="20" t="s">
        <v>1731</v>
      </c>
      <c r="H183" s="79" t="s">
        <v>201</v>
      </c>
      <c r="I183" s="20" t="s">
        <v>1905</v>
      </c>
      <c r="J183" s="68" t="s">
        <v>40</v>
      </c>
      <c r="K183" s="68">
        <f>IF(I183="na",0,IF(COUNTIFS($C$1:C183,C183,$I$1:I183,I183)&gt;1,0,1))</f>
        <v>0</v>
      </c>
      <c r="L183" s="68">
        <f>IF(I183="na",0,IF(COUNTIFS($D$1:D183,D183,$I$1:I183,I183)&gt;1,0,1))</f>
        <v>0</v>
      </c>
      <c r="M183" s="68">
        <f>IF(S183="",0,IF(VLOOKUP(R183,#REF!,2,0)=1,S183-O183,S183-SUMIFS($S:$S,$R:$R,INDEX(meses,VLOOKUP(R183,#REF!,2,0)-1),D:D,D183)))</f>
        <v>0</v>
      </c>
      <c r="N183" s="68"/>
      <c r="O183" s="68"/>
      <c r="P183" s="68"/>
      <c r="Q183" s="68"/>
      <c r="R183" s="2" t="s">
        <v>1597</v>
      </c>
      <c r="S183" s="2"/>
      <c r="T183" s="22"/>
      <c r="U183" s="5"/>
      <c r="V183" s="5"/>
      <c r="W183" s="5"/>
      <c r="X183" s="20" t="s">
        <v>1730</v>
      </c>
      <c r="Y183" s="20" t="s">
        <v>2153</v>
      </c>
      <c r="Z183" s="20"/>
      <c r="AA183" s="69"/>
      <c r="AB183" s="69"/>
      <c r="AC183" s="69"/>
      <c r="AD183" s="20"/>
      <c r="AE183" s="20"/>
      <c r="AF183" s="2"/>
      <c r="AG183" s="22"/>
      <c r="AH183" s="93" t="s">
        <v>2285</v>
      </c>
      <c r="AI183" s="5"/>
      <c r="AJ183" s="5"/>
      <c r="AK183" s="20" t="s">
        <v>1739</v>
      </c>
      <c r="AL183" s="68" t="s">
        <v>46</v>
      </c>
      <c r="AM183" s="68">
        <v>2201</v>
      </c>
      <c r="AN183" s="68" t="s">
        <v>48</v>
      </c>
      <c r="AO183" s="68" t="s">
        <v>1740</v>
      </c>
      <c r="AP183" s="20" t="s">
        <v>1811</v>
      </c>
      <c r="AQ183" s="20" t="s">
        <v>115</v>
      </c>
      <c r="AR183" s="2">
        <v>2201006</v>
      </c>
      <c r="AS183" s="2" t="s">
        <v>2164</v>
      </c>
      <c r="AT183" s="39" t="s">
        <v>2168</v>
      </c>
      <c r="AU183" s="2"/>
      <c r="AV183" s="39" t="s">
        <v>70</v>
      </c>
      <c r="AW183" s="2" t="s">
        <v>1604</v>
      </c>
      <c r="AX183" s="70">
        <v>37649240</v>
      </c>
      <c r="AY183" s="71">
        <v>1</v>
      </c>
      <c r="AZ183" s="71" t="s">
        <v>1744</v>
      </c>
      <c r="BA183" s="71" t="s">
        <v>1745</v>
      </c>
      <c r="BB183" s="71" t="s">
        <v>1746</v>
      </c>
      <c r="BC183" s="72">
        <v>37649240</v>
      </c>
      <c r="BD183" s="72">
        <v>37649240</v>
      </c>
    </row>
    <row r="184" spans="1:56" s="73" customFormat="1" ht="105" x14ac:dyDescent="0.25">
      <c r="A184" s="68">
        <v>180</v>
      </c>
      <c r="B184" s="20" t="s">
        <v>32</v>
      </c>
      <c r="C184" s="20" t="s">
        <v>1729</v>
      </c>
      <c r="D184" s="20" t="s">
        <v>1730</v>
      </c>
      <c r="E184" s="20" t="s">
        <v>198</v>
      </c>
      <c r="F184" s="20" t="s">
        <v>199</v>
      </c>
      <c r="G184" s="20" t="s">
        <v>1731</v>
      </c>
      <c r="H184" s="79" t="s">
        <v>201</v>
      </c>
      <c r="I184" s="20" t="s">
        <v>1905</v>
      </c>
      <c r="J184" s="68" t="s">
        <v>40</v>
      </c>
      <c r="K184" s="68">
        <f>IF(I184="na",0,IF(COUNTIFS($C$1:C184,C184,$I$1:I184,I184)&gt;1,0,1))</f>
        <v>0</v>
      </c>
      <c r="L184" s="68">
        <f>IF(I184="na",0,IF(COUNTIFS($D$1:D184,D184,$I$1:I184,I184)&gt;1,0,1))</f>
        <v>0</v>
      </c>
      <c r="M184" s="68">
        <f>IF(S184="",0,IF(VLOOKUP(R184,#REF!,2,0)=1,S184-O184,S184-SUMIFS($S:$S,$R:$R,INDEX(meses,VLOOKUP(R184,#REF!,2,0)-1),D:D,D184)))</f>
        <v>0</v>
      </c>
      <c r="N184" s="68"/>
      <c r="O184" s="68"/>
      <c r="P184" s="68"/>
      <c r="Q184" s="68"/>
      <c r="R184" s="2" t="s">
        <v>1597</v>
      </c>
      <c r="S184" s="2"/>
      <c r="T184" s="22"/>
      <c r="U184" s="5"/>
      <c r="V184" s="5"/>
      <c r="W184" s="5"/>
      <c r="X184" s="20" t="s">
        <v>1730</v>
      </c>
      <c r="Y184" s="20" t="s">
        <v>2153</v>
      </c>
      <c r="Z184" s="20"/>
      <c r="AA184" s="69"/>
      <c r="AB184" s="69"/>
      <c r="AC184" s="69"/>
      <c r="AD184" s="20"/>
      <c r="AE184" s="20"/>
      <c r="AF184" s="2"/>
      <c r="AG184" s="22"/>
      <c r="AH184" s="93" t="s">
        <v>2285</v>
      </c>
      <c r="AI184" s="5"/>
      <c r="AJ184" s="5"/>
      <c r="AK184" s="20" t="s">
        <v>1739</v>
      </c>
      <c r="AL184" s="68" t="s">
        <v>46</v>
      </c>
      <c r="AM184" s="68">
        <v>2201</v>
      </c>
      <c r="AN184" s="68" t="s">
        <v>48</v>
      </c>
      <c r="AO184" s="68" t="s">
        <v>1740</v>
      </c>
      <c r="AP184" s="20" t="s">
        <v>1811</v>
      </c>
      <c r="AQ184" s="20" t="s">
        <v>115</v>
      </c>
      <c r="AR184" s="2">
        <v>2201006</v>
      </c>
      <c r="AS184" s="2" t="s">
        <v>2164</v>
      </c>
      <c r="AT184" s="39" t="s">
        <v>2169</v>
      </c>
      <c r="AU184" s="2"/>
      <c r="AV184" s="39" t="s">
        <v>70</v>
      </c>
      <c r="AW184" s="2" t="s">
        <v>1604</v>
      </c>
      <c r="AX184" s="70">
        <v>49180320</v>
      </c>
      <c r="AY184" s="71">
        <v>1</v>
      </c>
      <c r="AZ184" s="71" t="s">
        <v>1744</v>
      </c>
      <c r="BA184" s="71" t="s">
        <v>1745</v>
      </c>
      <c r="BB184" s="71" t="s">
        <v>1746</v>
      </c>
      <c r="BC184" s="72">
        <v>49180320</v>
      </c>
      <c r="BD184" s="72">
        <v>49180320</v>
      </c>
    </row>
    <row r="185" spans="1:56" s="73" customFormat="1" ht="105" x14ac:dyDescent="0.25">
      <c r="A185" s="68">
        <v>181</v>
      </c>
      <c r="B185" s="20" t="s">
        <v>32</v>
      </c>
      <c r="C185" s="20" t="s">
        <v>1729</v>
      </c>
      <c r="D185" s="20" t="s">
        <v>1730</v>
      </c>
      <c r="E185" s="20" t="s">
        <v>198</v>
      </c>
      <c r="F185" s="20" t="s">
        <v>199</v>
      </c>
      <c r="G185" s="20" t="s">
        <v>1731</v>
      </c>
      <c r="H185" s="79" t="s">
        <v>201</v>
      </c>
      <c r="I185" s="20" t="s">
        <v>1905</v>
      </c>
      <c r="J185" s="68" t="s">
        <v>40</v>
      </c>
      <c r="K185" s="68">
        <f>IF(I185="na",0,IF(COUNTIFS($C$1:C185,C185,$I$1:I185,I185)&gt;1,0,1))</f>
        <v>0</v>
      </c>
      <c r="L185" s="68">
        <f>IF(I185="na",0,IF(COUNTIFS($D$1:D185,D185,$I$1:I185,I185)&gt;1,0,1))</f>
        <v>0</v>
      </c>
      <c r="M185" s="68">
        <f>IF(S185="",0,IF(VLOOKUP(R185,#REF!,2,0)=1,S185-O185,S185-SUMIFS($S:$S,$R:$R,INDEX(meses,VLOOKUP(R185,#REF!,2,0)-1),D:D,D185)))</f>
        <v>0</v>
      </c>
      <c r="N185" s="68"/>
      <c r="O185" s="68"/>
      <c r="P185" s="68"/>
      <c r="Q185" s="68"/>
      <c r="R185" s="2" t="s">
        <v>1597</v>
      </c>
      <c r="S185" s="2"/>
      <c r="T185" s="22"/>
      <c r="U185" s="5"/>
      <c r="V185" s="5"/>
      <c r="W185" s="5"/>
      <c r="X185" s="20" t="s">
        <v>1730</v>
      </c>
      <c r="Y185" s="20" t="s">
        <v>2153</v>
      </c>
      <c r="Z185" s="20"/>
      <c r="AA185" s="69"/>
      <c r="AB185" s="69"/>
      <c r="AC185" s="69"/>
      <c r="AD185" s="20"/>
      <c r="AE185" s="20"/>
      <c r="AF185" s="2"/>
      <c r="AG185" s="22"/>
      <c r="AH185" s="93" t="s">
        <v>2285</v>
      </c>
      <c r="AI185" s="5"/>
      <c r="AJ185" s="5"/>
      <c r="AK185" s="20" t="s">
        <v>1739</v>
      </c>
      <c r="AL185" s="68" t="s">
        <v>46</v>
      </c>
      <c r="AM185" s="68">
        <v>2201</v>
      </c>
      <c r="AN185" s="68" t="s">
        <v>48</v>
      </c>
      <c r="AO185" s="68" t="s">
        <v>1740</v>
      </c>
      <c r="AP185" s="20" t="s">
        <v>1811</v>
      </c>
      <c r="AQ185" s="20" t="s">
        <v>115</v>
      </c>
      <c r="AR185" s="2">
        <v>2201006</v>
      </c>
      <c r="AS185" s="2" t="s">
        <v>2164</v>
      </c>
      <c r="AT185" s="39" t="s">
        <v>2170</v>
      </c>
      <c r="AU185" s="2"/>
      <c r="AV185" s="39" t="s">
        <v>70</v>
      </c>
      <c r="AW185" s="2" t="s">
        <v>1604</v>
      </c>
      <c r="AX185" s="70">
        <v>49180320</v>
      </c>
      <c r="AY185" s="71">
        <v>1</v>
      </c>
      <c r="AZ185" s="71" t="s">
        <v>1744</v>
      </c>
      <c r="BA185" s="71" t="s">
        <v>1745</v>
      </c>
      <c r="BB185" s="71" t="s">
        <v>1746</v>
      </c>
      <c r="BC185" s="72">
        <v>49180320</v>
      </c>
      <c r="BD185" s="72">
        <v>49180320</v>
      </c>
    </row>
    <row r="186" spans="1:56" s="73" customFormat="1" ht="105" x14ac:dyDescent="0.25">
      <c r="A186" s="68">
        <v>182</v>
      </c>
      <c r="B186" s="20" t="s">
        <v>32</v>
      </c>
      <c r="C186" s="20" t="s">
        <v>1729</v>
      </c>
      <c r="D186" s="20" t="s">
        <v>1730</v>
      </c>
      <c r="E186" s="20" t="s">
        <v>198</v>
      </c>
      <c r="F186" s="20" t="s">
        <v>199</v>
      </c>
      <c r="G186" s="20" t="s">
        <v>1731</v>
      </c>
      <c r="H186" s="79" t="s">
        <v>201</v>
      </c>
      <c r="I186" s="20" t="s">
        <v>1905</v>
      </c>
      <c r="J186" s="68" t="s">
        <v>40</v>
      </c>
      <c r="K186" s="68">
        <f>IF(I186="na",0,IF(COUNTIFS($C$1:C186,C186,$I$1:I186,I186)&gt;1,0,1))</f>
        <v>0</v>
      </c>
      <c r="L186" s="68">
        <f>IF(I186="na",0,IF(COUNTIFS($D$1:D186,D186,$I$1:I186,I186)&gt;1,0,1))</f>
        <v>0</v>
      </c>
      <c r="M186" s="68">
        <f>IF(S186="",0,IF(VLOOKUP(R186,#REF!,2,0)=1,S186-O186,S186-SUMIFS($S:$S,$R:$R,INDEX(meses,VLOOKUP(R186,#REF!,2,0)-1),D:D,D186)))</f>
        <v>0</v>
      </c>
      <c r="N186" s="68"/>
      <c r="O186" s="68"/>
      <c r="P186" s="68"/>
      <c r="Q186" s="68"/>
      <c r="R186" s="2" t="s">
        <v>1597</v>
      </c>
      <c r="S186" s="2"/>
      <c r="T186" s="22"/>
      <c r="U186" s="5"/>
      <c r="V186" s="5"/>
      <c r="W186" s="5"/>
      <c r="X186" s="20" t="s">
        <v>1730</v>
      </c>
      <c r="Y186" s="20" t="s">
        <v>2153</v>
      </c>
      <c r="Z186" s="20"/>
      <c r="AA186" s="69"/>
      <c r="AB186" s="69"/>
      <c r="AC186" s="69"/>
      <c r="AD186" s="20"/>
      <c r="AE186" s="20"/>
      <c r="AF186" s="2"/>
      <c r="AG186" s="22"/>
      <c r="AH186" s="93" t="s">
        <v>2285</v>
      </c>
      <c r="AI186" s="5"/>
      <c r="AJ186" s="5"/>
      <c r="AK186" s="20" t="s">
        <v>1739</v>
      </c>
      <c r="AL186" s="68" t="s">
        <v>46</v>
      </c>
      <c r="AM186" s="68">
        <v>2201</v>
      </c>
      <c r="AN186" s="68" t="s">
        <v>48</v>
      </c>
      <c r="AO186" s="68" t="s">
        <v>1740</v>
      </c>
      <c r="AP186" s="20" t="s">
        <v>1811</v>
      </c>
      <c r="AQ186" s="20" t="s">
        <v>115</v>
      </c>
      <c r="AR186" s="2">
        <v>2201006</v>
      </c>
      <c r="AS186" s="2" t="s">
        <v>2164</v>
      </c>
      <c r="AT186" s="39" t="s">
        <v>2171</v>
      </c>
      <c r="AU186" s="2"/>
      <c r="AV186" s="39" t="s">
        <v>70</v>
      </c>
      <c r="AW186" s="2" t="s">
        <v>1604</v>
      </c>
      <c r="AX186" s="70">
        <v>45081960</v>
      </c>
      <c r="AY186" s="71">
        <v>1</v>
      </c>
      <c r="AZ186" s="71" t="s">
        <v>1744</v>
      </c>
      <c r="BA186" s="71" t="s">
        <v>1745</v>
      </c>
      <c r="BB186" s="71" t="s">
        <v>1746</v>
      </c>
      <c r="BC186" s="72">
        <v>45081960</v>
      </c>
      <c r="BD186" s="72">
        <v>45081960</v>
      </c>
    </row>
    <row r="187" spans="1:56" s="73" customFormat="1" ht="105" x14ac:dyDescent="0.25">
      <c r="A187" s="68">
        <v>183</v>
      </c>
      <c r="B187" s="20" t="s">
        <v>32</v>
      </c>
      <c r="C187" s="20" t="s">
        <v>1729</v>
      </c>
      <c r="D187" s="20" t="s">
        <v>1730</v>
      </c>
      <c r="E187" s="20" t="s">
        <v>198</v>
      </c>
      <c r="F187" s="20" t="s">
        <v>199</v>
      </c>
      <c r="G187" s="20" t="s">
        <v>1731</v>
      </c>
      <c r="H187" s="79" t="s">
        <v>201</v>
      </c>
      <c r="I187" s="20" t="s">
        <v>1905</v>
      </c>
      <c r="J187" s="68" t="s">
        <v>40</v>
      </c>
      <c r="K187" s="68">
        <f>IF(I187="na",0,IF(COUNTIFS($C$1:C187,C187,$I$1:I187,I187)&gt;1,0,1))</f>
        <v>0</v>
      </c>
      <c r="L187" s="68">
        <f>IF(I187="na",0,IF(COUNTIFS($D$1:D187,D187,$I$1:I187,I187)&gt;1,0,1))</f>
        <v>0</v>
      </c>
      <c r="M187" s="68">
        <f>IF(S187="",0,IF(VLOOKUP(R187,#REF!,2,0)=1,S187-O187,S187-SUMIFS($S:$S,$R:$R,INDEX(meses,VLOOKUP(R187,#REF!,2,0)-1),D:D,D187)))</f>
        <v>0</v>
      </c>
      <c r="N187" s="68"/>
      <c r="O187" s="68"/>
      <c r="P187" s="68"/>
      <c r="Q187" s="68"/>
      <c r="R187" s="2" t="s">
        <v>1597</v>
      </c>
      <c r="S187" s="2"/>
      <c r="T187" s="22"/>
      <c r="U187" s="5"/>
      <c r="V187" s="5"/>
      <c r="W187" s="5"/>
      <c r="X187" s="20" t="s">
        <v>1730</v>
      </c>
      <c r="Y187" s="20" t="s">
        <v>2153</v>
      </c>
      <c r="Z187" s="20"/>
      <c r="AA187" s="69"/>
      <c r="AB187" s="69"/>
      <c r="AC187" s="69"/>
      <c r="AD187" s="20"/>
      <c r="AE187" s="20"/>
      <c r="AF187" s="2"/>
      <c r="AG187" s="22"/>
      <c r="AH187" s="93" t="s">
        <v>2285</v>
      </c>
      <c r="AI187" s="5"/>
      <c r="AJ187" s="5"/>
      <c r="AK187" s="20" t="s">
        <v>1739</v>
      </c>
      <c r="AL187" s="68" t="s">
        <v>46</v>
      </c>
      <c r="AM187" s="68">
        <v>2201</v>
      </c>
      <c r="AN187" s="68" t="s">
        <v>48</v>
      </c>
      <c r="AO187" s="68" t="s">
        <v>1740</v>
      </c>
      <c r="AP187" s="20" t="s">
        <v>1811</v>
      </c>
      <c r="AQ187" s="20" t="s">
        <v>115</v>
      </c>
      <c r="AR187" s="2">
        <v>2201006</v>
      </c>
      <c r="AS187" s="2" t="s">
        <v>2164</v>
      </c>
      <c r="AT187" s="39" t="s">
        <v>2172</v>
      </c>
      <c r="AU187" s="2"/>
      <c r="AV187" s="39" t="s">
        <v>70</v>
      </c>
      <c r="AW187" s="2" t="s">
        <v>1604</v>
      </c>
      <c r="AX187" s="70">
        <v>18072112</v>
      </c>
      <c r="AY187" s="71">
        <v>1</v>
      </c>
      <c r="AZ187" s="71" t="s">
        <v>1744</v>
      </c>
      <c r="BA187" s="71" t="s">
        <v>1745</v>
      </c>
      <c r="BB187" s="71" t="s">
        <v>1746</v>
      </c>
      <c r="BC187" s="72">
        <v>18072112</v>
      </c>
      <c r="BD187" s="72">
        <v>18072112</v>
      </c>
    </row>
    <row r="188" spans="1:56" s="73" customFormat="1" ht="105" x14ac:dyDescent="0.25">
      <c r="A188" s="68">
        <v>184</v>
      </c>
      <c r="B188" s="20" t="s">
        <v>32</v>
      </c>
      <c r="C188" s="20" t="s">
        <v>1729</v>
      </c>
      <c r="D188" s="20" t="s">
        <v>1730</v>
      </c>
      <c r="E188" s="20" t="s">
        <v>198</v>
      </c>
      <c r="F188" s="20" t="s">
        <v>199</v>
      </c>
      <c r="G188" s="20" t="s">
        <v>1731</v>
      </c>
      <c r="H188" s="79" t="s">
        <v>201</v>
      </c>
      <c r="I188" s="20" t="s">
        <v>1905</v>
      </c>
      <c r="J188" s="68" t="s">
        <v>40</v>
      </c>
      <c r="K188" s="68">
        <f>IF(I188="na",0,IF(COUNTIFS($C$1:C188,C188,$I$1:I188,I188)&gt;1,0,1))</f>
        <v>0</v>
      </c>
      <c r="L188" s="68">
        <f>IF(I188="na",0,IF(COUNTIFS($D$1:D188,D188,$I$1:I188,I188)&gt;1,0,1))</f>
        <v>0</v>
      </c>
      <c r="M188" s="68">
        <f>IF(S188="",0,IF(VLOOKUP(R188,#REF!,2,0)=1,S188-O188,S188-SUMIFS($S:$S,$R:$R,INDEX(meses,VLOOKUP(R188,#REF!,2,0)-1),D:D,D188)))</f>
        <v>0</v>
      </c>
      <c r="N188" s="68"/>
      <c r="O188" s="68"/>
      <c r="P188" s="68"/>
      <c r="Q188" s="68"/>
      <c r="R188" s="2" t="s">
        <v>1597</v>
      </c>
      <c r="S188" s="2"/>
      <c r="T188" s="22"/>
      <c r="U188" s="5"/>
      <c r="V188" s="5"/>
      <c r="W188" s="5"/>
      <c r="X188" s="20" t="s">
        <v>1730</v>
      </c>
      <c r="Y188" s="20" t="s">
        <v>2153</v>
      </c>
      <c r="Z188" s="20"/>
      <c r="AA188" s="69"/>
      <c r="AB188" s="69"/>
      <c r="AC188" s="69"/>
      <c r="AD188" s="20"/>
      <c r="AE188" s="20"/>
      <c r="AF188" s="2"/>
      <c r="AG188" s="22"/>
      <c r="AH188" s="93" t="s">
        <v>2285</v>
      </c>
      <c r="AI188" s="5"/>
      <c r="AJ188" s="5"/>
      <c r="AK188" s="20" t="s">
        <v>1739</v>
      </c>
      <c r="AL188" s="68" t="s">
        <v>46</v>
      </c>
      <c r="AM188" s="68">
        <v>2201</v>
      </c>
      <c r="AN188" s="68" t="s">
        <v>48</v>
      </c>
      <c r="AO188" s="68" t="s">
        <v>1740</v>
      </c>
      <c r="AP188" s="20" t="s">
        <v>1811</v>
      </c>
      <c r="AQ188" s="20" t="s">
        <v>115</v>
      </c>
      <c r="AR188" s="2">
        <v>2201006</v>
      </c>
      <c r="AS188" s="2" t="s">
        <v>2164</v>
      </c>
      <c r="AT188" s="39" t="s">
        <v>2173</v>
      </c>
      <c r="AU188" s="2"/>
      <c r="AV188" s="39" t="s">
        <v>70</v>
      </c>
      <c r="AW188" s="2" t="s">
        <v>1604</v>
      </c>
      <c r="AX188" s="70">
        <v>31488000</v>
      </c>
      <c r="AY188" s="71">
        <v>1</v>
      </c>
      <c r="AZ188" s="71" t="s">
        <v>1744</v>
      </c>
      <c r="BA188" s="71" t="s">
        <v>1745</v>
      </c>
      <c r="BB188" s="71" t="s">
        <v>1746</v>
      </c>
      <c r="BC188" s="72">
        <v>31488000</v>
      </c>
      <c r="BD188" s="72">
        <v>31488000</v>
      </c>
    </row>
    <row r="189" spans="1:56" s="73" customFormat="1" ht="105" x14ac:dyDescent="0.25">
      <c r="A189" s="68">
        <v>185</v>
      </c>
      <c r="B189" s="20" t="s">
        <v>32</v>
      </c>
      <c r="C189" s="20" t="s">
        <v>1729</v>
      </c>
      <c r="D189" s="20" t="s">
        <v>1730</v>
      </c>
      <c r="E189" s="20" t="s">
        <v>198</v>
      </c>
      <c r="F189" s="20" t="s">
        <v>199</v>
      </c>
      <c r="G189" s="20" t="s">
        <v>1731</v>
      </c>
      <c r="H189" s="79" t="s">
        <v>201</v>
      </c>
      <c r="I189" s="20" t="s">
        <v>1905</v>
      </c>
      <c r="J189" s="68" t="s">
        <v>40</v>
      </c>
      <c r="K189" s="68">
        <f>IF(I189="na",0,IF(COUNTIFS($C$1:C189,C189,$I$1:I189,I189)&gt;1,0,1))</f>
        <v>0</v>
      </c>
      <c r="L189" s="68">
        <f>IF(I189="na",0,IF(COUNTIFS($D$1:D189,D189,$I$1:I189,I189)&gt;1,0,1))</f>
        <v>0</v>
      </c>
      <c r="M189" s="68">
        <f>IF(S189="",0,IF(VLOOKUP(R189,#REF!,2,0)=1,S189-O189,S189-SUMIFS($S:$S,$R:$R,INDEX(meses,VLOOKUP(R189,#REF!,2,0)-1),D:D,D189)))</f>
        <v>0</v>
      </c>
      <c r="N189" s="68"/>
      <c r="O189" s="68"/>
      <c r="P189" s="68"/>
      <c r="Q189" s="68"/>
      <c r="R189" s="2" t="s">
        <v>1597</v>
      </c>
      <c r="S189" s="2"/>
      <c r="T189" s="22"/>
      <c r="U189" s="5"/>
      <c r="V189" s="5"/>
      <c r="W189" s="5"/>
      <c r="X189" s="20" t="s">
        <v>1730</v>
      </c>
      <c r="Y189" s="20" t="s">
        <v>2153</v>
      </c>
      <c r="Z189" s="20"/>
      <c r="AA189" s="69"/>
      <c r="AB189" s="69"/>
      <c r="AC189" s="69"/>
      <c r="AD189" s="20"/>
      <c r="AE189" s="20"/>
      <c r="AF189" s="2"/>
      <c r="AG189" s="22"/>
      <c r="AH189" s="93" t="s">
        <v>2285</v>
      </c>
      <c r="AI189" s="5"/>
      <c r="AJ189" s="5"/>
      <c r="AK189" s="20" t="s">
        <v>1739</v>
      </c>
      <c r="AL189" s="68" t="s">
        <v>46</v>
      </c>
      <c r="AM189" s="68">
        <v>2201</v>
      </c>
      <c r="AN189" s="68" t="s">
        <v>48</v>
      </c>
      <c r="AO189" s="68" t="s">
        <v>1740</v>
      </c>
      <c r="AP189" s="20" t="s">
        <v>1811</v>
      </c>
      <c r="AQ189" s="20" t="s">
        <v>115</v>
      </c>
      <c r="AR189" s="2">
        <v>2201006</v>
      </c>
      <c r="AS189" s="2" t="s">
        <v>2164</v>
      </c>
      <c r="AT189" s="39" t="s">
        <v>2174</v>
      </c>
      <c r="AU189" s="2"/>
      <c r="AV189" s="39" t="s">
        <v>70</v>
      </c>
      <c r="AW189" s="2" t="s">
        <v>1604</v>
      </c>
      <c r="AX189" s="70">
        <v>40863892</v>
      </c>
      <c r="AY189" s="71">
        <v>1</v>
      </c>
      <c r="AZ189" s="71" t="s">
        <v>1744</v>
      </c>
      <c r="BA189" s="71" t="s">
        <v>1745</v>
      </c>
      <c r="BB189" s="71" t="s">
        <v>1746</v>
      </c>
      <c r="BC189" s="72">
        <v>40863892</v>
      </c>
      <c r="BD189" s="72">
        <v>40863892</v>
      </c>
    </row>
    <row r="190" spans="1:56" s="73" customFormat="1" ht="105" x14ac:dyDescent="0.25">
      <c r="A190" s="68">
        <v>186</v>
      </c>
      <c r="B190" s="20" t="s">
        <v>32</v>
      </c>
      <c r="C190" s="20" t="s">
        <v>1729</v>
      </c>
      <c r="D190" s="20" t="s">
        <v>1730</v>
      </c>
      <c r="E190" s="20" t="s">
        <v>198</v>
      </c>
      <c r="F190" s="20" t="s">
        <v>199</v>
      </c>
      <c r="G190" s="20" t="s">
        <v>1731</v>
      </c>
      <c r="H190" s="79" t="s">
        <v>201</v>
      </c>
      <c r="I190" s="20" t="s">
        <v>1905</v>
      </c>
      <c r="J190" s="68" t="s">
        <v>40</v>
      </c>
      <c r="K190" s="68">
        <f>IF(I190="na",0,IF(COUNTIFS($C$1:C190,C190,$I$1:I190,I190)&gt;1,0,1))</f>
        <v>0</v>
      </c>
      <c r="L190" s="68">
        <f>IF(I190="na",0,IF(COUNTIFS($D$1:D190,D190,$I$1:I190,I190)&gt;1,0,1))</f>
        <v>0</v>
      </c>
      <c r="M190" s="68">
        <f>IF(S190="",0,IF(VLOOKUP(R190,#REF!,2,0)=1,S190-O190,S190-SUMIFS($S:$S,$R:$R,INDEX(meses,VLOOKUP(R190,#REF!,2,0)-1),D:D,D190)))</f>
        <v>0</v>
      </c>
      <c r="N190" s="68"/>
      <c r="O190" s="68"/>
      <c r="P190" s="68"/>
      <c r="Q190" s="68"/>
      <c r="R190" s="2" t="s">
        <v>1597</v>
      </c>
      <c r="S190" s="2"/>
      <c r="T190" s="22"/>
      <c r="U190" s="5"/>
      <c r="V190" s="5"/>
      <c r="W190" s="5"/>
      <c r="X190" s="20" t="s">
        <v>1730</v>
      </c>
      <c r="Y190" s="20" t="s">
        <v>2153</v>
      </c>
      <c r="Z190" s="20"/>
      <c r="AA190" s="69"/>
      <c r="AB190" s="69"/>
      <c r="AC190" s="69"/>
      <c r="AD190" s="20"/>
      <c r="AE190" s="20"/>
      <c r="AF190" s="2"/>
      <c r="AG190" s="22"/>
      <c r="AH190" s="93" t="s">
        <v>2285</v>
      </c>
      <c r="AI190" s="5"/>
      <c r="AJ190" s="5"/>
      <c r="AK190" s="20" t="s">
        <v>1739</v>
      </c>
      <c r="AL190" s="68" t="s">
        <v>46</v>
      </c>
      <c r="AM190" s="68">
        <v>2201</v>
      </c>
      <c r="AN190" s="68" t="s">
        <v>48</v>
      </c>
      <c r="AO190" s="68" t="s">
        <v>1740</v>
      </c>
      <c r="AP190" s="20" t="s">
        <v>1811</v>
      </c>
      <c r="AQ190" s="20" t="s">
        <v>115</v>
      </c>
      <c r="AR190" s="2">
        <v>2201006</v>
      </c>
      <c r="AS190" s="2" t="s">
        <v>2164</v>
      </c>
      <c r="AT190" s="39" t="s">
        <v>2175</v>
      </c>
      <c r="AU190" s="2"/>
      <c r="AV190" s="39" t="s">
        <v>70</v>
      </c>
      <c r="AW190" s="2" t="s">
        <v>1604</v>
      </c>
      <c r="AX190" s="70">
        <v>50205892</v>
      </c>
      <c r="AY190" s="71">
        <v>1</v>
      </c>
      <c r="AZ190" s="71" t="s">
        <v>1744</v>
      </c>
      <c r="BA190" s="71" t="s">
        <v>1745</v>
      </c>
      <c r="BB190" s="71" t="s">
        <v>1746</v>
      </c>
      <c r="BC190" s="72">
        <v>50205892</v>
      </c>
      <c r="BD190" s="72">
        <v>50205892</v>
      </c>
    </row>
    <row r="191" spans="1:56" s="73" customFormat="1" ht="105" x14ac:dyDescent="0.25">
      <c r="A191" s="68">
        <v>187</v>
      </c>
      <c r="B191" s="20" t="s">
        <v>32</v>
      </c>
      <c r="C191" s="20" t="s">
        <v>1729</v>
      </c>
      <c r="D191" s="20" t="s">
        <v>1730</v>
      </c>
      <c r="E191" s="20" t="s">
        <v>198</v>
      </c>
      <c r="F191" s="20" t="s">
        <v>199</v>
      </c>
      <c r="G191" s="20" t="s">
        <v>1731</v>
      </c>
      <c r="H191" s="79" t="s">
        <v>201</v>
      </c>
      <c r="I191" s="20" t="s">
        <v>1905</v>
      </c>
      <c r="J191" s="68" t="s">
        <v>40</v>
      </c>
      <c r="K191" s="68">
        <f>IF(I191="na",0,IF(COUNTIFS($C$1:C191,C191,$I$1:I191,I191)&gt;1,0,1))</f>
        <v>0</v>
      </c>
      <c r="L191" s="68">
        <f>IF(I191="na",0,IF(COUNTIFS($D$1:D191,D191,$I$1:I191,I191)&gt;1,0,1))</f>
        <v>0</v>
      </c>
      <c r="M191" s="68">
        <f>IF(S191="",0,IF(VLOOKUP(R191,#REF!,2,0)=1,S191-O191,S191-SUMIFS($S:$S,$R:$R,INDEX(meses,VLOOKUP(R191,#REF!,2,0)-1),D:D,D191)))</f>
        <v>0</v>
      </c>
      <c r="N191" s="68"/>
      <c r="O191" s="68"/>
      <c r="P191" s="68"/>
      <c r="Q191" s="68"/>
      <c r="R191" s="2" t="s">
        <v>1597</v>
      </c>
      <c r="S191" s="2"/>
      <c r="T191" s="22"/>
      <c r="U191" s="5"/>
      <c r="V191" s="5"/>
      <c r="W191" s="5"/>
      <c r="X191" s="20" t="s">
        <v>1730</v>
      </c>
      <c r="Y191" s="20" t="s">
        <v>2153</v>
      </c>
      <c r="Z191" s="20"/>
      <c r="AA191" s="69"/>
      <c r="AB191" s="69"/>
      <c r="AC191" s="69"/>
      <c r="AD191" s="20"/>
      <c r="AE191" s="20"/>
      <c r="AF191" s="2"/>
      <c r="AG191" s="22"/>
      <c r="AH191" s="93" t="s">
        <v>2285</v>
      </c>
      <c r="AI191" s="5"/>
      <c r="AJ191" s="5"/>
      <c r="AK191" s="20" t="s">
        <v>1739</v>
      </c>
      <c r="AL191" s="68" t="s">
        <v>46</v>
      </c>
      <c r="AM191" s="68">
        <v>2201</v>
      </c>
      <c r="AN191" s="68" t="s">
        <v>48</v>
      </c>
      <c r="AO191" s="68" t="s">
        <v>1740</v>
      </c>
      <c r="AP191" s="20" t="s">
        <v>1811</v>
      </c>
      <c r="AQ191" s="20" t="s">
        <v>115</v>
      </c>
      <c r="AR191" s="2">
        <v>2201006</v>
      </c>
      <c r="AS191" s="2" t="s">
        <v>2164</v>
      </c>
      <c r="AT191" s="39" t="s">
        <v>2176</v>
      </c>
      <c r="AU191" s="2"/>
      <c r="AV191" s="39" t="s">
        <v>70</v>
      </c>
      <c r="AW191" s="2" t="s">
        <v>1604</v>
      </c>
      <c r="AX191" s="70">
        <v>38966400</v>
      </c>
      <c r="AY191" s="71">
        <v>1</v>
      </c>
      <c r="AZ191" s="71" t="s">
        <v>1744</v>
      </c>
      <c r="BA191" s="71" t="s">
        <v>1745</v>
      </c>
      <c r="BB191" s="71" t="s">
        <v>1746</v>
      </c>
      <c r="BC191" s="72">
        <v>38966400</v>
      </c>
      <c r="BD191" s="72">
        <v>38966400</v>
      </c>
    </row>
    <row r="192" spans="1:56" s="73" customFormat="1" ht="105" x14ac:dyDescent="0.25">
      <c r="A192" s="68">
        <v>188</v>
      </c>
      <c r="B192" s="20" t="s">
        <v>32</v>
      </c>
      <c r="C192" s="20" t="s">
        <v>1729</v>
      </c>
      <c r="D192" s="20" t="s">
        <v>1730</v>
      </c>
      <c r="E192" s="20" t="s">
        <v>198</v>
      </c>
      <c r="F192" s="20" t="s">
        <v>199</v>
      </c>
      <c r="G192" s="20" t="s">
        <v>1731</v>
      </c>
      <c r="H192" s="79" t="s">
        <v>201</v>
      </c>
      <c r="I192" s="20" t="s">
        <v>1905</v>
      </c>
      <c r="J192" s="68" t="s">
        <v>40</v>
      </c>
      <c r="K192" s="68">
        <f>IF(I192="na",0,IF(COUNTIFS($C$1:C192,C192,$I$1:I192,I192)&gt;1,0,1))</f>
        <v>0</v>
      </c>
      <c r="L192" s="68">
        <f>IF(I192="na",0,IF(COUNTIFS($D$1:D192,D192,$I$1:I192,I192)&gt;1,0,1))</f>
        <v>0</v>
      </c>
      <c r="M192" s="68">
        <f>IF(S192="",0,IF(VLOOKUP(R192,#REF!,2,0)=1,S192-O192,S192-SUMIFS($S:$S,$R:$R,INDEX(meses,VLOOKUP(R192,#REF!,2,0)-1),D:D,D192)))</f>
        <v>0</v>
      </c>
      <c r="N192" s="68"/>
      <c r="O192" s="68"/>
      <c r="P192" s="68"/>
      <c r="Q192" s="68"/>
      <c r="R192" s="2" t="s">
        <v>1597</v>
      </c>
      <c r="S192" s="2"/>
      <c r="T192" s="22"/>
      <c r="U192" s="5"/>
      <c r="V192" s="5"/>
      <c r="W192" s="5"/>
      <c r="X192" s="20" t="s">
        <v>1730</v>
      </c>
      <c r="Y192" s="20" t="s">
        <v>2153</v>
      </c>
      <c r="Z192" s="20"/>
      <c r="AA192" s="69"/>
      <c r="AB192" s="69"/>
      <c r="AC192" s="69"/>
      <c r="AD192" s="20"/>
      <c r="AE192" s="20"/>
      <c r="AF192" s="2"/>
      <c r="AG192" s="22"/>
      <c r="AH192" s="93" t="s">
        <v>2285</v>
      </c>
      <c r="AI192" s="5"/>
      <c r="AJ192" s="5"/>
      <c r="AK192" s="20" t="s">
        <v>1739</v>
      </c>
      <c r="AL192" s="68" t="s">
        <v>46</v>
      </c>
      <c r="AM192" s="68">
        <v>2201</v>
      </c>
      <c r="AN192" s="68" t="s">
        <v>48</v>
      </c>
      <c r="AO192" s="68" t="s">
        <v>1740</v>
      </c>
      <c r="AP192" s="20" t="s">
        <v>1811</v>
      </c>
      <c r="AQ192" s="20" t="s">
        <v>115</v>
      </c>
      <c r="AR192" s="2">
        <v>2201006</v>
      </c>
      <c r="AS192" s="2" t="s">
        <v>2164</v>
      </c>
      <c r="AT192" s="39" t="s">
        <v>2177</v>
      </c>
      <c r="AU192" s="2"/>
      <c r="AV192" s="39" t="s">
        <v>70</v>
      </c>
      <c r="AW192" s="2" t="s">
        <v>1604</v>
      </c>
      <c r="AX192" s="70">
        <v>35719200</v>
      </c>
      <c r="AY192" s="71">
        <v>1</v>
      </c>
      <c r="AZ192" s="71" t="s">
        <v>1744</v>
      </c>
      <c r="BA192" s="71" t="s">
        <v>1745</v>
      </c>
      <c r="BB192" s="71" t="s">
        <v>1746</v>
      </c>
      <c r="BC192" s="72">
        <v>35719200</v>
      </c>
      <c r="BD192" s="72">
        <v>35719200</v>
      </c>
    </row>
    <row r="193" spans="1:56" s="73" customFormat="1" ht="105" x14ac:dyDescent="0.25">
      <c r="A193" s="68">
        <v>189</v>
      </c>
      <c r="B193" s="20" t="s">
        <v>32</v>
      </c>
      <c r="C193" s="20" t="s">
        <v>1729</v>
      </c>
      <c r="D193" s="20" t="s">
        <v>1730</v>
      </c>
      <c r="E193" s="20" t="s">
        <v>198</v>
      </c>
      <c r="F193" s="20" t="s">
        <v>199</v>
      </c>
      <c r="G193" s="20" t="s">
        <v>1731</v>
      </c>
      <c r="H193" s="79" t="s">
        <v>201</v>
      </c>
      <c r="I193" s="20" t="s">
        <v>1905</v>
      </c>
      <c r="J193" s="68" t="s">
        <v>40</v>
      </c>
      <c r="K193" s="68">
        <f>IF(I193="na",0,IF(COUNTIFS($C$1:C193,C193,$I$1:I193,I193)&gt;1,0,1))</f>
        <v>0</v>
      </c>
      <c r="L193" s="68">
        <f>IF(I193="na",0,IF(COUNTIFS($D$1:D193,D193,$I$1:I193,I193)&gt;1,0,1))</f>
        <v>0</v>
      </c>
      <c r="M193" s="68">
        <f>IF(S193="",0,IF(VLOOKUP(R193,#REF!,2,0)=1,S193-O193,S193-SUMIFS($S:$S,$R:$R,INDEX(meses,VLOOKUP(R193,#REF!,2,0)-1),D:D,D193)))</f>
        <v>0</v>
      </c>
      <c r="N193" s="68"/>
      <c r="O193" s="68"/>
      <c r="P193" s="68"/>
      <c r="Q193" s="68"/>
      <c r="R193" s="2" t="s">
        <v>1597</v>
      </c>
      <c r="S193" s="2"/>
      <c r="T193" s="22"/>
      <c r="U193" s="5"/>
      <c r="V193" s="5"/>
      <c r="W193" s="5"/>
      <c r="X193" s="20" t="s">
        <v>1730</v>
      </c>
      <c r="Y193" s="20" t="s">
        <v>2153</v>
      </c>
      <c r="Z193" s="20"/>
      <c r="AA193" s="69"/>
      <c r="AB193" s="69"/>
      <c r="AC193" s="69"/>
      <c r="AD193" s="20"/>
      <c r="AE193" s="20"/>
      <c r="AF193" s="2"/>
      <c r="AG193" s="22"/>
      <c r="AH193" s="93" t="s">
        <v>2285</v>
      </c>
      <c r="AI193" s="5"/>
      <c r="AJ193" s="5"/>
      <c r="AK193" s="20" t="s">
        <v>1739</v>
      </c>
      <c r="AL193" s="68" t="s">
        <v>46</v>
      </c>
      <c r="AM193" s="68">
        <v>2201</v>
      </c>
      <c r="AN193" s="68" t="s">
        <v>48</v>
      </c>
      <c r="AO193" s="68" t="s">
        <v>1740</v>
      </c>
      <c r="AP193" s="20" t="s">
        <v>1811</v>
      </c>
      <c r="AQ193" s="20" t="s">
        <v>115</v>
      </c>
      <c r="AR193" s="2">
        <v>2201006</v>
      </c>
      <c r="AS193" s="2" t="s">
        <v>2164</v>
      </c>
      <c r="AT193" s="39" t="s">
        <v>2178</v>
      </c>
      <c r="AU193" s="2"/>
      <c r="AV193" s="39" t="s">
        <v>70</v>
      </c>
      <c r="AW193" s="2" t="s">
        <v>1604</v>
      </c>
      <c r="AX193" s="70">
        <v>22960000</v>
      </c>
      <c r="AY193" s="71">
        <v>1</v>
      </c>
      <c r="AZ193" s="71" t="s">
        <v>1744</v>
      </c>
      <c r="BA193" s="71" t="s">
        <v>1745</v>
      </c>
      <c r="BB193" s="71" t="s">
        <v>1746</v>
      </c>
      <c r="BC193" s="72">
        <v>22960000</v>
      </c>
      <c r="BD193" s="72">
        <v>22960000</v>
      </c>
    </row>
    <row r="194" spans="1:56" s="73" customFormat="1" ht="105" x14ac:dyDescent="0.25">
      <c r="A194" s="68">
        <v>190</v>
      </c>
      <c r="B194" s="20" t="s">
        <v>32</v>
      </c>
      <c r="C194" s="20" t="s">
        <v>1729</v>
      </c>
      <c r="D194" s="20" t="s">
        <v>1730</v>
      </c>
      <c r="E194" s="20" t="s">
        <v>198</v>
      </c>
      <c r="F194" s="20" t="s">
        <v>199</v>
      </c>
      <c r="G194" s="20" t="s">
        <v>1731</v>
      </c>
      <c r="H194" s="79" t="s">
        <v>201</v>
      </c>
      <c r="I194" s="20" t="s">
        <v>1905</v>
      </c>
      <c r="J194" s="68" t="s">
        <v>40</v>
      </c>
      <c r="K194" s="68">
        <f>IF(I194="na",0,IF(COUNTIFS($C$1:C194,C194,$I$1:I194,I194)&gt;1,0,1))</f>
        <v>0</v>
      </c>
      <c r="L194" s="68">
        <f>IF(I194="na",0,IF(COUNTIFS($D$1:D194,D194,$I$1:I194,I194)&gt;1,0,1))</f>
        <v>0</v>
      </c>
      <c r="M194" s="68">
        <f>IF(S194="",0,IF(VLOOKUP(R194,#REF!,2,0)=1,S194-O194,S194-SUMIFS($S:$S,$R:$R,INDEX(meses,VLOOKUP(R194,#REF!,2,0)-1),D:D,D194)))</f>
        <v>0</v>
      </c>
      <c r="N194" s="68"/>
      <c r="O194" s="68"/>
      <c r="P194" s="68"/>
      <c r="Q194" s="68"/>
      <c r="R194" s="2" t="s">
        <v>1597</v>
      </c>
      <c r="S194" s="2"/>
      <c r="T194" s="22"/>
      <c r="U194" s="5"/>
      <c r="V194" s="5"/>
      <c r="W194" s="5"/>
      <c r="X194" s="20" t="s">
        <v>1730</v>
      </c>
      <c r="Y194" s="20" t="s">
        <v>2153</v>
      </c>
      <c r="Z194" s="20"/>
      <c r="AA194" s="69"/>
      <c r="AB194" s="69"/>
      <c r="AC194" s="69"/>
      <c r="AD194" s="20"/>
      <c r="AE194" s="20"/>
      <c r="AF194" s="2"/>
      <c r="AG194" s="22"/>
      <c r="AH194" s="93" t="s">
        <v>2285</v>
      </c>
      <c r="AI194" s="5"/>
      <c r="AJ194" s="5"/>
      <c r="AK194" s="20" t="s">
        <v>1739</v>
      </c>
      <c r="AL194" s="68" t="s">
        <v>46</v>
      </c>
      <c r="AM194" s="68">
        <v>2201</v>
      </c>
      <c r="AN194" s="68" t="s">
        <v>48</v>
      </c>
      <c r="AO194" s="68" t="s">
        <v>1740</v>
      </c>
      <c r="AP194" s="20" t="s">
        <v>1811</v>
      </c>
      <c r="AQ194" s="20" t="s">
        <v>115</v>
      </c>
      <c r="AR194" s="2">
        <v>2201006</v>
      </c>
      <c r="AS194" s="2" t="s">
        <v>2164</v>
      </c>
      <c r="AT194" s="39" t="s">
        <v>2179</v>
      </c>
      <c r="AU194" s="2"/>
      <c r="AV194" s="39" t="s">
        <v>70</v>
      </c>
      <c r="AW194" s="2" t="s">
        <v>1604</v>
      </c>
      <c r="AX194" s="70">
        <v>13500000</v>
      </c>
      <c r="AY194" s="71">
        <v>1</v>
      </c>
      <c r="AZ194" s="71" t="s">
        <v>1744</v>
      </c>
      <c r="BA194" s="71" t="s">
        <v>1745</v>
      </c>
      <c r="BB194" s="71" t="s">
        <v>1746</v>
      </c>
      <c r="BC194" s="72">
        <v>13500000</v>
      </c>
      <c r="BD194" s="72">
        <v>13500000</v>
      </c>
    </row>
    <row r="195" spans="1:56" s="73" customFormat="1" ht="105" x14ac:dyDescent="0.25">
      <c r="A195" s="68">
        <v>191</v>
      </c>
      <c r="B195" s="20" t="s">
        <v>32</v>
      </c>
      <c r="C195" s="20" t="s">
        <v>1729</v>
      </c>
      <c r="D195" s="20" t="s">
        <v>1730</v>
      </c>
      <c r="E195" s="20" t="s">
        <v>198</v>
      </c>
      <c r="F195" s="20" t="s">
        <v>199</v>
      </c>
      <c r="G195" s="20" t="s">
        <v>1731</v>
      </c>
      <c r="H195" s="79" t="s">
        <v>201</v>
      </c>
      <c r="I195" s="20" t="s">
        <v>1905</v>
      </c>
      <c r="J195" s="68" t="s">
        <v>40</v>
      </c>
      <c r="K195" s="68">
        <f>IF(I195="na",0,IF(COUNTIFS($C$1:C195,C195,$I$1:I195,I195)&gt;1,0,1))</f>
        <v>0</v>
      </c>
      <c r="L195" s="68">
        <f>IF(I195="na",0,IF(COUNTIFS($D$1:D195,D195,$I$1:I195,I195)&gt;1,0,1))</f>
        <v>0</v>
      </c>
      <c r="M195" s="68">
        <f>IF(S195="",0,IF(VLOOKUP(R195,#REF!,2,0)=1,S195-O195,S195-SUMIFS($S:$S,$R:$R,INDEX(meses,VLOOKUP(R195,#REF!,2,0)-1),D:D,D195)))</f>
        <v>0</v>
      </c>
      <c r="N195" s="68"/>
      <c r="O195" s="68"/>
      <c r="P195" s="68"/>
      <c r="Q195" s="68"/>
      <c r="R195" s="2" t="s">
        <v>1597</v>
      </c>
      <c r="S195" s="2"/>
      <c r="T195" s="22"/>
      <c r="U195" s="5"/>
      <c r="V195" s="5"/>
      <c r="W195" s="5"/>
      <c r="X195" s="20" t="s">
        <v>1730</v>
      </c>
      <c r="Y195" s="20" t="s">
        <v>2153</v>
      </c>
      <c r="Z195" s="20"/>
      <c r="AA195" s="69"/>
      <c r="AB195" s="69"/>
      <c r="AC195" s="69"/>
      <c r="AD195" s="20"/>
      <c r="AE195" s="20"/>
      <c r="AF195" s="2"/>
      <c r="AG195" s="22"/>
      <c r="AH195" s="93" t="s">
        <v>2285</v>
      </c>
      <c r="AI195" s="5"/>
      <c r="AJ195" s="5"/>
      <c r="AK195" s="20" t="s">
        <v>1739</v>
      </c>
      <c r="AL195" s="68" t="s">
        <v>46</v>
      </c>
      <c r="AM195" s="68">
        <v>2201</v>
      </c>
      <c r="AN195" s="68" t="s">
        <v>48</v>
      </c>
      <c r="AO195" s="68" t="s">
        <v>1740</v>
      </c>
      <c r="AP195" s="20" t="s">
        <v>1811</v>
      </c>
      <c r="AQ195" s="20" t="s">
        <v>115</v>
      </c>
      <c r="AR195" s="2">
        <v>2201006</v>
      </c>
      <c r="AS195" s="2" t="s">
        <v>2164</v>
      </c>
      <c r="AT195" s="39" t="s">
        <v>2180</v>
      </c>
      <c r="AU195" s="2"/>
      <c r="AV195" s="39" t="s">
        <v>70</v>
      </c>
      <c r="AW195" s="2" t="s">
        <v>1604</v>
      </c>
      <c r="AX195" s="70">
        <v>38556000</v>
      </c>
      <c r="AY195" s="71">
        <v>1</v>
      </c>
      <c r="AZ195" s="71" t="s">
        <v>1744</v>
      </c>
      <c r="BA195" s="71" t="s">
        <v>1745</v>
      </c>
      <c r="BB195" s="71" t="s">
        <v>1746</v>
      </c>
      <c r="BC195" s="72">
        <v>38556000</v>
      </c>
      <c r="BD195" s="72">
        <v>38556000</v>
      </c>
    </row>
    <row r="196" spans="1:56" s="73" customFormat="1" ht="105" x14ac:dyDescent="0.25">
      <c r="A196" s="68">
        <v>192</v>
      </c>
      <c r="B196" s="20" t="s">
        <v>32</v>
      </c>
      <c r="C196" s="20" t="s">
        <v>1729</v>
      </c>
      <c r="D196" s="20" t="s">
        <v>1730</v>
      </c>
      <c r="E196" s="20" t="s">
        <v>198</v>
      </c>
      <c r="F196" s="20" t="s">
        <v>199</v>
      </c>
      <c r="G196" s="20" t="s">
        <v>1731</v>
      </c>
      <c r="H196" s="79" t="s">
        <v>201</v>
      </c>
      <c r="I196" s="20" t="s">
        <v>1905</v>
      </c>
      <c r="J196" s="68" t="s">
        <v>40</v>
      </c>
      <c r="K196" s="68">
        <f>IF(I196="na",0,IF(COUNTIFS($C$1:C196,C196,$I$1:I196,I196)&gt;1,0,1))</f>
        <v>0</v>
      </c>
      <c r="L196" s="68">
        <f>IF(I196="na",0,IF(COUNTIFS($D$1:D196,D196,$I$1:I196,I196)&gt;1,0,1))</f>
        <v>0</v>
      </c>
      <c r="M196" s="68">
        <f>IF(S196="",0,IF(VLOOKUP(R196,#REF!,2,0)=1,S196-O196,S196-SUMIFS($S:$S,$R:$R,INDEX(meses,VLOOKUP(R196,#REF!,2,0)-1),D:D,D196)))</f>
        <v>0</v>
      </c>
      <c r="N196" s="68"/>
      <c r="O196" s="68"/>
      <c r="P196" s="68"/>
      <c r="Q196" s="68"/>
      <c r="R196" s="2" t="s">
        <v>1597</v>
      </c>
      <c r="S196" s="2"/>
      <c r="T196" s="22"/>
      <c r="U196" s="5"/>
      <c r="V196" s="5"/>
      <c r="W196" s="5"/>
      <c r="X196" s="20" t="s">
        <v>1730</v>
      </c>
      <c r="Y196" s="20" t="s">
        <v>2153</v>
      </c>
      <c r="Z196" s="20"/>
      <c r="AA196" s="69"/>
      <c r="AB196" s="69"/>
      <c r="AC196" s="69"/>
      <c r="AD196" s="20"/>
      <c r="AE196" s="20"/>
      <c r="AF196" s="2"/>
      <c r="AG196" s="22"/>
      <c r="AH196" s="93" t="s">
        <v>2285</v>
      </c>
      <c r="AI196" s="5"/>
      <c r="AJ196" s="5"/>
      <c r="AK196" s="20" t="s">
        <v>1739</v>
      </c>
      <c r="AL196" s="68" t="s">
        <v>46</v>
      </c>
      <c r="AM196" s="68">
        <v>2201</v>
      </c>
      <c r="AN196" s="68" t="s">
        <v>48</v>
      </c>
      <c r="AO196" s="68" t="s">
        <v>1740</v>
      </c>
      <c r="AP196" s="20" t="s">
        <v>1811</v>
      </c>
      <c r="AQ196" s="20" t="s">
        <v>115</v>
      </c>
      <c r="AR196" s="2">
        <v>2201006</v>
      </c>
      <c r="AS196" s="2" t="s">
        <v>2164</v>
      </c>
      <c r="AT196" s="39" t="s">
        <v>2181</v>
      </c>
      <c r="AU196" s="2"/>
      <c r="AV196" s="39" t="s">
        <v>1547</v>
      </c>
      <c r="AW196" s="2" t="s">
        <v>1604</v>
      </c>
      <c r="AX196" s="70">
        <v>400000</v>
      </c>
      <c r="AY196" s="71">
        <v>62</v>
      </c>
      <c r="AZ196" s="71" t="s">
        <v>1744</v>
      </c>
      <c r="BA196" s="71" t="s">
        <v>1745</v>
      </c>
      <c r="BB196" s="71" t="s">
        <v>1791</v>
      </c>
      <c r="BC196" s="72">
        <v>25000000</v>
      </c>
      <c r="BD196" s="72">
        <v>25000000</v>
      </c>
    </row>
    <row r="197" spans="1:56" s="73" customFormat="1" ht="105" x14ac:dyDescent="0.25">
      <c r="A197" s="68">
        <v>193</v>
      </c>
      <c r="B197" s="20" t="s">
        <v>32</v>
      </c>
      <c r="C197" s="20" t="s">
        <v>1729</v>
      </c>
      <c r="D197" s="20" t="s">
        <v>1730</v>
      </c>
      <c r="E197" s="20" t="s">
        <v>198</v>
      </c>
      <c r="F197" s="20" t="s">
        <v>199</v>
      </c>
      <c r="G197" s="20" t="s">
        <v>1731</v>
      </c>
      <c r="H197" s="79" t="s">
        <v>201</v>
      </c>
      <c r="I197" s="20" t="s">
        <v>1905</v>
      </c>
      <c r="J197" s="68" t="s">
        <v>40</v>
      </c>
      <c r="K197" s="68">
        <f>IF(I197="na",0,IF(COUNTIFS($C$1:C197,C197,$I$1:I197,I197)&gt;1,0,1))</f>
        <v>0</v>
      </c>
      <c r="L197" s="68">
        <f>IF(I197="na",0,IF(COUNTIFS($D$1:D197,D197,$I$1:I197,I197)&gt;1,0,1))</f>
        <v>0</v>
      </c>
      <c r="M197" s="68">
        <f>IF(S197="",0,IF(VLOOKUP(R197,#REF!,2,0)=1,S197-O197,S197-SUMIFS($S:$S,$R:$R,INDEX(meses,VLOOKUP(R197,#REF!,2,0)-1),D:D,D197)))</f>
        <v>0</v>
      </c>
      <c r="N197" s="68"/>
      <c r="O197" s="68"/>
      <c r="P197" s="68"/>
      <c r="Q197" s="68"/>
      <c r="R197" s="2" t="s">
        <v>1597</v>
      </c>
      <c r="S197" s="2"/>
      <c r="T197" s="22"/>
      <c r="U197" s="5"/>
      <c r="V197" s="5"/>
      <c r="W197" s="5"/>
      <c r="X197" s="20" t="s">
        <v>1730</v>
      </c>
      <c r="Y197" s="20" t="s">
        <v>2153</v>
      </c>
      <c r="Z197" s="20"/>
      <c r="AA197" s="69"/>
      <c r="AB197" s="69"/>
      <c r="AC197" s="69"/>
      <c r="AD197" s="20"/>
      <c r="AE197" s="20"/>
      <c r="AF197" s="2"/>
      <c r="AG197" s="22"/>
      <c r="AH197" s="93" t="s">
        <v>2285</v>
      </c>
      <c r="AI197" s="5"/>
      <c r="AJ197" s="5"/>
      <c r="AK197" s="20" t="s">
        <v>1739</v>
      </c>
      <c r="AL197" s="68" t="s">
        <v>46</v>
      </c>
      <c r="AM197" s="68">
        <v>2201</v>
      </c>
      <c r="AN197" s="68" t="s">
        <v>48</v>
      </c>
      <c r="AO197" s="68" t="s">
        <v>1740</v>
      </c>
      <c r="AP197" s="20" t="s">
        <v>1811</v>
      </c>
      <c r="AQ197" s="20" t="s">
        <v>115</v>
      </c>
      <c r="AR197" s="2">
        <v>2201006</v>
      </c>
      <c r="AS197" s="2" t="s">
        <v>2164</v>
      </c>
      <c r="AT197" s="39" t="s">
        <v>2182</v>
      </c>
      <c r="AU197" s="2"/>
      <c r="AV197" s="39" t="s">
        <v>740</v>
      </c>
      <c r="AW197" s="2" t="s">
        <v>1604</v>
      </c>
      <c r="AX197" s="70">
        <v>35000000</v>
      </c>
      <c r="AY197" s="71">
        <v>1</v>
      </c>
      <c r="AZ197" s="71" t="s">
        <v>1744</v>
      </c>
      <c r="BA197" s="71" t="s">
        <v>1745</v>
      </c>
      <c r="BB197" s="71" t="s">
        <v>1874</v>
      </c>
      <c r="BC197" s="72">
        <v>35000000</v>
      </c>
      <c r="BD197" s="72">
        <v>35000000</v>
      </c>
    </row>
    <row r="198" spans="1:56" s="73" customFormat="1" ht="105" x14ac:dyDescent="0.25">
      <c r="A198" s="68">
        <v>194</v>
      </c>
      <c r="B198" s="20" t="s">
        <v>32</v>
      </c>
      <c r="C198" s="20" t="s">
        <v>1729</v>
      </c>
      <c r="D198" s="20" t="s">
        <v>1730</v>
      </c>
      <c r="E198" s="20" t="s">
        <v>198</v>
      </c>
      <c r="F198" s="20" t="s">
        <v>199</v>
      </c>
      <c r="G198" s="20" t="s">
        <v>1731</v>
      </c>
      <c r="H198" s="79" t="s">
        <v>201</v>
      </c>
      <c r="I198" s="20" t="s">
        <v>1905</v>
      </c>
      <c r="J198" s="68" t="s">
        <v>40</v>
      </c>
      <c r="K198" s="68">
        <f>IF(I198="na",0,IF(COUNTIFS($C$1:C198,C198,$I$1:I198,I198)&gt;1,0,1))</f>
        <v>0</v>
      </c>
      <c r="L198" s="68">
        <f>IF(I198="na",0,IF(COUNTIFS($D$1:D198,D198,$I$1:I198,I198)&gt;1,0,1))</f>
        <v>0</v>
      </c>
      <c r="M198" s="68">
        <f>IF(S198="",0,IF(VLOOKUP(R198,#REF!,2,0)=1,S198-O198,S198-SUMIFS($S:$S,$R:$R,INDEX(meses,VLOOKUP(R198,#REF!,2,0)-1),D:D,D198)))</f>
        <v>0</v>
      </c>
      <c r="N198" s="68"/>
      <c r="O198" s="68"/>
      <c r="P198" s="68"/>
      <c r="Q198" s="68"/>
      <c r="R198" s="2" t="s">
        <v>1597</v>
      </c>
      <c r="S198" s="2"/>
      <c r="T198" s="22"/>
      <c r="U198" s="5"/>
      <c r="V198" s="5"/>
      <c r="W198" s="5"/>
      <c r="X198" s="20" t="s">
        <v>1730</v>
      </c>
      <c r="Y198" s="20" t="s">
        <v>2153</v>
      </c>
      <c r="Z198" s="20"/>
      <c r="AA198" s="69"/>
      <c r="AB198" s="69"/>
      <c r="AC198" s="69"/>
      <c r="AD198" s="20"/>
      <c r="AE198" s="20"/>
      <c r="AF198" s="2"/>
      <c r="AG198" s="22"/>
      <c r="AH198" s="5"/>
      <c r="AI198" s="5"/>
      <c r="AJ198" s="5"/>
      <c r="AK198" s="20" t="s">
        <v>1739</v>
      </c>
      <c r="AL198" s="68" t="s">
        <v>46</v>
      </c>
      <c r="AM198" s="68">
        <v>2201</v>
      </c>
      <c r="AN198" s="68" t="s">
        <v>48</v>
      </c>
      <c r="AO198" s="68" t="s">
        <v>1740</v>
      </c>
      <c r="AP198" s="20" t="s">
        <v>1798</v>
      </c>
      <c r="AQ198" s="20" t="s">
        <v>77</v>
      </c>
      <c r="AR198" s="2">
        <v>2201027</v>
      </c>
      <c r="AS198" s="2"/>
      <c r="AT198" s="39" t="s">
        <v>2183</v>
      </c>
      <c r="AU198" s="2"/>
      <c r="AV198" s="39" t="s">
        <v>422</v>
      </c>
      <c r="AW198" s="2" t="s">
        <v>1604</v>
      </c>
      <c r="AX198" s="70">
        <v>2963264071</v>
      </c>
      <c r="AY198" s="71">
        <v>1</v>
      </c>
      <c r="AZ198" s="71" t="s">
        <v>1800</v>
      </c>
      <c r="BA198" s="71" t="s">
        <v>1745</v>
      </c>
      <c r="BB198" s="71" t="s">
        <v>1746</v>
      </c>
      <c r="BC198" s="72">
        <v>2963264071</v>
      </c>
      <c r="BD198" s="72"/>
    </row>
    <row r="199" spans="1:56" s="73" customFormat="1" ht="105" x14ac:dyDescent="0.25">
      <c r="A199" s="68">
        <v>195</v>
      </c>
      <c r="B199" s="20" t="s">
        <v>32</v>
      </c>
      <c r="C199" s="20" t="s">
        <v>1729</v>
      </c>
      <c r="D199" s="20" t="s">
        <v>1730</v>
      </c>
      <c r="E199" s="20" t="s">
        <v>198</v>
      </c>
      <c r="F199" s="20" t="s">
        <v>199</v>
      </c>
      <c r="G199" s="20" t="s">
        <v>1731</v>
      </c>
      <c r="H199" s="79" t="s">
        <v>201</v>
      </c>
      <c r="I199" s="20" t="s">
        <v>1905</v>
      </c>
      <c r="J199" s="68" t="s">
        <v>40</v>
      </c>
      <c r="K199" s="68">
        <f>IF(I199="na",0,IF(COUNTIFS($C$1:C199,C199,$I$1:I199,I199)&gt;1,0,1))</f>
        <v>0</v>
      </c>
      <c r="L199" s="68">
        <f>IF(I199="na",0,IF(COUNTIFS($D$1:D199,D199,$I$1:I199,I199)&gt;1,0,1))</f>
        <v>0</v>
      </c>
      <c r="M199" s="68">
        <f>IF(S199="",0,IF(VLOOKUP(R199,#REF!,2,0)=1,S199-O199,S199-SUMIFS($S:$S,$R:$R,INDEX(meses,VLOOKUP(R199,#REF!,2,0)-1),D:D,D199)))</f>
        <v>0</v>
      </c>
      <c r="N199" s="68"/>
      <c r="O199" s="68"/>
      <c r="P199" s="68"/>
      <c r="Q199" s="68"/>
      <c r="R199" s="2" t="s">
        <v>1597</v>
      </c>
      <c r="S199" s="2"/>
      <c r="T199" s="22"/>
      <c r="U199" s="5"/>
      <c r="V199" s="5"/>
      <c r="W199" s="5"/>
      <c r="X199" s="20" t="s">
        <v>1730</v>
      </c>
      <c r="Y199" s="20" t="s">
        <v>2153</v>
      </c>
      <c r="Z199" s="20"/>
      <c r="AA199" s="69"/>
      <c r="AB199" s="69"/>
      <c r="AC199" s="69"/>
      <c r="AD199" s="20"/>
      <c r="AE199" s="20"/>
      <c r="AF199" s="2"/>
      <c r="AG199" s="22"/>
      <c r="AH199" s="5"/>
      <c r="AI199" s="5"/>
      <c r="AJ199" s="5"/>
      <c r="AK199" s="20" t="s">
        <v>1739</v>
      </c>
      <c r="AL199" s="68" t="s">
        <v>46</v>
      </c>
      <c r="AM199" s="68">
        <v>2201</v>
      </c>
      <c r="AN199" s="68" t="s">
        <v>48</v>
      </c>
      <c r="AO199" s="68" t="s">
        <v>1740</v>
      </c>
      <c r="AP199" s="20" t="s">
        <v>1811</v>
      </c>
      <c r="AQ199" s="20" t="s">
        <v>115</v>
      </c>
      <c r="AR199" s="2">
        <v>2201006</v>
      </c>
      <c r="AS199" s="2"/>
      <c r="AT199" s="39" t="s">
        <v>2183</v>
      </c>
      <c r="AU199" s="2"/>
      <c r="AV199" s="39" t="s">
        <v>422</v>
      </c>
      <c r="AW199" s="2" t="s">
        <v>1604</v>
      </c>
      <c r="AX199" s="70">
        <v>5536735929</v>
      </c>
      <c r="AY199" s="71">
        <v>1</v>
      </c>
      <c r="AZ199" s="71" t="s">
        <v>1744</v>
      </c>
      <c r="BA199" s="71" t="s">
        <v>1745</v>
      </c>
      <c r="BB199" s="71" t="s">
        <v>1746</v>
      </c>
      <c r="BC199" s="72">
        <v>5536735929</v>
      </c>
      <c r="BD199" s="72">
        <v>0</v>
      </c>
    </row>
    <row r="200" spans="1:56" s="95" customFormat="1" ht="86.25" customHeight="1" x14ac:dyDescent="0.25">
      <c r="A200" s="68">
        <v>292</v>
      </c>
      <c r="B200" s="23" t="s">
        <v>32</v>
      </c>
      <c r="C200" s="23" t="s">
        <v>33</v>
      </c>
      <c r="D200" s="23" t="s">
        <v>197</v>
      </c>
      <c r="E200" s="23" t="s">
        <v>198</v>
      </c>
      <c r="F200" s="23" t="s">
        <v>199</v>
      </c>
      <c r="G200" s="23" t="s">
        <v>200</v>
      </c>
      <c r="H200" s="23" t="s">
        <v>201</v>
      </c>
      <c r="I200" s="23" t="s">
        <v>202</v>
      </c>
      <c r="J200" s="68" t="s">
        <v>40</v>
      </c>
      <c r="K200" s="68">
        <f>IF(I200="na",0,IF(COUNTIFS($C$1:C200,C200,$I$1:I200,I200)&gt;1,0,1))</f>
        <v>1</v>
      </c>
      <c r="L200" s="68">
        <f>IF(I200="na",0,IF(COUNTIFS($D$1:D200,D200,$I$1:I200,I200)&gt;1,0,1))</f>
        <v>1</v>
      </c>
      <c r="M200" s="68" t="e">
        <f>IF(S200="",0,IF(VLOOKUP(R200,#REF!,2,0)=1,S200-O200,S200-SUMIFS($S:$S,$R:$R,INDEX(meses,VLOOKUP(R200,#REF!,2,0)-1),D:D,D200)))</f>
        <v>#REF!</v>
      </c>
      <c r="N200" s="94">
        <v>3.0800000000000001E-2</v>
      </c>
      <c r="O200" s="94">
        <v>2.92E-2</v>
      </c>
      <c r="P200" s="94"/>
      <c r="Q200" s="68">
        <f>P200-O200</f>
        <v>-2.92E-2</v>
      </c>
      <c r="R200" s="2" t="s">
        <v>392</v>
      </c>
      <c r="S200" s="68">
        <f>O200</f>
        <v>2.92E-2</v>
      </c>
      <c r="T200" s="22">
        <f>(S200-O200)/(P200-O200)</f>
        <v>0</v>
      </c>
      <c r="U200" s="2"/>
      <c r="V200" s="2"/>
      <c r="W200" s="2"/>
      <c r="X200" s="23" t="s">
        <v>203</v>
      </c>
      <c r="Y200" s="23" t="s">
        <v>399</v>
      </c>
      <c r="Z200" s="23" t="s">
        <v>205</v>
      </c>
      <c r="AA200" s="19">
        <v>12</v>
      </c>
      <c r="AB200" s="19">
        <v>1</v>
      </c>
      <c r="AC200" s="69">
        <f>AB200-AA200</f>
        <v>-11</v>
      </c>
      <c r="AD200" s="23" t="s">
        <v>206</v>
      </c>
      <c r="AE200" s="23" t="s">
        <v>207</v>
      </c>
      <c r="AF200" s="5"/>
      <c r="AG200" s="22">
        <f>(AF200-AA200)/(AB200-AA200)</f>
        <v>1.0909090909090908</v>
      </c>
      <c r="AH200" s="2"/>
      <c r="AI200" s="2"/>
      <c r="AJ200" s="5"/>
      <c r="AK200" s="23" t="s">
        <v>208</v>
      </c>
      <c r="AL200" s="94"/>
      <c r="AM200" s="94"/>
      <c r="AN200" s="94"/>
      <c r="AO200" s="94"/>
      <c r="AP200" s="23" t="s">
        <v>209</v>
      </c>
      <c r="AQ200" s="23" t="s">
        <v>210</v>
      </c>
      <c r="AR200" s="2"/>
      <c r="AS200" s="2"/>
      <c r="AT200" s="39" t="s">
        <v>211</v>
      </c>
      <c r="AU200" s="39"/>
      <c r="AV200" s="39" t="s">
        <v>54</v>
      </c>
      <c r="AW200" s="2" t="s">
        <v>55</v>
      </c>
      <c r="AX200" s="70"/>
      <c r="AY200" s="71"/>
      <c r="AZ200" s="71" t="s">
        <v>212</v>
      </c>
      <c r="BA200" s="71" t="s">
        <v>213</v>
      </c>
      <c r="BB200" s="71" t="s">
        <v>81</v>
      </c>
      <c r="BC200" s="72">
        <v>217201234</v>
      </c>
      <c r="BD200" s="72">
        <v>217201234</v>
      </c>
    </row>
    <row r="201" spans="1:56" s="95" customFormat="1" ht="86.25" customHeight="1" x14ac:dyDescent="0.25">
      <c r="A201" s="68">
        <v>298</v>
      </c>
      <c r="B201" s="23" t="s">
        <v>32</v>
      </c>
      <c r="C201" s="23" t="s">
        <v>33</v>
      </c>
      <c r="D201" s="23" t="s">
        <v>197</v>
      </c>
      <c r="E201" s="23" t="s">
        <v>198</v>
      </c>
      <c r="F201" s="23" t="s">
        <v>199</v>
      </c>
      <c r="G201" s="23" t="s">
        <v>200</v>
      </c>
      <c r="H201" s="23" t="s">
        <v>201</v>
      </c>
      <c r="I201" s="23" t="s">
        <v>202</v>
      </c>
      <c r="J201" s="94" t="s">
        <v>40</v>
      </c>
      <c r="K201" s="68">
        <f>IF(I201="na",0,IF(COUNTIFS($C$1:C201,C201,$I$1:I201,I201)&gt;1,0,1))</f>
        <v>0</v>
      </c>
      <c r="L201" s="68">
        <f>IF(I201="na",0,IF(COUNTIFS($D$1:D201,D201,$I$1:I201,I201)&gt;1,0,1))</f>
        <v>0</v>
      </c>
      <c r="M201" s="68">
        <f>IF(S201="",0,IF(VLOOKUP(R201,#REF!,2,0)=1,S201-O201,S201-SUMIFS($S:$S,$R:$R,INDEX(meses,VLOOKUP(R201,#REF!,2,0)-1),D:D,D201)))</f>
        <v>0</v>
      </c>
      <c r="N201" s="94"/>
      <c r="O201" s="94"/>
      <c r="P201" s="94"/>
      <c r="Q201" s="94"/>
      <c r="R201" s="2" t="s">
        <v>392</v>
      </c>
      <c r="S201" s="2"/>
      <c r="T201" s="22"/>
      <c r="U201" s="2"/>
      <c r="V201" s="2"/>
      <c r="W201" s="2"/>
      <c r="X201" s="23" t="s">
        <v>222</v>
      </c>
      <c r="Y201" s="23" t="s">
        <v>400</v>
      </c>
      <c r="Z201" s="23"/>
      <c r="AA201" s="19"/>
      <c r="AB201" s="19"/>
      <c r="AC201" s="19"/>
      <c r="AD201" s="23"/>
      <c r="AE201" s="23"/>
      <c r="AF201" s="5"/>
      <c r="AG201" s="22"/>
      <c r="AH201" s="2"/>
      <c r="AI201" s="2"/>
      <c r="AJ201" s="5"/>
      <c r="AK201" s="23" t="s">
        <v>208</v>
      </c>
      <c r="AL201" s="94"/>
      <c r="AM201" s="94"/>
      <c r="AN201" s="94"/>
      <c r="AO201" s="94"/>
      <c r="AP201" s="23" t="s">
        <v>228</v>
      </c>
      <c r="AQ201" s="23" t="s">
        <v>210</v>
      </c>
      <c r="AR201" s="2"/>
      <c r="AS201" s="2"/>
      <c r="AT201" s="39" t="s">
        <v>229</v>
      </c>
      <c r="AU201" s="39"/>
      <c r="AV201" s="39" t="s">
        <v>54</v>
      </c>
      <c r="AW201" s="2" t="s">
        <v>55</v>
      </c>
      <c r="AX201" s="70"/>
      <c r="AY201" s="71"/>
      <c r="AZ201" s="71" t="s">
        <v>212</v>
      </c>
      <c r="BA201" s="71" t="s">
        <v>213</v>
      </c>
      <c r="BB201" s="71" t="s">
        <v>81</v>
      </c>
      <c r="BC201" s="72">
        <v>10859810380</v>
      </c>
      <c r="BD201" s="72">
        <v>10859810380</v>
      </c>
    </row>
    <row r="202" spans="1:56" s="95" customFormat="1" ht="86.25" customHeight="1" x14ac:dyDescent="0.25">
      <c r="A202" s="68">
        <v>299</v>
      </c>
      <c r="B202" s="23" t="s">
        <v>32</v>
      </c>
      <c r="C202" s="23" t="s">
        <v>33</v>
      </c>
      <c r="D202" s="23" t="s">
        <v>197</v>
      </c>
      <c r="E202" s="23" t="s">
        <v>198</v>
      </c>
      <c r="F202" s="23" t="s">
        <v>199</v>
      </c>
      <c r="G202" s="23" t="s">
        <v>230</v>
      </c>
      <c r="H202" s="23" t="s">
        <v>231</v>
      </c>
      <c r="I202" s="23" t="s">
        <v>232</v>
      </c>
      <c r="J202" s="68" t="s">
        <v>40</v>
      </c>
      <c r="K202" s="68">
        <f>IF(I202="na",0,IF(COUNTIFS($C$1:C202,C202,$I$1:I202,I202)&gt;1,0,1))</f>
        <v>1</v>
      </c>
      <c r="L202" s="68">
        <f>IF(I202="na",0,IF(COUNTIFS($D$1:D202,D202,$I$1:I202,I202)&gt;1,0,1))</f>
        <v>1</v>
      </c>
      <c r="M202" s="68" t="e">
        <f>IF(S202="",0,IF(VLOOKUP(R202,#REF!,2,0)=1,S202-O202,S202-SUMIFS($S:$S,$R:$R,INDEX(meses,VLOOKUP(R202,#REF!,2,0)-1),D:D,D202)))</f>
        <v>#REF!</v>
      </c>
      <c r="N202" s="94" t="s">
        <v>233</v>
      </c>
      <c r="O202" s="94" t="s">
        <v>234</v>
      </c>
      <c r="P202" s="94"/>
      <c r="Q202" s="68">
        <f>P202-O202</f>
        <v>-4.2000000000000003E-2</v>
      </c>
      <c r="R202" s="2" t="s">
        <v>392</v>
      </c>
      <c r="S202" s="68" t="str">
        <f>O202</f>
        <v>4,2%</v>
      </c>
      <c r="T202" s="22">
        <f>(S202-O202)/(P202-O202)</f>
        <v>0</v>
      </c>
      <c r="U202" s="2"/>
      <c r="V202" s="2"/>
      <c r="W202" s="2"/>
      <c r="X202" s="23" t="s">
        <v>222</v>
      </c>
      <c r="Y202" s="23" t="s">
        <v>401</v>
      </c>
      <c r="Z202" s="23" t="s">
        <v>235</v>
      </c>
      <c r="AA202" s="19">
        <v>1000</v>
      </c>
      <c r="AB202" s="19">
        <v>3180</v>
      </c>
      <c r="AC202" s="69">
        <f t="shared" ref="AC202:AC203" si="14">AB202-AA202</f>
        <v>2180</v>
      </c>
      <c r="AD202" s="23" t="s">
        <v>236</v>
      </c>
      <c r="AE202" s="23" t="s">
        <v>225</v>
      </c>
      <c r="AF202" s="75">
        <f>AA202</f>
        <v>1000</v>
      </c>
      <c r="AG202" s="22">
        <f t="shared" ref="AG202:AG203" si="15">(AF202-AA202)/(AB202-AA202)</f>
        <v>0</v>
      </c>
      <c r="AH202" s="2"/>
      <c r="AI202" s="2"/>
      <c r="AJ202" s="5"/>
      <c r="AK202" s="23" t="s">
        <v>208</v>
      </c>
      <c r="AL202" s="94"/>
      <c r="AM202" s="94"/>
      <c r="AN202" s="94"/>
      <c r="AO202" s="94"/>
      <c r="AP202" s="23" t="s">
        <v>228</v>
      </c>
      <c r="AQ202" s="23" t="s">
        <v>210</v>
      </c>
      <c r="AR202" s="2"/>
      <c r="AS202" s="2"/>
      <c r="AT202" s="39" t="s">
        <v>237</v>
      </c>
      <c r="AU202" s="39"/>
      <c r="AV202" s="39" t="s">
        <v>54</v>
      </c>
      <c r="AW202" s="2" t="s">
        <v>55</v>
      </c>
      <c r="AX202" s="70"/>
      <c r="AY202" s="71"/>
      <c r="AZ202" s="71" t="s">
        <v>212</v>
      </c>
      <c r="BA202" s="71" t="s">
        <v>213</v>
      </c>
      <c r="BB202" s="71" t="s">
        <v>81</v>
      </c>
      <c r="BC202" s="72">
        <v>1807602760</v>
      </c>
      <c r="BD202" s="72">
        <v>1807602760</v>
      </c>
    </row>
    <row r="203" spans="1:56" s="95" customFormat="1" ht="86.25" customHeight="1" x14ac:dyDescent="0.25">
      <c r="A203" s="68">
        <v>301</v>
      </c>
      <c r="B203" s="23" t="s">
        <v>32</v>
      </c>
      <c r="C203" s="23" t="s">
        <v>33</v>
      </c>
      <c r="D203" s="23" t="s">
        <v>197</v>
      </c>
      <c r="E203" s="23" t="s">
        <v>198</v>
      </c>
      <c r="F203" s="23" t="s">
        <v>199</v>
      </c>
      <c r="G203" s="23" t="s">
        <v>200</v>
      </c>
      <c r="H203" s="23" t="s">
        <v>231</v>
      </c>
      <c r="I203" s="23" t="s">
        <v>240</v>
      </c>
      <c r="J203" s="68" t="s">
        <v>40</v>
      </c>
      <c r="K203" s="68">
        <f>IF(I203="na",0,IF(COUNTIFS($C$1:C203,C203,$I$1:I203,I203)&gt;1,0,1))</f>
        <v>1</v>
      </c>
      <c r="L203" s="68">
        <f>IF(I203="na",0,IF(COUNTIFS($D$1:D203,D203,$I$1:I203,I203)&gt;1,0,1))</f>
        <v>1</v>
      </c>
      <c r="M203" s="68" t="e">
        <f>IF(S203="",0,IF(VLOOKUP(R203,#REF!,2,0)=1,S203-O203,S203-SUMIFS($S:$S,$R:$R,INDEX(meses,VLOOKUP(R203,#REF!,2,0)-1),D:D,D203)))</f>
        <v>#REF!</v>
      </c>
      <c r="N203" s="94" t="s">
        <v>241</v>
      </c>
      <c r="O203" s="94" t="s">
        <v>242</v>
      </c>
      <c r="P203" s="94"/>
      <c r="Q203" s="68">
        <f>P203-O203</f>
        <v>-9.01E-2</v>
      </c>
      <c r="R203" s="2" t="s">
        <v>392</v>
      </c>
      <c r="S203" s="68" t="str">
        <f>O203</f>
        <v>9,01%</v>
      </c>
      <c r="T203" s="22">
        <f>(S203-O203)/(P203-O203)</f>
        <v>0</v>
      </c>
      <c r="U203" s="2"/>
      <c r="V203" s="2"/>
      <c r="W203" s="2"/>
      <c r="X203" s="23" t="s">
        <v>222</v>
      </c>
      <c r="Y203" s="23" t="s">
        <v>243</v>
      </c>
      <c r="Z203" s="23" t="s">
        <v>205</v>
      </c>
      <c r="AA203" s="19">
        <v>0</v>
      </c>
      <c r="AB203" s="19">
        <v>1</v>
      </c>
      <c r="AC203" s="69">
        <f t="shared" si="14"/>
        <v>1</v>
      </c>
      <c r="AD203" s="23" t="s">
        <v>244</v>
      </c>
      <c r="AE203" s="23" t="s">
        <v>245</v>
      </c>
      <c r="AF203" s="5"/>
      <c r="AG203" s="22">
        <f t="shared" si="15"/>
        <v>0</v>
      </c>
      <c r="AH203" s="2"/>
      <c r="AI203" s="2"/>
      <c r="AJ203" s="5"/>
      <c r="AK203" s="23" t="s">
        <v>208</v>
      </c>
      <c r="AL203" s="94"/>
      <c r="AM203" s="94"/>
      <c r="AN203" s="94"/>
      <c r="AO203" s="94"/>
      <c r="AP203" s="23" t="s">
        <v>246</v>
      </c>
      <c r="AQ203" s="23" t="s">
        <v>115</v>
      </c>
      <c r="AR203" s="2"/>
      <c r="AS203" s="2"/>
      <c r="AT203" s="39" t="s">
        <v>247</v>
      </c>
      <c r="AU203" s="39"/>
      <c r="AV203" s="39" t="s">
        <v>70</v>
      </c>
      <c r="AW203" s="2" t="s">
        <v>55</v>
      </c>
      <c r="AX203" s="70"/>
      <c r="AY203" s="71"/>
      <c r="AZ203" s="71" t="s">
        <v>212</v>
      </c>
      <c r="BA203" s="71" t="s">
        <v>248</v>
      </c>
      <c r="BB203" s="71" t="s">
        <v>81</v>
      </c>
      <c r="BC203" s="72">
        <v>83203320</v>
      </c>
      <c r="BD203" s="72">
        <v>83203320</v>
      </c>
    </row>
    <row r="204" spans="1:56" s="95" customFormat="1" ht="86.25" customHeight="1" x14ac:dyDescent="0.25">
      <c r="A204" s="68">
        <v>302</v>
      </c>
      <c r="B204" s="23" t="s">
        <v>32</v>
      </c>
      <c r="C204" s="23" t="s">
        <v>33</v>
      </c>
      <c r="D204" s="23" t="s">
        <v>197</v>
      </c>
      <c r="E204" s="23" t="s">
        <v>198</v>
      </c>
      <c r="F204" s="23" t="s">
        <v>199</v>
      </c>
      <c r="G204" s="23" t="s">
        <v>200</v>
      </c>
      <c r="H204" s="23" t="s">
        <v>231</v>
      </c>
      <c r="I204" s="23" t="s">
        <v>240</v>
      </c>
      <c r="J204" s="94" t="s">
        <v>40</v>
      </c>
      <c r="K204" s="68">
        <f>IF(I204="na",0,IF(COUNTIFS($C$1:C204,C204,$I$1:I204,I204)&gt;1,0,1))</f>
        <v>0</v>
      </c>
      <c r="L204" s="68">
        <f>IF(I204="na",0,IF(COUNTIFS($D$1:D204,D204,$I$1:I204,I204)&gt;1,0,1))</f>
        <v>0</v>
      </c>
      <c r="M204" s="68">
        <f>IF(S204="",0,IF(VLOOKUP(R204,#REF!,2,0)=1,S204-O204,S204-SUMIFS($S:$S,$R:$R,INDEX(meses,VLOOKUP(R204,#REF!,2,0)-1),D:D,D204)))</f>
        <v>0</v>
      </c>
      <c r="N204" s="94"/>
      <c r="O204" s="94"/>
      <c r="P204" s="94"/>
      <c r="Q204" s="94"/>
      <c r="R204" s="2" t="s">
        <v>392</v>
      </c>
      <c r="S204" s="2"/>
      <c r="T204" s="22"/>
      <c r="U204" s="2"/>
      <c r="V204" s="2"/>
      <c r="W204" s="2"/>
      <c r="X204" s="23" t="s">
        <v>222</v>
      </c>
      <c r="Y204" s="23" t="s">
        <v>243</v>
      </c>
      <c r="Z204" s="23"/>
      <c r="AA204" s="19"/>
      <c r="AB204" s="19"/>
      <c r="AC204" s="19"/>
      <c r="AD204" s="23"/>
      <c r="AE204" s="23"/>
      <c r="AF204" s="5"/>
      <c r="AG204" s="22"/>
      <c r="AH204" s="2"/>
      <c r="AI204" s="2"/>
      <c r="AJ204" s="5"/>
      <c r="AK204" s="23" t="s">
        <v>208</v>
      </c>
      <c r="AL204" s="94"/>
      <c r="AM204" s="94"/>
      <c r="AN204" s="94"/>
      <c r="AO204" s="94"/>
      <c r="AP204" s="23" t="s">
        <v>246</v>
      </c>
      <c r="AQ204" s="23" t="s">
        <v>115</v>
      </c>
      <c r="AR204" s="2"/>
      <c r="AS204" s="2"/>
      <c r="AT204" s="39" t="s">
        <v>249</v>
      </c>
      <c r="AU204" s="39"/>
      <c r="AV204" s="39" t="s">
        <v>70</v>
      </c>
      <c r="AW204" s="2" t="s">
        <v>55</v>
      </c>
      <c r="AX204" s="70"/>
      <c r="AY204" s="71"/>
      <c r="AZ204" s="71" t="s">
        <v>212</v>
      </c>
      <c r="BA204" s="71" t="s">
        <v>248</v>
      </c>
      <c r="BB204" s="71" t="s">
        <v>81</v>
      </c>
      <c r="BC204" s="72">
        <v>79938815</v>
      </c>
      <c r="BD204" s="72">
        <v>79938815</v>
      </c>
    </row>
    <row r="205" spans="1:56" s="95" customFormat="1" ht="86.25" customHeight="1" x14ac:dyDescent="0.25">
      <c r="A205" s="68">
        <v>303</v>
      </c>
      <c r="B205" s="23" t="s">
        <v>32</v>
      </c>
      <c r="C205" s="23" t="s">
        <v>33</v>
      </c>
      <c r="D205" s="23" t="s">
        <v>197</v>
      </c>
      <c r="E205" s="23" t="s">
        <v>198</v>
      </c>
      <c r="F205" s="23" t="s">
        <v>199</v>
      </c>
      <c r="G205" s="23" t="s">
        <v>200</v>
      </c>
      <c r="H205" s="23" t="s">
        <v>231</v>
      </c>
      <c r="I205" s="23" t="s">
        <v>240</v>
      </c>
      <c r="J205" s="94" t="s">
        <v>40</v>
      </c>
      <c r="K205" s="68">
        <f>IF(I205="na",0,IF(COUNTIFS($C$1:C205,C205,$I$1:I205,I205)&gt;1,0,1))</f>
        <v>0</v>
      </c>
      <c r="L205" s="68">
        <f>IF(I205="na",0,IF(COUNTIFS($D$1:D205,D205,$I$1:I205,I205)&gt;1,0,1))</f>
        <v>0</v>
      </c>
      <c r="M205" s="68">
        <f>IF(S205="",0,IF(VLOOKUP(R205,#REF!,2,0)=1,S205-O205,S205-SUMIFS($S:$S,$R:$R,INDEX(meses,VLOOKUP(R205,#REF!,2,0)-1),D:D,D205)))</f>
        <v>0</v>
      </c>
      <c r="N205" s="94"/>
      <c r="O205" s="94"/>
      <c r="P205" s="94"/>
      <c r="Q205" s="94"/>
      <c r="R205" s="2" t="s">
        <v>392</v>
      </c>
      <c r="S205" s="2"/>
      <c r="T205" s="22"/>
      <c r="U205" s="2"/>
      <c r="V205" s="2"/>
      <c r="W205" s="2"/>
      <c r="X205" s="23" t="s">
        <v>222</v>
      </c>
      <c r="Y205" s="23" t="s">
        <v>243</v>
      </c>
      <c r="Z205" s="23"/>
      <c r="AA205" s="19"/>
      <c r="AB205" s="19"/>
      <c r="AC205" s="19"/>
      <c r="AD205" s="23"/>
      <c r="AE205" s="23"/>
      <c r="AF205" s="5"/>
      <c r="AG205" s="22"/>
      <c r="AH205" s="2"/>
      <c r="AI205" s="2"/>
      <c r="AJ205" s="5"/>
      <c r="AK205" s="23" t="s">
        <v>208</v>
      </c>
      <c r="AL205" s="94"/>
      <c r="AM205" s="94"/>
      <c r="AN205" s="94"/>
      <c r="AO205" s="94"/>
      <c r="AP205" s="23" t="s">
        <v>246</v>
      </c>
      <c r="AQ205" s="23" t="s">
        <v>115</v>
      </c>
      <c r="AR205" s="2"/>
      <c r="AS205" s="2"/>
      <c r="AT205" s="39" t="s">
        <v>250</v>
      </c>
      <c r="AU205" s="39"/>
      <c r="AV205" s="39" t="s">
        <v>70</v>
      </c>
      <c r="AW205" s="2" t="s">
        <v>55</v>
      </c>
      <c r="AX205" s="70"/>
      <c r="AY205" s="71"/>
      <c r="AZ205" s="71" t="s">
        <v>212</v>
      </c>
      <c r="BA205" s="71" t="s">
        <v>248</v>
      </c>
      <c r="BB205" s="71" t="s">
        <v>81</v>
      </c>
      <c r="BC205" s="72">
        <v>84886320</v>
      </c>
      <c r="BD205" s="72">
        <v>84886320</v>
      </c>
    </row>
    <row r="206" spans="1:56" s="95" customFormat="1" ht="86.25" customHeight="1" x14ac:dyDescent="0.25">
      <c r="A206" s="68">
        <v>304</v>
      </c>
      <c r="B206" s="23" t="s">
        <v>32</v>
      </c>
      <c r="C206" s="23" t="s">
        <v>33</v>
      </c>
      <c r="D206" s="23" t="s">
        <v>197</v>
      </c>
      <c r="E206" s="23" t="s">
        <v>198</v>
      </c>
      <c r="F206" s="23" t="s">
        <v>199</v>
      </c>
      <c r="G206" s="23" t="s">
        <v>200</v>
      </c>
      <c r="H206" s="23" t="s">
        <v>231</v>
      </c>
      <c r="I206" s="23" t="s">
        <v>232</v>
      </c>
      <c r="J206" s="94" t="s">
        <v>40</v>
      </c>
      <c r="K206" s="68">
        <f>IF(I206="na",0,IF(COUNTIFS($C$1:C206,C206,$I$1:I206,I206)&gt;1,0,1))</f>
        <v>0</v>
      </c>
      <c r="L206" s="68">
        <f>IF(I206="na",0,IF(COUNTIFS($D$1:D206,D206,$I$1:I206,I206)&gt;1,0,1))</f>
        <v>0</v>
      </c>
      <c r="M206" s="68">
        <f>IF(S206="",0,IF(VLOOKUP(R206,#REF!,2,0)=1,S206-O206,S206-SUMIFS($S:$S,$R:$R,INDEX(meses,VLOOKUP(R206,#REF!,2,0)-1),D:D,D206)))</f>
        <v>0</v>
      </c>
      <c r="N206" s="94"/>
      <c r="O206" s="94"/>
      <c r="P206" s="94"/>
      <c r="Q206" s="94"/>
      <c r="R206" s="2" t="s">
        <v>392</v>
      </c>
      <c r="S206" s="2"/>
      <c r="T206" s="22"/>
      <c r="U206" s="2"/>
      <c r="V206" s="2"/>
      <c r="W206" s="2"/>
      <c r="X206" s="23" t="s">
        <v>203</v>
      </c>
      <c r="Y206" s="23" t="s">
        <v>251</v>
      </c>
      <c r="Z206" s="23" t="s">
        <v>205</v>
      </c>
      <c r="AA206" s="19">
        <v>0</v>
      </c>
      <c r="AB206" s="19">
        <v>1</v>
      </c>
      <c r="AC206" s="69">
        <f t="shared" ref="AC206:AC209" si="16">AB206-AA206</f>
        <v>1</v>
      </c>
      <c r="AD206" s="23" t="s">
        <v>252</v>
      </c>
      <c r="AE206" s="23" t="s">
        <v>245</v>
      </c>
      <c r="AF206" s="5"/>
      <c r="AG206" s="22">
        <f t="shared" ref="AG206:AG209" si="17">(AF206-AA206)/(AB206-AA206)</f>
        <v>0</v>
      </c>
      <c r="AH206" s="2"/>
      <c r="AI206" s="2"/>
      <c r="AJ206" s="5"/>
      <c r="AK206" s="23" t="s">
        <v>208</v>
      </c>
      <c r="AL206" s="94"/>
      <c r="AM206" s="94"/>
      <c r="AN206" s="94"/>
      <c r="AO206" s="94"/>
      <c r="AP206" s="23" t="s">
        <v>246</v>
      </c>
      <c r="AQ206" s="23" t="s">
        <v>115</v>
      </c>
      <c r="AR206" s="2"/>
      <c r="AS206" s="2"/>
      <c r="AT206" s="39" t="s">
        <v>253</v>
      </c>
      <c r="AU206" s="39"/>
      <c r="AV206" s="39" t="s">
        <v>70</v>
      </c>
      <c r="AW206" s="2" t="s">
        <v>55</v>
      </c>
      <c r="AX206" s="70"/>
      <c r="AY206" s="71"/>
      <c r="AZ206" s="71" t="s">
        <v>212</v>
      </c>
      <c r="BA206" s="71" t="s">
        <v>248</v>
      </c>
      <c r="BB206" s="71" t="s">
        <v>81</v>
      </c>
      <c r="BC206" s="72">
        <v>83203320</v>
      </c>
      <c r="BD206" s="72">
        <v>83203320</v>
      </c>
    </row>
    <row r="207" spans="1:56" s="95" customFormat="1" ht="86.25" customHeight="1" x14ac:dyDescent="0.25">
      <c r="A207" s="68">
        <v>305</v>
      </c>
      <c r="B207" s="23" t="s">
        <v>32</v>
      </c>
      <c r="C207" s="23" t="s">
        <v>33</v>
      </c>
      <c r="D207" s="23" t="s">
        <v>197</v>
      </c>
      <c r="E207" s="23" t="s">
        <v>198</v>
      </c>
      <c r="F207" s="23" t="s">
        <v>199</v>
      </c>
      <c r="G207" s="23" t="s">
        <v>200</v>
      </c>
      <c r="H207" s="23" t="s">
        <v>201</v>
      </c>
      <c r="I207" s="23" t="s">
        <v>202</v>
      </c>
      <c r="J207" s="94" t="s">
        <v>40</v>
      </c>
      <c r="K207" s="68">
        <f>IF(I207="na",0,IF(COUNTIFS($C$1:C207,C207,$I$1:I207,I207)&gt;1,0,1))</f>
        <v>0</v>
      </c>
      <c r="L207" s="68">
        <f>IF(I207="na",0,IF(COUNTIFS($D$1:D207,D207,$I$1:I207,I207)&gt;1,0,1))</f>
        <v>0</v>
      </c>
      <c r="M207" s="68">
        <f>IF(S207="",0,IF(VLOOKUP(R207,#REF!,2,0)=1,S207-O207,S207-SUMIFS($S:$S,$R:$R,INDEX(meses,VLOOKUP(R207,#REF!,2,0)-1),D:D,D207)))</f>
        <v>0</v>
      </c>
      <c r="N207" s="94"/>
      <c r="O207" s="94"/>
      <c r="P207" s="94"/>
      <c r="Q207" s="94"/>
      <c r="R207" s="2" t="s">
        <v>392</v>
      </c>
      <c r="S207" s="2"/>
      <c r="T207" s="22"/>
      <c r="U207" s="2"/>
      <c r="V207" s="2"/>
      <c r="W207" s="2"/>
      <c r="X207" s="23" t="s">
        <v>203</v>
      </c>
      <c r="Y207" s="23" t="s">
        <v>254</v>
      </c>
      <c r="Z207" s="23" t="s">
        <v>255</v>
      </c>
      <c r="AA207" s="19">
        <v>0</v>
      </c>
      <c r="AB207" s="19">
        <v>1</v>
      </c>
      <c r="AC207" s="69">
        <f t="shared" si="16"/>
        <v>1</v>
      </c>
      <c r="AD207" s="23" t="s">
        <v>256</v>
      </c>
      <c r="AE207" s="23" t="s">
        <v>245</v>
      </c>
      <c r="AF207" s="5"/>
      <c r="AG207" s="22">
        <f t="shared" si="17"/>
        <v>0</v>
      </c>
      <c r="AH207" s="2"/>
      <c r="AI207" s="2"/>
      <c r="AJ207" s="5"/>
      <c r="AK207" s="23" t="s">
        <v>208</v>
      </c>
      <c r="AL207" s="94"/>
      <c r="AM207" s="94"/>
      <c r="AN207" s="94"/>
      <c r="AO207" s="94"/>
      <c r="AP207" s="23" t="s">
        <v>257</v>
      </c>
      <c r="AQ207" s="23" t="s">
        <v>61</v>
      </c>
      <c r="AR207" s="2"/>
      <c r="AS207" s="2"/>
      <c r="AT207" s="39" t="s">
        <v>258</v>
      </c>
      <c r="AU207" s="39"/>
      <c r="AV207" s="39" t="s">
        <v>259</v>
      </c>
      <c r="AW207" s="2" t="s">
        <v>55</v>
      </c>
      <c r="AX207" s="70"/>
      <c r="AY207" s="71"/>
      <c r="AZ207" s="71" t="s">
        <v>212</v>
      </c>
      <c r="BA207" s="71" t="s">
        <v>213</v>
      </c>
      <c r="BB207" s="71" t="s">
        <v>81</v>
      </c>
      <c r="BC207" s="72">
        <v>180000000</v>
      </c>
      <c r="BD207" s="72">
        <v>180000000</v>
      </c>
    </row>
    <row r="208" spans="1:56" s="95" customFormat="1" ht="86.25" customHeight="1" x14ac:dyDescent="0.25">
      <c r="A208" s="68">
        <v>306</v>
      </c>
      <c r="B208" s="23" t="s">
        <v>32</v>
      </c>
      <c r="C208" s="23" t="s">
        <v>33</v>
      </c>
      <c r="D208" s="23" t="s">
        <v>197</v>
      </c>
      <c r="E208" s="23" t="s">
        <v>198</v>
      </c>
      <c r="F208" s="23" t="s">
        <v>199</v>
      </c>
      <c r="G208" s="23" t="s">
        <v>200</v>
      </c>
      <c r="H208" s="23" t="s">
        <v>201</v>
      </c>
      <c r="I208" s="23" t="s">
        <v>202</v>
      </c>
      <c r="J208" s="94" t="s">
        <v>40</v>
      </c>
      <c r="K208" s="68">
        <f>IF(I208="na",0,IF(COUNTIFS($C$1:C208,C208,$I$1:I208,I208)&gt;1,0,1))</f>
        <v>0</v>
      </c>
      <c r="L208" s="68">
        <f>IF(I208="na",0,IF(COUNTIFS($D$1:D208,D208,$I$1:I208,I208)&gt;1,0,1))</f>
        <v>0</v>
      </c>
      <c r="M208" s="68">
        <f>IF(S208="",0,IF(VLOOKUP(R208,#REF!,2,0)=1,S208-O208,S208-SUMIFS($S:$S,$R:$R,INDEX(meses,VLOOKUP(R208,#REF!,2,0)-1),D:D,D208)))</f>
        <v>0</v>
      </c>
      <c r="N208" s="94"/>
      <c r="O208" s="94"/>
      <c r="P208" s="94"/>
      <c r="Q208" s="94"/>
      <c r="R208" s="2" t="s">
        <v>392</v>
      </c>
      <c r="S208" s="2"/>
      <c r="T208" s="22"/>
      <c r="U208" s="2"/>
      <c r="V208" s="2"/>
      <c r="W208" s="2"/>
      <c r="X208" s="23" t="s">
        <v>203</v>
      </c>
      <c r="Y208" s="23" t="s">
        <v>260</v>
      </c>
      <c r="Z208" s="23" t="s">
        <v>255</v>
      </c>
      <c r="AA208" s="19">
        <v>0</v>
      </c>
      <c r="AB208" s="19">
        <v>1</v>
      </c>
      <c r="AC208" s="69">
        <f t="shared" si="16"/>
        <v>1</v>
      </c>
      <c r="AD208" s="23" t="s">
        <v>256</v>
      </c>
      <c r="AE208" s="23" t="s">
        <v>245</v>
      </c>
      <c r="AF208" s="5"/>
      <c r="AG208" s="22">
        <f t="shared" si="17"/>
        <v>0</v>
      </c>
      <c r="AH208" s="2"/>
      <c r="AI208" s="2"/>
      <c r="AJ208" s="5"/>
      <c r="AK208" s="23" t="s">
        <v>208</v>
      </c>
      <c r="AL208" s="94"/>
      <c r="AM208" s="94"/>
      <c r="AN208" s="94"/>
      <c r="AO208" s="94"/>
      <c r="AP208" s="23" t="s">
        <v>261</v>
      </c>
      <c r="AQ208" s="23" t="s">
        <v>61</v>
      </c>
      <c r="AR208" s="2"/>
      <c r="AS208" s="2"/>
      <c r="AT208" s="39" t="s">
        <v>258</v>
      </c>
      <c r="AU208" s="39"/>
      <c r="AV208" s="39" t="s">
        <v>259</v>
      </c>
      <c r="AW208" s="2" t="s">
        <v>55</v>
      </c>
      <c r="AX208" s="70"/>
      <c r="AY208" s="71"/>
      <c r="AZ208" s="71" t="s">
        <v>212</v>
      </c>
      <c r="BA208" s="71" t="s">
        <v>213</v>
      </c>
      <c r="BB208" s="71" t="s">
        <v>81</v>
      </c>
      <c r="BC208" s="72">
        <v>820000000</v>
      </c>
      <c r="BD208" s="72">
        <v>820000000</v>
      </c>
    </row>
    <row r="209" spans="1:56" s="95" customFormat="1" ht="86.25" customHeight="1" x14ac:dyDescent="0.25">
      <c r="A209" s="68">
        <v>307</v>
      </c>
      <c r="B209" s="23" t="s">
        <v>32</v>
      </c>
      <c r="C209" s="23" t="s">
        <v>33</v>
      </c>
      <c r="D209" s="23" t="s">
        <v>197</v>
      </c>
      <c r="E209" s="23" t="s">
        <v>198</v>
      </c>
      <c r="F209" s="23" t="s">
        <v>199</v>
      </c>
      <c r="G209" s="23" t="s">
        <v>200</v>
      </c>
      <c r="H209" s="23" t="s">
        <v>201</v>
      </c>
      <c r="I209" s="23" t="s">
        <v>202</v>
      </c>
      <c r="J209" s="94" t="s">
        <v>40</v>
      </c>
      <c r="K209" s="68">
        <f>IF(I209="na",0,IF(COUNTIFS($C$1:C209,C209,$I$1:I209,I209)&gt;1,0,1))</f>
        <v>0</v>
      </c>
      <c r="L209" s="68">
        <f>IF(I209="na",0,IF(COUNTIFS($D$1:D209,D209,$I$1:I209,I209)&gt;1,0,1))</f>
        <v>0</v>
      </c>
      <c r="M209" s="68">
        <f>IF(S209="",0,IF(VLOOKUP(R209,#REF!,2,0)=1,S209-O209,S209-SUMIFS($S:$S,$R:$R,INDEX(meses,VLOOKUP(R209,#REF!,2,0)-1),D:D,D209)))</f>
        <v>0</v>
      </c>
      <c r="N209" s="94"/>
      <c r="O209" s="94"/>
      <c r="P209" s="94"/>
      <c r="Q209" s="94"/>
      <c r="R209" s="2" t="s">
        <v>392</v>
      </c>
      <c r="S209" s="2"/>
      <c r="T209" s="22"/>
      <c r="U209" s="2"/>
      <c r="V209" s="2"/>
      <c r="W209" s="2"/>
      <c r="X209" s="23" t="s">
        <v>203</v>
      </c>
      <c r="Y209" s="23" t="s">
        <v>402</v>
      </c>
      <c r="Z209" s="23" t="s">
        <v>205</v>
      </c>
      <c r="AA209" s="19">
        <v>50</v>
      </c>
      <c r="AB209" s="19">
        <v>60</v>
      </c>
      <c r="AC209" s="69">
        <f t="shared" si="16"/>
        <v>10</v>
      </c>
      <c r="AD209" s="23" t="s">
        <v>206</v>
      </c>
      <c r="AE209" s="23" t="s">
        <v>262</v>
      </c>
      <c r="AF209" s="75">
        <f>AA209</f>
        <v>50</v>
      </c>
      <c r="AG209" s="22">
        <f t="shared" si="17"/>
        <v>0</v>
      </c>
      <c r="AH209" s="2"/>
      <c r="AI209" s="2"/>
      <c r="AJ209" s="5"/>
      <c r="AK209" s="23" t="s">
        <v>208</v>
      </c>
      <c r="AL209" s="94"/>
      <c r="AM209" s="94"/>
      <c r="AN209" s="94"/>
      <c r="AO209" s="94"/>
      <c r="AP209" s="23" t="s">
        <v>228</v>
      </c>
      <c r="AQ209" s="23" t="s">
        <v>210</v>
      </c>
      <c r="AR209" s="2"/>
      <c r="AS209" s="2"/>
      <c r="AT209" s="39" t="s">
        <v>263</v>
      </c>
      <c r="AU209" s="39"/>
      <c r="AV209" s="39" t="s">
        <v>54</v>
      </c>
      <c r="AW209" s="2" t="s">
        <v>55</v>
      </c>
      <c r="AX209" s="70"/>
      <c r="AY209" s="71"/>
      <c r="AZ209" s="71" t="s">
        <v>212</v>
      </c>
      <c r="BA209" s="71" t="s">
        <v>213</v>
      </c>
      <c r="BB209" s="71" t="s">
        <v>81</v>
      </c>
      <c r="BC209" s="72">
        <v>1789276293</v>
      </c>
      <c r="BD209" s="72">
        <v>1789276293</v>
      </c>
    </row>
    <row r="210" spans="1:56" s="95" customFormat="1" ht="86.25" customHeight="1" x14ac:dyDescent="0.25">
      <c r="A210" s="68">
        <v>308</v>
      </c>
      <c r="B210" s="23" t="s">
        <v>32</v>
      </c>
      <c r="C210" s="23" t="s">
        <v>33</v>
      </c>
      <c r="D210" s="23" t="s">
        <v>197</v>
      </c>
      <c r="E210" s="23" t="s">
        <v>198</v>
      </c>
      <c r="F210" s="23" t="s">
        <v>199</v>
      </c>
      <c r="G210" s="23" t="s">
        <v>200</v>
      </c>
      <c r="H210" s="23" t="s">
        <v>201</v>
      </c>
      <c r="I210" s="23" t="s">
        <v>202</v>
      </c>
      <c r="J210" s="94" t="s">
        <v>40</v>
      </c>
      <c r="K210" s="68">
        <f>IF(I210="na",0,IF(COUNTIFS($C$1:C210,C210,$I$1:I210,I210)&gt;1,0,1))</f>
        <v>0</v>
      </c>
      <c r="L210" s="68">
        <f>IF(I210="na",0,IF(COUNTIFS($D$1:D210,D210,$I$1:I210,I210)&gt;1,0,1))</f>
        <v>0</v>
      </c>
      <c r="M210" s="68">
        <f>IF(S210="",0,IF(VLOOKUP(R210,#REF!,2,0)=1,S210-O210,S210-SUMIFS($S:$S,$R:$R,INDEX(meses,VLOOKUP(R210,#REF!,2,0)-1),D:D,D210)))</f>
        <v>0</v>
      </c>
      <c r="N210" s="94"/>
      <c r="O210" s="94"/>
      <c r="P210" s="94"/>
      <c r="Q210" s="94"/>
      <c r="R210" s="2" t="s">
        <v>392</v>
      </c>
      <c r="S210" s="2"/>
      <c r="T210" s="22"/>
      <c r="U210" s="2"/>
      <c r="V210" s="2"/>
      <c r="W210" s="2"/>
      <c r="X210" s="23" t="s">
        <v>222</v>
      </c>
      <c r="Y210" s="23" t="s">
        <v>403</v>
      </c>
      <c r="Z210" s="23"/>
      <c r="AA210" s="19"/>
      <c r="AB210" s="19"/>
      <c r="AC210" s="19"/>
      <c r="AD210" s="23"/>
      <c r="AE210" s="23"/>
      <c r="AF210" s="5"/>
      <c r="AG210" s="22"/>
      <c r="AH210" s="2"/>
      <c r="AI210" s="2"/>
      <c r="AJ210" s="5"/>
      <c r="AK210" s="23" t="s">
        <v>208</v>
      </c>
      <c r="AL210" s="94"/>
      <c r="AM210" s="94"/>
      <c r="AN210" s="94"/>
      <c r="AO210" s="94"/>
      <c r="AP210" s="23" t="s">
        <v>228</v>
      </c>
      <c r="AQ210" s="23" t="s">
        <v>210</v>
      </c>
      <c r="AR210" s="2"/>
      <c r="AS210" s="2"/>
      <c r="AT210" s="39" t="s">
        <v>264</v>
      </c>
      <c r="AU210" s="39"/>
      <c r="AV210" s="39" t="s">
        <v>54</v>
      </c>
      <c r="AW210" s="2" t="s">
        <v>55</v>
      </c>
      <c r="AX210" s="70"/>
      <c r="AY210" s="71"/>
      <c r="AZ210" s="71" t="s">
        <v>212</v>
      </c>
      <c r="BA210" s="71" t="s">
        <v>213</v>
      </c>
      <c r="BB210" s="71" t="s">
        <v>81</v>
      </c>
      <c r="BC210" s="72">
        <v>659810380</v>
      </c>
      <c r="BD210" s="72">
        <v>659810380</v>
      </c>
    </row>
    <row r="211" spans="1:56" s="95" customFormat="1" ht="86.25" customHeight="1" x14ac:dyDescent="0.25">
      <c r="A211" s="68">
        <v>309</v>
      </c>
      <c r="B211" s="23" t="s">
        <v>32</v>
      </c>
      <c r="C211" s="23" t="s">
        <v>33</v>
      </c>
      <c r="D211" s="23" t="s">
        <v>197</v>
      </c>
      <c r="E211" s="23" t="s">
        <v>198</v>
      </c>
      <c r="F211" s="23" t="s">
        <v>199</v>
      </c>
      <c r="G211" s="23" t="s">
        <v>200</v>
      </c>
      <c r="H211" s="23" t="s">
        <v>201</v>
      </c>
      <c r="I211" s="23" t="s">
        <v>202</v>
      </c>
      <c r="J211" s="94" t="s">
        <v>40</v>
      </c>
      <c r="K211" s="68">
        <f>IF(I211="na",0,IF(COUNTIFS($C$1:C211,C211,$I$1:I211,I211)&gt;1,0,1))</f>
        <v>0</v>
      </c>
      <c r="L211" s="68">
        <f>IF(I211="na",0,IF(COUNTIFS($D$1:D211,D211,$I$1:I211,I211)&gt;1,0,1))</f>
        <v>0</v>
      </c>
      <c r="M211" s="68">
        <f>IF(S211="",0,IF(VLOOKUP(R211,#REF!,2,0)=1,S211-O211,S211-SUMIFS($S:$S,$R:$R,INDEX(meses,VLOOKUP(R211,#REF!,2,0)-1),D:D,D211)))</f>
        <v>0</v>
      </c>
      <c r="N211" s="94"/>
      <c r="O211" s="94"/>
      <c r="P211" s="94"/>
      <c r="Q211" s="94"/>
      <c r="R211" s="2" t="s">
        <v>392</v>
      </c>
      <c r="S211" s="2"/>
      <c r="T211" s="22"/>
      <c r="U211" s="2"/>
      <c r="V211" s="2"/>
      <c r="W211" s="2"/>
      <c r="X211" s="23" t="s">
        <v>203</v>
      </c>
      <c r="Y211" s="23" t="s">
        <v>265</v>
      </c>
      <c r="Z211" s="23" t="s">
        <v>205</v>
      </c>
      <c r="AA211" s="19">
        <v>0</v>
      </c>
      <c r="AB211" s="19">
        <v>1</v>
      </c>
      <c r="AC211" s="69">
        <f>AB211-AA211</f>
        <v>1</v>
      </c>
      <c r="AD211" s="23" t="s">
        <v>206</v>
      </c>
      <c r="AE211" s="23" t="s">
        <v>245</v>
      </c>
      <c r="AF211" s="5"/>
      <c r="AG211" s="22">
        <f>(AF211-AA211)/(AB211-AA211)</f>
        <v>0</v>
      </c>
      <c r="AH211" s="2"/>
      <c r="AI211" s="2"/>
      <c r="AJ211" s="5"/>
      <c r="AK211" s="23" t="s">
        <v>208</v>
      </c>
      <c r="AL211" s="94"/>
      <c r="AM211" s="94"/>
      <c r="AN211" s="94"/>
      <c r="AO211" s="94"/>
      <c r="AP211" s="23" t="s">
        <v>246</v>
      </c>
      <c r="AQ211" s="23" t="s">
        <v>115</v>
      </c>
      <c r="AR211" s="2"/>
      <c r="AS211" s="2"/>
      <c r="AT211" s="39" t="s">
        <v>266</v>
      </c>
      <c r="AU211" s="39"/>
      <c r="AV211" s="39" t="s">
        <v>70</v>
      </c>
      <c r="AW211" s="2" t="s">
        <v>55</v>
      </c>
      <c r="AX211" s="70"/>
      <c r="AY211" s="71"/>
      <c r="AZ211" s="71" t="s">
        <v>212</v>
      </c>
      <c r="BA211" s="71" t="s">
        <v>248</v>
      </c>
      <c r="BB211" s="71" t="s">
        <v>81</v>
      </c>
      <c r="BC211" s="72">
        <v>65930500</v>
      </c>
      <c r="BD211" s="72">
        <v>65930500</v>
      </c>
    </row>
    <row r="212" spans="1:56" s="95" customFormat="1" ht="86.25" customHeight="1" x14ac:dyDescent="0.25">
      <c r="A212" s="68">
        <v>310</v>
      </c>
      <c r="B212" s="23" t="s">
        <v>32</v>
      </c>
      <c r="C212" s="23" t="s">
        <v>33</v>
      </c>
      <c r="D212" s="23" t="s">
        <v>197</v>
      </c>
      <c r="E212" s="23" t="s">
        <v>198</v>
      </c>
      <c r="F212" s="23" t="s">
        <v>199</v>
      </c>
      <c r="G212" s="23" t="s">
        <v>200</v>
      </c>
      <c r="H212" s="23" t="s">
        <v>201</v>
      </c>
      <c r="I212" s="23" t="s">
        <v>202</v>
      </c>
      <c r="J212" s="94" t="s">
        <v>40</v>
      </c>
      <c r="K212" s="68">
        <f>IF(I212="na",0,IF(COUNTIFS($C$1:C212,C212,$I$1:I212,I212)&gt;1,0,1))</f>
        <v>0</v>
      </c>
      <c r="L212" s="68">
        <f>IF(I212="na",0,IF(COUNTIFS($D$1:D212,D212,$I$1:I212,I212)&gt;1,0,1))</f>
        <v>0</v>
      </c>
      <c r="M212" s="68">
        <f>IF(S212="",0,IF(VLOOKUP(R212,#REF!,2,0)=1,S212-O212,S212-SUMIFS($S:$S,$R:$R,INDEX(meses,VLOOKUP(R212,#REF!,2,0)-1),D:D,D212)))</f>
        <v>0</v>
      </c>
      <c r="N212" s="94"/>
      <c r="O212" s="94"/>
      <c r="P212" s="94"/>
      <c r="Q212" s="94"/>
      <c r="R212" s="2" t="s">
        <v>392</v>
      </c>
      <c r="S212" s="2"/>
      <c r="T212" s="22"/>
      <c r="U212" s="2"/>
      <c r="V212" s="2"/>
      <c r="W212" s="2"/>
      <c r="X212" s="23" t="s">
        <v>203</v>
      </c>
      <c r="Y212" s="23" t="s">
        <v>265</v>
      </c>
      <c r="Z212" s="23"/>
      <c r="AA212" s="19"/>
      <c r="AB212" s="19"/>
      <c r="AC212" s="19"/>
      <c r="AD212" s="23"/>
      <c r="AE212" s="23"/>
      <c r="AF212" s="5"/>
      <c r="AG212" s="22"/>
      <c r="AH212" s="2"/>
      <c r="AI212" s="2"/>
      <c r="AJ212" s="5"/>
      <c r="AK212" s="23" t="s">
        <v>208</v>
      </c>
      <c r="AL212" s="94"/>
      <c r="AM212" s="94"/>
      <c r="AN212" s="94"/>
      <c r="AO212" s="94"/>
      <c r="AP212" s="23" t="s">
        <v>246</v>
      </c>
      <c r="AQ212" s="23" t="s">
        <v>115</v>
      </c>
      <c r="AR212" s="2"/>
      <c r="AS212" s="2"/>
      <c r="AT212" s="39" t="s">
        <v>267</v>
      </c>
      <c r="AU212" s="39"/>
      <c r="AV212" s="39" t="s">
        <v>70</v>
      </c>
      <c r="AW212" s="2" t="s">
        <v>55</v>
      </c>
      <c r="AX212" s="70"/>
      <c r="AY212" s="71"/>
      <c r="AZ212" s="71" t="s">
        <v>212</v>
      </c>
      <c r="BA212" s="71" t="s">
        <v>248</v>
      </c>
      <c r="BB212" s="71" t="s">
        <v>81</v>
      </c>
      <c r="BC212" s="72">
        <v>93625250</v>
      </c>
      <c r="BD212" s="72">
        <v>93625250</v>
      </c>
    </row>
    <row r="213" spans="1:56" s="95" customFormat="1" ht="86.25" customHeight="1" x14ac:dyDescent="0.25">
      <c r="A213" s="68">
        <v>314</v>
      </c>
      <c r="B213" s="23" t="s">
        <v>32</v>
      </c>
      <c r="C213" s="23" t="s">
        <v>33</v>
      </c>
      <c r="D213" s="23" t="s">
        <v>197</v>
      </c>
      <c r="E213" s="23" t="s">
        <v>198</v>
      </c>
      <c r="F213" s="23" t="s">
        <v>199</v>
      </c>
      <c r="G213" s="23" t="s">
        <v>200</v>
      </c>
      <c r="H213" s="23" t="s">
        <v>268</v>
      </c>
      <c r="I213" s="23" t="s">
        <v>269</v>
      </c>
      <c r="J213" s="94" t="s">
        <v>270</v>
      </c>
      <c r="K213" s="68">
        <f>IF(I213="na",0,IF(COUNTIFS($C$1:C213,C213,$I$1:I213,I213)&gt;1,0,1))</f>
        <v>1</v>
      </c>
      <c r="L213" s="68">
        <f>IF(I213="na",0,IF(COUNTIFS($D$1:D213,D213,$I$1:I213,I213)&gt;1,0,1))</f>
        <v>1</v>
      </c>
      <c r="M213" s="68">
        <f>IF(S213="",0,IF(VLOOKUP(R213,#REF!,2,0)=1,S213-O213,S213-SUMIFS($S:$S,$R:$R,INDEX(meses,VLOOKUP(R213,#REF!,2,0)-1),D:D,D213)))</f>
        <v>0</v>
      </c>
      <c r="N213" s="94"/>
      <c r="O213" s="94"/>
      <c r="P213" s="94"/>
      <c r="Q213" s="94"/>
      <c r="R213" s="2" t="s">
        <v>392</v>
      </c>
      <c r="S213" s="2"/>
      <c r="T213" s="22"/>
      <c r="U213" s="2"/>
      <c r="V213" s="2"/>
      <c r="W213" s="2"/>
      <c r="X213" s="23" t="s">
        <v>222</v>
      </c>
      <c r="Y213" s="23" t="s">
        <v>279</v>
      </c>
      <c r="Z213" s="23" t="s">
        <v>205</v>
      </c>
      <c r="AA213" s="19">
        <v>0</v>
      </c>
      <c r="AB213" s="19">
        <v>1</v>
      </c>
      <c r="AC213" s="69">
        <f t="shared" ref="AC213" si="18">AB213-AA213</f>
        <v>1</v>
      </c>
      <c r="AD213" s="23" t="s">
        <v>206</v>
      </c>
      <c r="AE213" s="23" t="s">
        <v>245</v>
      </c>
      <c r="AF213" s="5"/>
      <c r="AG213" s="22">
        <f t="shared" ref="AG213" si="19">(AF213-AA213)/(AB213-AA213)</f>
        <v>0</v>
      </c>
      <c r="AH213" s="2"/>
      <c r="AI213" s="2"/>
      <c r="AJ213" s="5"/>
      <c r="AK213" s="23" t="s">
        <v>208</v>
      </c>
      <c r="AL213" s="94"/>
      <c r="AM213" s="94"/>
      <c r="AN213" s="94"/>
      <c r="AO213" s="94"/>
      <c r="AP213" s="23" t="s">
        <v>280</v>
      </c>
      <c r="AQ213" s="23" t="s">
        <v>280</v>
      </c>
      <c r="AR213" s="2"/>
      <c r="AS213" s="2"/>
      <c r="AT213" s="39" t="s">
        <v>280</v>
      </c>
      <c r="AU213" s="39"/>
      <c r="AV213" s="39"/>
      <c r="AW213" s="2" t="s">
        <v>55</v>
      </c>
      <c r="AX213" s="70"/>
      <c r="AY213" s="71"/>
      <c r="AZ213" s="71" t="s">
        <v>212</v>
      </c>
      <c r="BA213" s="71" t="s">
        <v>280</v>
      </c>
      <c r="BB213" s="71" t="s">
        <v>81</v>
      </c>
      <c r="BC213" s="72">
        <v>0</v>
      </c>
      <c r="BD213" s="72">
        <v>0</v>
      </c>
    </row>
    <row r="214" spans="1:56" s="95" customFormat="1" ht="86.25" customHeight="1" x14ac:dyDescent="0.25">
      <c r="A214" s="68">
        <v>315</v>
      </c>
      <c r="B214" s="23" t="s">
        <v>32</v>
      </c>
      <c r="C214" s="23" t="s">
        <v>33</v>
      </c>
      <c r="D214" s="23" t="s">
        <v>197</v>
      </c>
      <c r="E214" s="23" t="s">
        <v>198</v>
      </c>
      <c r="F214" s="23" t="s">
        <v>199</v>
      </c>
      <c r="G214" s="23" t="s">
        <v>200</v>
      </c>
      <c r="H214" s="23" t="s">
        <v>268</v>
      </c>
      <c r="I214" s="23" t="s">
        <v>269</v>
      </c>
      <c r="J214" s="94" t="s">
        <v>270</v>
      </c>
      <c r="K214" s="68">
        <f>IF(I214="na",0,IF(COUNTIFS($C$1:C214,C214,$I$1:I214,I214)&gt;1,0,1))</f>
        <v>0</v>
      </c>
      <c r="L214" s="68">
        <f>IF(I214="na",0,IF(COUNTIFS($D$1:D214,D214,$I$1:I214,I214)&gt;1,0,1))</f>
        <v>0</v>
      </c>
      <c r="M214" s="68">
        <f>IF(S214="",0,IF(VLOOKUP(R214,#REF!,2,0)=1,S214-O214,S214-SUMIFS($S:$S,$R:$R,INDEX(meses,VLOOKUP(R214,#REF!,2,0)-1),D:D,D214)))</f>
        <v>0</v>
      </c>
      <c r="N214" s="94"/>
      <c r="O214" s="94"/>
      <c r="P214" s="94"/>
      <c r="Q214" s="94"/>
      <c r="R214" s="2" t="s">
        <v>392</v>
      </c>
      <c r="S214" s="2"/>
      <c r="T214" s="22"/>
      <c r="U214" s="2"/>
      <c r="V214" s="2"/>
      <c r="W214" s="2"/>
      <c r="X214" s="23" t="s">
        <v>203</v>
      </c>
      <c r="Y214" s="23" t="s">
        <v>223</v>
      </c>
      <c r="Z214" s="23"/>
      <c r="AA214" s="19"/>
      <c r="AB214" s="19"/>
      <c r="AC214" s="19"/>
      <c r="AD214" s="23"/>
      <c r="AE214" s="23"/>
      <c r="AF214" s="5"/>
      <c r="AG214" s="22"/>
      <c r="AH214" s="2"/>
      <c r="AI214" s="2"/>
      <c r="AJ214" s="5"/>
      <c r="AK214" s="23" t="s">
        <v>208</v>
      </c>
      <c r="AL214" s="94"/>
      <c r="AM214" s="94"/>
      <c r="AN214" s="94"/>
      <c r="AO214" s="94"/>
      <c r="AP214" s="23" t="s">
        <v>228</v>
      </c>
      <c r="AQ214" s="23" t="s">
        <v>210</v>
      </c>
      <c r="AR214" s="2"/>
      <c r="AS214" s="2"/>
      <c r="AT214" s="39" t="s">
        <v>281</v>
      </c>
      <c r="AU214" s="39"/>
      <c r="AV214" s="39"/>
      <c r="AW214" s="2" t="s">
        <v>55</v>
      </c>
      <c r="AX214" s="70"/>
      <c r="AY214" s="71"/>
      <c r="AZ214" s="71" t="s">
        <v>212</v>
      </c>
      <c r="BA214" s="71" t="s">
        <v>282</v>
      </c>
      <c r="BB214" s="71" t="s">
        <v>81</v>
      </c>
      <c r="BC214" s="72">
        <v>200000000</v>
      </c>
      <c r="BD214" s="72">
        <v>200000000</v>
      </c>
    </row>
    <row r="215" spans="1:56" s="95" customFormat="1" ht="86.25" customHeight="1" x14ac:dyDescent="0.25">
      <c r="A215" s="68">
        <v>316</v>
      </c>
      <c r="B215" s="23" t="s">
        <v>32</v>
      </c>
      <c r="C215" s="23" t="s">
        <v>33</v>
      </c>
      <c r="D215" s="23" t="s">
        <v>197</v>
      </c>
      <c r="E215" s="23" t="s">
        <v>198</v>
      </c>
      <c r="F215" s="23" t="s">
        <v>199</v>
      </c>
      <c r="G215" s="23" t="s">
        <v>200</v>
      </c>
      <c r="H215" s="23" t="s">
        <v>201</v>
      </c>
      <c r="I215" s="23" t="s">
        <v>202</v>
      </c>
      <c r="J215" s="94" t="s">
        <v>40</v>
      </c>
      <c r="K215" s="68">
        <f>IF(I215="na",0,IF(COUNTIFS($C$1:C215,C215,$I$1:I215,I215)&gt;1,0,1))</f>
        <v>0</v>
      </c>
      <c r="L215" s="68">
        <f>IF(I215="na",0,IF(COUNTIFS($D$1:D215,D215,$I$1:I215,I215)&gt;1,0,1))</f>
        <v>0</v>
      </c>
      <c r="M215" s="68">
        <f>IF(S215="",0,IF(VLOOKUP(R215,#REF!,2,0)=1,S215-O215,S215-SUMIFS($S:$S,$R:$R,INDEX(meses,VLOOKUP(R215,#REF!,2,0)-1),D:D,D215)))</f>
        <v>0</v>
      </c>
      <c r="N215" s="94"/>
      <c r="O215" s="94"/>
      <c r="P215" s="94"/>
      <c r="Q215" s="94"/>
      <c r="R215" s="2" t="s">
        <v>392</v>
      </c>
      <c r="S215" s="2"/>
      <c r="T215" s="22"/>
      <c r="U215" s="2"/>
      <c r="V215" s="2"/>
      <c r="W215" s="2"/>
      <c r="X215" s="23" t="s">
        <v>203</v>
      </c>
      <c r="Y215" s="23" t="s">
        <v>404</v>
      </c>
      <c r="Z215" s="23" t="s">
        <v>224</v>
      </c>
      <c r="AA215" s="19">
        <v>15</v>
      </c>
      <c r="AB215" s="19">
        <v>31</v>
      </c>
      <c r="AC215" s="69">
        <f t="shared" ref="AC215:AC216" si="20">AB215-AA215</f>
        <v>16</v>
      </c>
      <c r="AD215" s="23" t="s">
        <v>283</v>
      </c>
      <c r="AE215" s="23" t="s">
        <v>274</v>
      </c>
      <c r="AF215" s="75">
        <f>AA215</f>
        <v>15</v>
      </c>
      <c r="AG215" s="22">
        <f t="shared" ref="AG215:AG216" si="21">(AF215-AA215)/(AB215-AA215)</f>
        <v>0</v>
      </c>
      <c r="AH215" s="2"/>
      <c r="AI215" s="2"/>
      <c r="AJ215" s="5"/>
      <c r="AK215" s="23" t="s">
        <v>208</v>
      </c>
      <c r="AL215" s="94"/>
      <c r="AM215" s="94"/>
      <c r="AN215" s="94"/>
      <c r="AO215" s="94"/>
      <c r="AP215" s="23" t="s">
        <v>246</v>
      </c>
      <c r="AQ215" s="23" t="s">
        <v>115</v>
      </c>
      <c r="AR215" s="2"/>
      <c r="AS215" s="2"/>
      <c r="AT215" s="39" t="s">
        <v>284</v>
      </c>
      <c r="AU215" s="39"/>
      <c r="AV215" s="39" t="s">
        <v>70</v>
      </c>
      <c r="AW215" s="2" t="s">
        <v>55</v>
      </c>
      <c r="AX215" s="70"/>
      <c r="AY215" s="71"/>
      <c r="AZ215" s="71" t="s">
        <v>212</v>
      </c>
      <c r="BA215" s="71" t="s">
        <v>248</v>
      </c>
      <c r="BB215" s="71" t="s">
        <v>81</v>
      </c>
      <c r="BC215" s="72">
        <v>80443000</v>
      </c>
      <c r="BD215" s="72">
        <v>80443000</v>
      </c>
    </row>
    <row r="216" spans="1:56" s="95" customFormat="1" ht="86.25" customHeight="1" x14ac:dyDescent="0.25">
      <c r="A216" s="68">
        <v>317</v>
      </c>
      <c r="B216" s="23" t="s">
        <v>32</v>
      </c>
      <c r="C216" s="23" t="s">
        <v>33</v>
      </c>
      <c r="D216" s="23" t="s">
        <v>197</v>
      </c>
      <c r="E216" s="23" t="s">
        <v>198</v>
      </c>
      <c r="F216" s="23" t="s">
        <v>199</v>
      </c>
      <c r="G216" s="23" t="s">
        <v>200</v>
      </c>
      <c r="H216" s="23" t="s">
        <v>201</v>
      </c>
      <c r="I216" s="23" t="s">
        <v>202</v>
      </c>
      <c r="J216" s="94" t="s">
        <v>40</v>
      </c>
      <c r="K216" s="68">
        <f>IF(I216="na",0,IF(COUNTIFS($C$1:C216,C216,$I$1:I216,I216)&gt;1,0,1))</f>
        <v>0</v>
      </c>
      <c r="L216" s="68">
        <f>IF(I216="na",0,IF(COUNTIFS($D$1:D216,D216,$I$1:I216,I216)&gt;1,0,1))</f>
        <v>0</v>
      </c>
      <c r="M216" s="68">
        <f>IF(S216="",0,IF(VLOOKUP(R216,#REF!,2,0)=1,S216-O216,S216-SUMIFS($S:$S,$R:$R,INDEX(meses,VLOOKUP(R216,#REF!,2,0)-1),D:D,D216)))</f>
        <v>0</v>
      </c>
      <c r="N216" s="94"/>
      <c r="O216" s="94"/>
      <c r="P216" s="94"/>
      <c r="Q216" s="94"/>
      <c r="R216" s="2" t="s">
        <v>392</v>
      </c>
      <c r="S216" s="2"/>
      <c r="T216" s="22"/>
      <c r="U216" s="2"/>
      <c r="V216" s="2"/>
      <c r="W216" s="2"/>
      <c r="X216" s="23" t="s">
        <v>203</v>
      </c>
      <c r="Y216" s="23" t="s">
        <v>405</v>
      </c>
      <c r="Z216" s="23" t="s">
        <v>205</v>
      </c>
      <c r="AA216" s="19">
        <v>0</v>
      </c>
      <c r="AB216" s="19">
        <v>1</v>
      </c>
      <c r="AC216" s="69">
        <f t="shared" si="20"/>
        <v>1</v>
      </c>
      <c r="AD216" s="23" t="s">
        <v>285</v>
      </c>
      <c r="AE216" s="23" t="s">
        <v>274</v>
      </c>
      <c r="AF216" s="5"/>
      <c r="AG216" s="22">
        <f t="shared" si="21"/>
        <v>0</v>
      </c>
      <c r="AH216" s="2"/>
      <c r="AI216" s="2"/>
      <c r="AJ216" s="5"/>
      <c r="AK216" s="23" t="s">
        <v>208</v>
      </c>
      <c r="AL216" s="94"/>
      <c r="AM216" s="94"/>
      <c r="AN216" s="94"/>
      <c r="AO216" s="94"/>
      <c r="AP216" s="23" t="s">
        <v>246</v>
      </c>
      <c r="AQ216" s="23" t="s">
        <v>115</v>
      </c>
      <c r="AR216" s="2"/>
      <c r="AS216" s="2"/>
      <c r="AT216" s="39" t="s">
        <v>286</v>
      </c>
      <c r="AU216" s="39"/>
      <c r="AV216" s="39" t="s">
        <v>70</v>
      </c>
      <c r="AW216" s="2" t="s">
        <v>55</v>
      </c>
      <c r="AX216" s="70"/>
      <c r="AY216" s="71"/>
      <c r="AZ216" s="71" t="s">
        <v>212</v>
      </c>
      <c r="BA216" s="71" t="s">
        <v>248</v>
      </c>
      <c r="BB216" s="71" t="s">
        <v>81</v>
      </c>
      <c r="BC216" s="72">
        <v>100167504</v>
      </c>
      <c r="BD216" s="72">
        <v>100167504</v>
      </c>
    </row>
    <row r="217" spans="1:56" s="95" customFormat="1" ht="86.25" customHeight="1" x14ac:dyDescent="0.25">
      <c r="A217" s="68">
        <v>318</v>
      </c>
      <c r="B217" s="23" t="s">
        <v>32</v>
      </c>
      <c r="C217" s="23" t="s">
        <v>33</v>
      </c>
      <c r="D217" s="23" t="s">
        <v>197</v>
      </c>
      <c r="E217" s="23" t="s">
        <v>198</v>
      </c>
      <c r="F217" s="23" t="s">
        <v>199</v>
      </c>
      <c r="G217" s="23" t="s">
        <v>200</v>
      </c>
      <c r="H217" s="23" t="s">
        <v>201</v>
      </c>
      <c r="I217" s="23" t="s">
        <v>202</v>
      </c>
      <c r="J217" s="94" t="s">
        <v>40</v>
      </c>
      <c r="K217" s="68">
        <f>IF(I217="na",0,IF(COUNTIFS($C$1:C217,C217,$I$1:I217,I217)&gt;1,0,1))</f>
        <v>0</v>
      </c>
      <c r="L217" s="68">
        <f>IF(I217="na",0,IF(COUNTIFS($D$1:D217,D217,$I$1:I217,I217)&gt;1,0,1))</f>
        <v>0</v>
      </c>
      <c r="M217" s="68">
        <f>IF(S217="",0,IF(VLOOKUP(R217,#REF!,2,0)=1,S217-O217,S217-SUMIFS($S:$S,$R:$R,INDEX(meses,VLOOKUP(R217,#REF!,2,0)-1),D:D,D217)))</f>
        <v>0</v>
      </c>
      <c r="N217" s="94"/>
      <c r="O217" s="94"/>
      <c r="P217" s="94"/>
      <c r="Q217" s="94"/>
      <c r="R217" s="2" t="s">
        <v>392</v>
      </c>
      <c r="S217" s="2"/>
      <c r="T217" s="22"/>
      <c r="U217" s="2"/>
      <c r="V217" s="2"/>
      <c r="W217" s="2"/>
      <c r="X217" s="23" t="s">
        <v>203</v>
      </c>
      <c r="Y217" s="23" t="s">
        <v>406</v>
      </c>
      <c r="Z217" s="23"/>
      <c r="AA217" s="19"/>
      <c r="AB217" s="19"/>
      <c r="AC217" s="19"/>
      <c r="AD217" s="23"/>
      <c r="AE217" s="23"/>
      <c r="AF217" s="5"/>
      <c r="AG217" s="22"/>
      <c r="AH217" s="2"/>
      <c r="AI217" s="2"/>
      <c r="AJ217" s="5"/>
      <c r="AK217" s="23" t="s">
        <v>208</v>
      </c>
      <c r="AL217" s="94" t="s">
        <v>288</v>
      </c>
      <c r="AM217" s="94" t="s">
        <v>115</v>
      </c>
      <c r="AN217" s="94"/>
      <c r="AO217" s="94"/>
      <c r="AP217" s="23" t="s">
        <v>288</v>
      </c>
      <c r="AQ217" s="23" t="s">
        <v>115</v>
      </c>
      <c r="AR217" s="2"/>
      <c r="AS217" s="2"/>
      <c r="AT217" s="39" t="s">
        <v>289</v>
      </c>
      <c r="AU217" s="39"/>
      <c r="AV217" s="39" t="s">
        <v>54</v>
      </c>
      <c r="AW217" s="2" t="s">
        <v>55</v>
      </c>
      <c r="AX217" s="70"/>
      <c r="AY217" s="71"/>
      <c r="AZ217" s="71" t="s">
        <v>290</v>
      </c>
      <c r="BA217" s="71" t="s">
        <v>57</v>
      </c>
      <c r="BB217" s="71" t="s">
        <v>81</v>
      </c>
      <c r="BC217" s="72">
        <v>454467554.95833302</v>
      </c>
      <c r="BD217" s="72">
        <v>454467554.95833302</v>
      </c>
    </row>
    <row r="218" spans="1:56" s="95" customFormat="1" ht="86.25" customHeight="1" x14ac:dyDescent="0.25">
      <c r="A218" s="68">
        <v>319</v>
      </c>
      <c r="B218" s="23" t="s">
        <v>32</v>
      </c>
      <c r="C218" s="23" t="s">
        <v>33</v>
      </c>
      <c r="D218" s="23" t="s">
        <v>197</v>
      </c>
      <c r="E218" s="23" t="s">
        <v>198</v>
      </c>
      <c r="F218" s="23" t="s">
        <v>199</v>
      </c>
      <c r="G218" s="23" t="s">
        <v>200</v>
      </c>
      <c r="H218" s="23" t="s">
        <v>201</v>
      </c>
      <c r="I218" s="23" t="s">
        <v>202</v>
      </c>
      <c r="J218" s="94" t="s">
        <v>40</v>
      </c>
      <c r="K218" s="68">
        <f>IF(I218="na",0,IF(COUNTIFS($C$1:C218,C218,$I$1:I218,I218)&gt;1,0,1))</f>
        <v>0</v>
      </c>
      <c r="L218" s="68">
        <f>IF(I218="na",0,IF(COUNTIFS($D$1:D218,D218,$I$1:I218,I218)&gt;1,0,1))</f>
        <v>0</v>
      </c>
      <c r="M218" s="68">
        <f>IF(S218="",0,IF(VLOOKUP(R218,#REF!,2,0)=1,S218-O218,S218-SUMIFS($S:$S,$R:$R,INDEX(meses,VLOOKUP(R218,#REF!,2,0)-1),D:D,D218)))</f>
        <v>0</v>
      </c>
      <c r="N218" s="94"/>
      <c r="O218" s="94"/>
      <c r="P218" s="94"/>
      <c r="Q218" s="94"/>
      <c r="R218" s="2" t="s">
        <v>392</v>
      </c>
      <c r="S218" s="2"/>
      <c r="T218" s="22"/>
      <c r="U218" s="2"/>
      <c r="V218" s="2"/>
      <c r="W218" s="2"/>
      <c r="X218" s="23" t="s">
        <v>203</v>
      </c>
      <c r="Y218" s="23" t="s">
        <v>287</v>
      </c>
      <c r="Z218" s="23"/>
      <c r="AA218" s="19"/>
      <c r="AB218" s="19"/>
      <c r="AC218" s="19"/>
      <c r="AD218" s="23"/>
      <c r="AE218" s="23"/>
      <c r="AF218" s="5"/>
      <c r="AG218" s="22"/>
      <c r="AH218" s="2"/>
      <c r="AI218" s="2"/>
      <c r="AJ218" s="5"/>
      <c r="AK218" s="23" t="s">
        <v>208</v>
      </c>
      <c r="AL218" s="94" t="s">
        <v>291</v>
      </c>
      <c r="AM218" s="94" t="s">
        <v>115</v>
      </c>
      <c r="AN218" s="94"/>
      <c r="AO218" s="94"/>
      <c r="AP218" s="23" t="s">
        <v>291</v>
      </c>
      <c r="AQ218" s="23" t="s">
        <v>115</v>
      </c>
      <c r="AR218" s="2"/>
      <c r="AS218" s="2"/>
      <c r="AT218" s="39" t="s">
        <v>292</v>
      </c>
      <c r="AU218" s="39"/>
      <c r="AV218" s="39" t="s">
        <v>54</v>
      </c>
      <c r="AW218" s="2" t="s">
        <v>55</v>
      </c>
      <c r="AX218" s="70"/>
      <c r="AY218" s="71"/>
      <c r="AZ218" s="71" t="s">
        <v>293</v>
      </c>
      <c r="BA218" s="71" t="s">
        <v>57</v>
      </c>
      <c r="BB218" s="71" t="s">
        <v>81</v>
      </c>
      <c r="BC218" s="72">
        <v>871657204</v>
      </c>
      <c r="BD218" s="72">
        <v>871657204</v>
      </c>
    </row>
    <row r="219" spans="1:56" s="95" customFormat="1" ht="86.25" customHeight="1" x14ac:dyDescent="0.25">
      <c r="A219" s="68">
        <v>320</v>
      </c>
      <c r="B219" s="23" t="s">
        <v>32</v>
      </c>
      <c r="C219" s="23" t="s">
        <v>33</v>
      </c>
      <c r="D219" s="23" t="s">
        <v>197</v>
      </c>
      <c r="E219" s="23" t="s">
        <v>198</v>
      </c>
      <c r="F219" s="23" t="s">
        <v>199</v>
      </c>
      <c r="G219" s="23" t="s">
        <v>200</v>
      </c>
      <c r="H219" s="23" t="s">
        <v>201</v>
      </c>
      <c r="I219" s="23" t="s">
        <v>202</v>
      </c>
      <c r="J219" s="94" t="s">
        <v>40</v>
      </c>
      <c r="K219" s="68">
        <f>IF(I219="na",0,IF(COUNTIFS($C$1:C219,C219,$I$1:I219,I219)&gt;1,0,1))</f>
        <v>0</v>
      </c>
      <c r="L219" s="68">
        <f>IF(I219="na",0,IF(COUNTIFS($D$1:D219,D219,$I$1:I219,I219)&gt;1,0,1))</f>
        <v>0</v>
      </c>
      <c r="M219" s="68">
        <f>IF(S219="",0,IF(VLOOKUP(R219,#REF!,2,0)=1,S219-O219,S219-SUMIFS($S:$S,$R:$R,INDEX(meses,VLOOKUP(R219,#REF!,2,0)-1),D:D,D219)))</f>
        <v>0</v>
      </c>
      <c r="N219" s="94"/>
      <c r="O219" s="94"/>
      <c r="P219" s="94"/>
      <c r="Q219" s="94"/>
      <c r="R219" s="2" t="s">
        <v>392</v>
      </c>
      <c r="S219" s="2"/>
      <c r="T219" s="22"/>
      <c r="U219" s="2"/>
      <c r="V219" s="2"/>
      <c r="W219" s="2"/>
      <c r="X219" s="23" t="s">
        <v>203</v>
      </c>
      <c r="Y219" s="23" t="s">
        <v>287</v>
      </c>
      <c r="Z219" s="23"/>
      <c r="AA219" s="19"/>
      <c r="AB219" s="19"/>
      <c r="AC219" s="19"/>
      <c r="AD219" s="23"/>
      <c r="AE219" s="23"/>
      <c r="AF219" s="5"/>
      <c r="AG219" s="22"/>
      <c r="AH219" s="2"/>
      <c r="AI219" s="2"/>
      <c r="AJ219" s="5"/>
      <c r="AK219" s="23" t="s">
        <v>208</v>
      </c>
      <c r="AL219" s="94"/>
      <c r="AM219" s="94"/>
      <c r="AN219" s="94"/>
      <c r="AO219" s="94"/>
      <c r="AP219" s="23" t="s">
        <v>246</v>
      </c>
      <c r="AQ219" s="23" t="s">
        <v>115</v>
      </c>
      <c r="AR219" s="2"/>
      <c r="AS219" s="2"/>
      <c r="AT219" s="39" t="s">
        <v>294</v>
      </c>
      <c r="AU219" s="39"/>
      <c r="AV219" s="39" t="s">
        <v>70</v>
      </c>
      <c r="AW219" s="2" t="s">
        <v>55</v>
      </c>
      <c r="AX219" s="70"/>
      <c r="AY219" s="71"/>
      <c r="AZ219" s="71" t="s">
        <v>212</v>
      </c>
      <c r="BA219" s="71" t="s">
        <v>248</v>
      </c>
      <c r="BB219" s="71" t="s">
        <v>81</v>
      </c>
      <c r="BC219" s="72">
        <v>14475000</v>
      </c>
      <c r="BD219" s="72">
        <v>14475000</v>
      </c>
    </row>
    <row r="220" spans="1:56" s="95" customFormat="1" ht="86.25" customHeight="1" x14ac:dyDescent="0.25">
      <c r="A220" s="68">
        <v>321</v>
      </c>
      <c r="B220" s="23" t="s">
        <v>32</v>
      </c>
      <c r="C220" s="23" t="s">
        <v>33</v>
      </c>
      <c r="D220" s="23" t="s">
        <v>197</v>
      </c>
      <c r="E220" s="23" t="s">
        <v>198</v>
      </c>
      <c r="F220" s="23" t="s">
        <v>199</v>
      </c>
      <c r="G220" s="23" t="s">
        <v>200</v>
      </c>
      <c r="H220" s="23" t="s">
        <v>201</v>
      </c>
      <c r="I220" s="23" t="s">
        <v>202</v>
      </c>
      <c r="J220" s="94" t="s">
        <v>40</v>
      </c>
      <c r="K220" s="68">
        <f>IF(I220="na",0,IF(COUNTIFS($C$1:C220,C220,$I$1:I220,I220)&gt;1,0,1))</f>
        <v>0</v>
      </c>
      <c r="L220" s="68">
        <f>IF(I220="na",0,IF(COUNTIFS($D$1:D220,D220,$I$1:I220,I220)&gt;1,0,1))</f>
        <v>0</v>
      </c>
      <c r="M220" s="68">
        <f>IF(S220="",0,IF(VLOOKUP(R220,#REF!,2,0)=1,S220-O220,S220-SUMIFS($S:$S,$R:$R,INDEX(meses,VLOOKUP(R220,#REF!,2,0)-1),D:D,D220)))</f>
        <v>0</v>
      </c>
      <c r="N220" s="94"/>
      <c r="O220" s="94"/>
      <c r="P220" s="94"/>
      <c r="Q220" s="94"/>
      <c r="R220" s="2" t="s">
        <v>392</v>
      </c>
      <c r="S220" s="2"/>
      <c r="T220" s="22"/>
      <c r="U220" s="2"/>
      <c r="V220" s="2"/>
      <c r="W220" s="2"/>
      <c r="X220" s="23" t="s">
        <v>203</v>
      </c>
      <c r="Y220" s="23" t="s">
        <v>287</v>
      </c>
      <c r="Z220" s="23"/>
      <c r="AA220" s="19"/>
      <c r="AB220" s="19"/>
      <c r="AC220" s="19"/>
      <c r="AD220" s="23"/>
      <c r="AE220" s="23"/>
      <c r="AF220" s="5"/>
      <c r="AG220" s="22"/>
      <c r="AH220" s="2"/>
      <c r="AI220" s="2"/>
      <c r="AJ220" s="5"/>
      <c r="AK220" s="23" t="s">
        <v>208</v>
      </c>
      <c r="AL220" s="94"/>
      <c r="AM220" s="94"/>
      <c r="AN220" s="94"/>
      <c r="AO220" s="94"/>
      <c r="AP220" s="23" t="s">
        <v>246</v>
      </c>
      <c r="AQ220" s="23" t="s">
        <v>115</v>
      </c>
      <c r="AR220" s="2"/>
      <c r="AS220" s="2"/>
      <c r="AT220" s="39" t="s">
        <v>295</v>
      </c>
      <c r="AU220" s="39"/>
      <c r="AV220" s="39" t="s">
        <v>70</v>
      </c>
      <c r="AW220" s="2" t="s">
        <v>55</v>
      </c>
      <c r="AX220" s="70"/>
      <c r="AY220" s="71"/>
      <c r="AZ220" s="71" t="s">
        <v>212</v>
      </c>
      <c r="BA220" s="71" t="s">
        <v>248</v>
      </c>
      <c r="BB220" s="71" t="s">
        <v>81</v>
      </c>
      <c r="BC220" s="72">
        <v>42768000</v>
      </c>
      <c r="BD220" s="72">
        <v>42768000</v>
      </c>
    </row>
    <row r="221" spans="1:56" s="95" customFormat="1" ht="86.25" customHeight="1" x14ac:dyDescent="0.25">
      <c r="A221" s="68">
        <v>322</v>
      </c>
      <c r="B221" s="23" t="s">
        <v>32</v>
      </c>
      <c r="C221" s="23" t="s">
        <v>33</v>
      </c>
      <c r="D221" s="23" t="s">
        <v>197</v>
      </c>
      <c r="E221" s="23" t="s">
        <v>198</v>
      </c>
      <c r="F221" s="23" t="s">
        <v>199</v>
      </c>
      <c r="G221" s="23" t="s">
        <v>200</v>
      </c>
      <c r="H221" s="23" t="s">
        <v>201</v>
      </c>
      <c r="I221" s="23" t="s">
        <v>202</v>
      </c>
      <c r="J221" s="94" t="s">
        <v>40</v>
      </c>
      <c r="K221" s="68">
        <f>IF(I221="na",0,IF(COUNTIFS($C$1:C221,C221,$I$1:I221,I221)&gt;1,0,1))</f>
        <v>0</v>
      </c>
      <c r="L221" s="68">
        <f>IF(I221="na",0,IF(COUNTIFS($D$1:D221,D221,$I$1:I221,I221)&gt;1,0,1))</f>
        <v>0</v>
      </c>
      <c r="M221" s="68">
        <f>IF(S221="",0,IF(VLOOKUP(R221,#REF!,2,0)=1,S221-O221,S221-SUMIFS($S:$S,$R:$R,INDEX(meses,VLOOKUP(R221,#REF!,2,0)-1),D:D,D221)))</f>
        <v>0</v>
      </c>
      <c r="N221" s="94"/>
      <c r="O221" s="94"/>
      <c r="P221" s="94"/>
      <c r="Q221" s="94"/>
      <c r="R221" s="2" t="s">
        <v>392</v>
      </c>
      <c r="S221" s="2"/>
      <c r="T221" s="22"/>
      <c r="U221" s="2"/>
      <c r="V221" s="2"/>
      <c r="W221" s="2"/>
      <c r="X221" s="23" t="s">
        <v>203</v>
      </c>
      <c r="Y221" s="23" t="s">
        <v>287</v>
      </c>
      <c r="Z221" s="23"/>
      <c r="AA221" s="19"/>
      <c r="AB221" s="19"/>
      <c r="AC221" s="19"/>
      <c r="AD221" s="23"/>
      <c r="AE221" s="23"/>
      <c r="AF221" s="5"/>
      <c r="AG221" s="22"/>
      <c r="AH221" s="2"/>
      <c r="AI221" s="2"/>
      <c r="AJ221" s="5"/>
      <c r="AK221" s="23" t="s">
        <v>208</v>
      </c>
      <c r="AL221" s="94"/>
      <c r="AM221" s="94"/>
      <c r="AN221" s="94"/>
      <c r="AO221" s="94"/>
      <c r="AP221" s="23" t="s">
        <v>246</v>
      </c>
      <c r="AQ221" s="23" t="s">
        <v>115</v>
      </c>
      <c r="AR221" s="2"/>
      <c r="AS221" s="2"/>
      <c r="AT221" s="39" t="s">
        <v>296</v>
      </c>
      <c r="AU221" s="39"/>
      <c r="AV221" s="39" t="s">
        <v>54</v>
      </c>
      <c r="AW221" s="2" t="s">
        <v>55</v>
      </c>
      <c r="AX221" s="70"/>
      <c r="AY221" s="71"/>
      <c r="AZ221" s="71" t="s">
        <v>212</v>
      </c>
      <c r="BA221" s="71" t="s">
        <v>248</v>
      </c>
      <c r="BB221" s="71" t="s">
        <v>81</v>
      </c>
      <c r="BC221" s="72">
        <v>40327200</v>
      </c>
      <c r="BD221" s="72">
        <v>40327200</v>
      </c>
    </row>
    <row r="222" spans="1:56" s="95" customFormat="1" ht="86.25" customHeight="1" x14ac:dyDescent="0.25">
      <c r="A222" s="68">
        <v>323</v>
      </c>
      <c r="B222" s="23" t="s">
        <v>32</v>
      </c>
      <c r="C222" s="23" t="s">
        <v>33</v>
      </c>
      <c r="D222" s="23" t="s">
        <v>197</v>
      </c>
      <c r="E222" s="23" t="s">
        <v>198</v>
      </c>
      <c r="F222" s="23" t="s">
        <v>199</v>
      </c>
      <c r="G222" s="23" t="s">
        <v>200</v>
      </c>
      <c r="H222" s="23" t="s">
        <v>201</v>
      </c>
      <c r="I222" s="23" t="s">
        <v>202</v>
      </c>
      <c r="J222" s="94" t="s">
        <v>40</v>
      </c>
      <c r="K222" s="68">
        <f>IF(I222="na",0,IF(COUNTIFS($C$1:C222,C222,$I$1:I222,I222)&gt;1,0,1))</f>
        <v>0</v>
      </c>
      <c r="L222" s="68">
        <f>IF(I222="na",0,IF(COUNTIFS($D$1:D222,D222,$I$1:I222,I222)&gt;1,0,1))</f>
        <v>0</v>
      </c>
      <c r="M222" s="68">
        <f>IF(S222="",0,IF(VLOOKUP(R222,#REF!,2,0)=1,S222-O222,S222-SUMIFS($S:$S,$R:$R,INDEX(meses,VLOOKUP(R222,#REF!,2,0)-1),D:D,D222)))</f>
        <v>0</v>
      </c>
      <c r="N222" s="94"/>
      <c r="O222" s="94"/>
      <c r="P222" s="94"/>
      <c r="Q222" s="94"/>
      <c r="R222" s="2" t="s">
        <v>392</v>
      </c>
      <c r="S222" s="2"/>
      <c r="T222" s="22"/>
      <c r="U222" s="2"/>
      <c r="V222" s="2"/>
      <c r="W222" s="2"/>
      <c r="X222" s="23" t="s">
        <v>203</v>
      </c>
      <c r="Y222" s="23" t="s">
        <v>287</v>
      </c>
      <c r="Z222" s="23"/>
      <c r="AA222" s="19"/>
      <c r="AB222" s="19"/>
      <c r="AC222" s="19"/>
      <c r="AD222" s="23"/>
      <c r="AE222" s="23"/>
      <c r="AF222" s="5"/>
      <c r="AG222" s="22"/>
      <c r="AH222" s="2"/>
      <c r="AI222" s="2"/>
      <c r="AJ222" s="5"/>
      <c r="AK222" s="23" t="s">
        <v>208</v>
      </c>
      <c r="AL222" s="94"/>
      <c r="AM222" s="94"/>
      <c r="AN222" s="94"/>
      <c r="AO222" s="94"/>
      <c r="AP222" s="23" t="s">
        <v>246</v>
      </c>
      <c r="AQ222" s="23" t="s">
        <v>115</v>
      </c>
      <c r="AR222" s="2"/>
      <c r="AS222" s="2"/>
      <c r="AT222" s="39" t="s">
        <v>297</v>
      </c>
      <c r="AU222" s="39"/>
      <c r="AV222" s="39" t="s">
        <v>70</v>
      </c>
      <c r="AW222" s="2" t="s">
        <v>55</v>
      </c>
      <c r="AX222" s="70"/>
      <c r="AY222" s="71"/>
      <c r="AZ222" s="71" t="s">
        <v>212</v>
      </c>
      <c r="BA222" s="71" t="s">
        <v>248</v>
      </c>
      <c r="BB222" s="71" t="s">
        <v>81</v>
      </c>
      <c r="BC222" s="72">
        <v>53978400</v>
      </c>
      <c r="BD222" s="72">
        <v>53978400</v>
      </c>
    </row>
    <row r="223" spans="1:56" s="95" customFormat="1" ht="86.25" customHeight="1" x14ac:dyDescent="0.25">
      <c r="A223" s="68">
        <v>324</v>
      </c>
      <c r="B223" s="23" t="s">
        <v>32</v>
      </c>
      <c r="C223" s="23" t="s">
        <v>33</v>
      </c>
      <c r="D223" s="23" t="s">
        <v>197</v>
      </c>
      <c r="E223" s="23" t="s">
        <v>198</v>
      </c>
      <c r="F223" s="23" t="s">
        <v>199</v>
      </c>
      <c r="G223" s="23" t="s">
        <v>200</v>
      </c>
      <c r="H223" s="23" t="s">
        <v>201</v>
      </c>
      <c r="I223" s="23" t="s">
        <v>202</v>
      </c>
      <c r="J223" s="94" t="s">
        <v>40</v>
      </c>
      <c r="K223" s="68">
        <f>IF(I223="na",0,IF(COUNTIFS($C$1:C223,C223,$I$1:I223,I223)&gt;1,0,1))</f>
        <v>0</v>
      </c>
      <c r="L223" s="68">
        <f>IF(I223="na",0,IF(COUNTIFS($D$1:D223,D223,$I$1:I223,I223)&gt;1,0,1))</f>
        <v>0</v>
      </c>
      <c r="M223" s="68">
        <f>IF(S223="",0,IF(VLOOKUP(R223,#REF!,2,0)=1,S223-O223,S223-SUMIFS($S:$S,$R:$R,INDEX(meses,VLOOKUP(R223,#REF!,2,0)-1),D:D,D223)))</f>
        <v>0</v>
      </c>
      <c r="N223" s="94"/>
      <c r="O223" s="94"/>
      <c r="P223" s="94"/>
      <c r="Q223" s="94"/>
      <c r="R223" s="2" t="s">
        <v>392</v>
      </c>
      <c r="S223" s="2"/>
      <c r="T223" s="22"/>
      <c r="U223" s="2"/>
      <c r="V223" s="2"/>
      <c r="W223" s="2"/>
      <c r="X223" s="23" t="s">
        <v>203</v>
      </c>
      <c r="Y223" s="23" t="s">
        <v>287</v>
      </c>
      <c r="Z223" s="23"/>
      <c r="AA223" s="19"/>
      <c r="AB223" s="19"/>
      <c r="AC223" s="19"/>
      <c r="AD223" s="23"/>
      <c r="AE223" s="23"/>
      <c r="AF223" s="5"/>
      <c r="AG223" s="22"/>
      <c r="AH223" s="2"/>
      <c r="AI223" s="2"/>
      <c r="AJ223" s="5"/>
      <c r="AK223" s="23" t="s">
        <v>208</v>
      </c>
      <c r="AL223" s="94"/>
      <c r="AM223" s="94"/>
      <c r="AN223" s="94"/>
      <c r="AO223" s="94"/>
      <c r="AP223" s="23" t="s">
        <v>246</v>
      </c>
      <c r="AQ223" s="23" t="s">
        <v>115</v>
      </c>
      <c r="AR223" s="2"/>
      <c r="AS223" s="2"/>
      <c r="AT223" s="39" t="s">
        <v>298</v>
      </c>
      <c r="AU223" s="39"/>
      <c r="AV223" s="39" t="s">
        <v>70</v>
      </c>
      <c r="AW223" s="2" t="s">
        <v>55</v>
      </c>
      <c r="AX223" s="70"/>
      <c r="AY223" s="71"/>
      <c r="AZ223" s="71" t="s">
        <v>212</v>
      </c>
      <c r="BA223" s="71" t="s">
        <v>248</v>
      </c>
      <c r="BB223" s="71" t="s">
        <v>81</v>
      </c>
      <c r="BC223" s="72">
        <v>53978400</v>
      </c>
      <c r="BD223" s="72">
        <v>53978400</v>
      </c>
    </row>
    <row r="224" spans="1:56" s="95" customFormat="1" ht="86.25" customHeight="1" x14ac:dyDescent="0.25">
      <c r="A224" s="68">
        <v>325</v>
      </c>
      <c r="B224" s="23" t="s">
        <v>32</v>
      </c>
      <c r="C224" s="23" t="s">
        <v>33</v>
      </c>
      <c r="D224" s="23" t="s">
        <v>197</v>
      </c>
      <c r="E224" s="23" t="s">
        <v>198</v>
      </c>
      <c r="F224" s="23" t="s">
        <v>199</v>
      </c>
      <c r="G224" s="23" t="s">
        <v>200</v>
      </c>
      <c r="H224" s="23" t="s">
        <v>201</v>
      </c>
      <c r="I224" s="23" t="s">
        <v>202</v>
      </c>
      <c r="J224" s="94" t="s">
        <v>40</v>
      </c>
      <c r="K224" s="68">
        <f>IF(I224="na",0,IF(COUNTIFS($C$1:C224,C224,$I$1:I224,I224)&gt;1,0,1))</f>
        <v>0</v>
      </c>
      <c r="L224" s="68">
        <f>IF(I224="na",0,IF(COUNTIFS($D$1:D224,D224,$I$1:I224,I224)&gt;1,0,1))</f>
        <v>0</v>
      </c>
      <c r="M224" s="68">
        <f>IF(S224="",0,IF(VLOOKUP(R224,#REF!,2,0)=1,S224-O224,S224-SUMIFS($S:$S,$R:$R,INDEX(meses,VLOOKUP(R224,#REF!,2,0)-1),D:D,D224)))</f>
        <v>0</v>
      </c>
      <c r="N224" s="94"/>
      <c r="O224" s="94"/>
      <c r="P224" s="94"/>
      <c r="Q224" s="94"/>
      <c r="R224" s="2" t="s">
        <v>392</v>
      </c>
      <c r="S224" s="2"/>
      <c r="T224" s="22"/>
      <c r="U224" s="2"/>
      <c r="V224" s="2"/>
      <c r="W224" s="2"/>
      <c r="X224" s="23" t="s">
        <v>203</v>
      </c>
      <c r="Y224" s="23" t="s">
        <v>287</v>
      </c>
      <c r="Z224" s="23"/>
      <c r="AA224" s="19"/>
      <c r="AB224" s="19"/>
      <c r="AC224" s="19"/>
      <c r="AD224" s="23"/>
      <c r="AE224" s="23"/>
      <c r="AF224" s="5"/>
      <c r="AG224" s="22"/>
      <c r="AH224" s="2"/>
      <c r="AI224" s="2"/>
      <c r="AJ224" s="5"/>
      <c r="AK224" s="23" t="s">
        <v>208</v>
      </c>
      <c r="AL224" s="94"/>
      <c r="AM224" s="94"/>
      <c r="AN224" s="94"/>
      <c r="AO224" s="94"/>
      <c r="AP224" s="23" t="s">
        <v>246</v>
      </c>
      <c r="AQ224" s="23" t="s">
        <v>115</v>
      </c>
      <c r="AR224" s="2"/>
      <c r="AS224" s="2"/>
      <c r="AT224" s="39" t="s">
        <v>299</v>
      </c>
      <c r="AU224" s="39"/>
      <c r="AV224" s="39" t="s">
        <v>70</v>
      </c>
      <c r="AW224" s="2" t="s">
        <v>55</v>
      </c>
      <c r="AX224" s="70"/>
      <c r="AY224" s="71"/>
      <c r="AZ224" s="71" t="s">
        <v>212</v>
      </c>
      <c r="BA224" s="71" t="s">
        <v>248</v>
      </c>
      <c r="BB224" s="71" t="s">
        <v>81</v>
      </c>
      <c r="BC224" s="72">
        <v>49480200</v>
      </c>
      <c r="BD224" s="72">
        <v>49480200</v>
      </c>
    </row>
    <row r="225" spans="1:63" s="95" customFormat="1" ht="86.25" customHeight="1" x14ac:dyDescent="0.25">
      <c r="A225" s="68">
        <v>326</v>
      </c>
      <c r="B225" s="23" t="s">
        <v>32</v>
      </c>
      <c r="C225" s="23" t="s">
        <v>33</v>
      </c>
      <c r="D225" s="23" t="s">
        <v>197</v>
      </c>
      <c r="E225" s="23" t="s">
        <v>198</v>
      </c>
      <c r="F225" s="23" t="s">
        <v>199</v>
      </c>
      <c r="G225" s="23" t="s">
        <v>200</v>
      </c>
      <c r="H225" s="23" t="s">
        <v>201</v>
      </c>
      <c r="I225" s="23" t="s">
        <v>202</v>
      </c>
      <c r="J225" s="94" t="s">
        <v>40</v>
      </c>
      <c r="K225" s="68">
        <f>IF(I225="na",0,IF(COUNTIFS($C$1:C225,C225,$I$1:I225,I225)&gt;1,0,1))</f>
        <v>0</v>
      </c>
      <c r="L225" s="68">
        <f>IF(I225="na",0,IF(COUNTIFS($D$1:D225,D225,$I$1:I225,I225)&gt;1,0,1))</f>
        <v>0</v>
      </c>
      <c r="M225" s="68">
        <f>IF(S225="",0,IF(VLOOKUP(R225,#REF!,2,0)=1,S225-O225,S225-SUMIFS($S:$S,$R:$R,INDEX(meses,VLOOKUP(R225,#REF!,2,0)-1),D:D,D225)))</f>
        <v>0</v>
      </c>
      <c r="N225" s="94"/>
      <c r="O225" s="94"/>
      <c r="P225" s="94"/>
      <c r="Q225" s="94"/>
      <c r="R225" s="2" t="s">
        <v>392</v>
      </c>
      <c r="S225" s="2"/>
      <c r="T225" s="22"/>
      <c r="U225" s="2"/>
      <c r="V225" s="2"/>
      <c r="W225" s="2"/>
      <c r="X225" s="23" t="s">
        <v>203</v>
      </c>
      <c r="Y225" s="23" t="s">
        <v>287</v>
      </c>
      <c r="Z225" s="23"/>
      <c r="AA225" s="19"/>
      <c r="AB225" s="19"/>
      <c r="AC225" s="19"/>
      <c r="AD225" s="23"/>
      <c r="AE225" s="23"/>
      <c r="AF225" s="5"/>
      <c r="AG225" s="22"/>
      <c r="AH225" s="2"/>
      <c r="AI225" s="2"/>
      <c r="AJ225" s="5"/>
      <c r="AK225" s="23" t="s">
        <v>208</v>
      </c>
      <c r="AL225" s="94"/>
      <c r="AM225" s="94"/>
      <c r="AN225" s="94"/>
      <c r="AO225" s="94"/>
      <c r="AP225" s="23" t="s">
        <v>246</v>
      </c>
      <c r="AQ225" s="23" t="s">
        <v>115</v>
      </c>
      <c r="AR225" s="2"/>
      <c r="AS225" s="2"/>
      <c r="AT225" s="39" t="s">
        <v>300</v>
      </c>
      <c r="AU225" s="39"/>
      <c r="AV225" s="39" t="s">
        <v>70</v>
      </c>
      <c r="AW225" s="2" t="s">
        <v>55</v>
      </c>
      <c r="AX225" s="70"/>
      <c r="AY225" s="71"/>
      <c r="AZ225" s="71" t="s">
        <v>212</v>
      </c>
      <c r="BA225" s="71" t="s">
        <v>248</v>
      </c>
      <c r="BB225" s="71" t="s">
        <v>81</v>
      </c>
      <c r="BC225" s="72">
        <v>34560000</v>
      </c>
      <c r="BD225" s="72">
        <v>34560000</v>
      </c>
    </row>
    <row r="226" spans="1:63" s="95" customFormat="1" ht="86.25" customHeight="1" x14ac:dyDescent="0.25">
      <c r="A226" s="68">
        <v>327</v>
      </c>
      <c r="B226" s="23" t="s">
        <v>32</v>
      </c>
      <c r="C226" s="23" t="s">
        <v>33</v>
      </c>
      <c r="D226" s="23" t="s">
        <v>197</v>
      </c>
      <c r="E226" s="23" t="s">
        <v>198</v>
      </c>
      <c r="F226" s="23" t="s">
        <v>199</v>
      </c>
      <c r="G226" s="23" t="s">
        <v>200</v>
      </c>
      <c r="H226" s="23" t="s">
        <v>201</v>
      </c>
      <c r="I226" s="23" t="s">
        <v>202</v>
      </c>
      <c r="J226" s="94" t="s">
        <v>40</v>
      </c>
      <c r="K226" s="68">
        <f>IF(I226="na",0,IF(COUNTIFS($C$1:C226,C226,$I$1:I226,I226)&gt;1,0,1))</f>
        <v>0</v>
      </c>
      <c r="L226" s="68">
        <f>IF(I226="na",0,IF(COUNTIFS($D$1:D226,D226,$I$1:I226,I226)&gt;1,0,1))</f>
        <v>0</v>
      </c>
      <c r="M226" s="68">
        <f>IF(S226="",0,IF(VLOOKUP(R226,#REF!,2,0)=1,S226-O226,S226-SUMIFS($S:$S,$R:$R,INDEX(meses,VLOOKUP(R226,#REF!,2,0)-1),D:D,D226)))</f>
        <v>0</v>
      </c>
      <c r="N226" s="94"/>
      <c r="O226" s="94"/>
      <c r="P226" s="94"/>
      <c r="Q226" s="94"/>
      <c r="R226" s="2" t="s">
        <v>392</v>
      </c>
      <c r="S226" s="2"/>
      <c r="T226" s="22"/>
      <c r="U226" s="2"/>
      <c r="V226" s="2"/>
      <c r="W226" s="2"/>
      <c r="X226" s="23" t="s">
        <v>203</v>
      </c>
      <c r="Y226" s="23" t="s">
        <v>287</v>
      </c>
      <c r="Z226" s="23"/>
      <c r="AA226" s="19"/>
      <c r="AB226" s="19"/>
      <c r="AC226" s="19"/>
      <c r="AD226" s="23"/>
      <c r="AE226" s="23"/>
      <c r="AF226" s="5"/>
      <c r="AG226" s="22"/>
      <c r="AH226" s="2"/>
      <c r="AI226" s="2"/>
      <c r="AJ226" s="5"/>
      <c r="AK226" s="23" t="s">
        <v>208</v>
      </c>
      <c r="AL226" s="94"/>
      <c r="AM226" s="94"/>
      <c r="AN226" s="94"/>
      <c r="AO226" s="94"/>
      <c r="AP226" s="23" t="s">
        <v>246</v>
      </c>
      <c r="AQ226" s="23" t="s">
        <v>115</v>
      </c>
      <c r="AR226" s="2"/>
      <c r="AS226" s="2"/>
      <c r="AT226" s="39" t="s">
        <v>301</v>
      </c>
      <c r="AU226" s="39"/>
      <c r="AV226" s="39" t="s">
        <v>70</v>
      </c>
      <c r="AW226" s="2" t="s">
        <v>55</v>
      </c>
      <c r="AX226" s="70"/>
      <c r="AY226" s="71"/>
      <c r="AZ226" s="71" t="s">
        <v>212</v>
      </c>
      <c r="BA226" s="71" t="s">
        <v>248</v>
      </c>
      <c r="BB226" s="71" t="s">
        <v>81</v>
      </c>
      <c r="BC226" s="72">
        <v>4176000</v>
      </c>
      <c r="BD226" s="72">
        <v>4176000</v>
      </c>
    </row>
    <row r="227" spans="1:63" s="95" customFormat="1" ht="86.25" customHeight="1" x14ac:dyDescent="0.25">
      <c r="A227" s="68">
        <v>328</v>
      </c>
      <c r="B227" s="23" t="s">
        <v>32</v>
      </c>
      <c r="C227" s="23" t="s">
        <v>33</v>
      </c>
      <c r="D227" s="23" t="s">
        <v>197</v>
      </c>
      <c r="E227" s="23" t="s">
        <v>198</v>
      </c>
      <c r="F227" s="23" t="s">
        <v>199</v>
      </c>
      <c r="G227" s="23" t="s">
        <v>200</v>
      </c>
      <c r="H227" s="23" t="s">
        <v>201</v>
      </c>
      <c r="I227" s="23" t="s">
        <v>202</v>
      </c>
      <c r="J227" s="94" t="s">
        <v>40</v>
      </c>
      <c r="K227" s="68">
        <f>IF(I227="na",0,IF(COUNTIFS($C$1:C227,C227,$I$1:I227,I227)&gt;1,0,1))</f>
        <v>0</v>
      </c>
      <c r="L227" s="68">
        <f>IF(I227="na",0,IF(COUNTIFS($D$1:D227,D227,$I$1:I227,I227)&gt;1,0,1))</f>
        <v>0</v>
      </c>
      <c r="M227" s="68">
        <f>IF(S227="",0,IF(VLOOKUP(R227,#REF!,2,0)=1,S227-O227,S227-SUMIFS($S:$S,$R:$R,INDEX(meses,VLOOKUP(R227,#REF!,2,0)-1),D:D,D227)))</f>
        <v>0</v>
      </c>
      <c r="N227" s="94"/>
      <c r="O227" s="94"/>
      <c r="P227" s="94"/>
      <c r="Q227" s="94"/>
      <c r="R227" s="2" t="s">
        <v>392</v>
      </c>
      <c r="S227" s="2"/>
      <c r="T227" s="22"/>
      <c r="U227" s="2"/>
      <c r="V227" s="2"/>
      <c r="W227" s="2"/>
      <c r="X227" s="23" t="s">
        <v>203</v>
      </c>
      <c r="Y227" s="23" t="s">
        <v>287</v>
      </c>
      <c r="Z227" s="23"/>
      <c r="AA227" s="19"/>
      <c r="AB227" s="19"/>
      <c r="AC227" s="19"/>
      <c r="AD227" s="23"/>
      <c r="AE227" s="23"/>
      <c r="AF227" s="5"/>
      <c r="AG227" s="22"/>
      <c r="AH227" s="2"/>
      <c r="AI227" s="2"/>
      <c r="AJ227" s="5"/>
      <c r="AK227" s="23" t="s">
        <v>208</v>
      </c>
      <c r="AL227" s="94"/>
      <c r="AM227" s="94"/>
      <c r="AN227" s="94"/>
      <c r="AO227" s="94"/>
      <c r="AP227" s="23" t="s">
        <v>246</v>
      </c>
      <c r="AQ227" s="23" t="s">
        <v>115</v>
      </c>
      <c r="AR227" s="2"/>
      <c r="AS227" s="2"/>
      <c r="AT227" s="39" t="s">
        <v>302</v>
      </c>
      <c r="AU227" s="39"/>
      <c r="AV227" s="39" t="s">
        <v>70</v>
      </c>
      <c r="AW227" s="2" t="s">
        <v>55</v>
      </c>
      <c r="AX227" s="70"/>
      <c r="AY227" s="71"/>
      <c r="AZ227" s="71" t="s">
        <v>212</v>
      </c>
      <c r="BA227" s="71" t="s">
        <v>248</v>
      </c>
      <c r="BB227" s="71" t="s">
        <v>81</v>
      </c>
      <c r="BC227" s="72">
        <v>37818000</v>
      </c>
      <c r="BD227" s="72">
        <v>37818000</v>
      </c>
    </row>
    <row r="228" spans="1:63" s="95" customFormat="1" ht="86.25" customHeight="1" x14ac:dyDescent="0.25">
      <c r="A228" s="68">
        <v>329</v>
      </c>
      <c r="B228" s="23" t="s">
        <v>32</v>
      </c>
      <c r="C228" s="23" t="s">
        <v>33</v>
      </c>
      <c r="D228" s="23" t="s">
        <v>197</v>
      </c>
      <c r="E228" s="23" t="s">
        <v>198</v>
      </c>
      <c r="F228" s="23" t="s">
        <v>199</v>
      </c>
      <c r="G228" s="23" t="s">
        <v>200</v>
      </c>
      <c r="H228" s="23" t="s">
        <v>201</v>
      </c>
      <c r="I228" s="23" t="s">
        <v>202</v>
      </c>
      <c r="J228" s="94" t="s">
        <v>40</v>
      </c>
      <c r="K228" s="68">
        <f>IF(I228="na",0,IF(COUNTIFS($C$1:C228,C228,$I$1:I228,I228)&gt;1,0,1))</f>
        <v>0</v>
      </c>
      <c r="L228" s="68">
        <f>IF(I228="na",0,IF(COUNTIFS($D$1:D228,D228,$I$1:I228,I228)&gt;1,0,1))</f>
        <v>0</v>
      </c>
      <c r="M228" s="68">
        <f>IF(S228="",0,IF(VLOOKUP(R228,#REF!,2,0)=1,S228-O228,S228-SUMIFS($S:$S,$R:$R,INDEX(meses,VLOOKUP(R228,#REF!,2,0)-1),D:D,D228)))</f>
        <v>0</v>
      </c>
      <c r="N228" s="94"/>
      <c r="O228" s="94"/>
      <c r="P228" s="94"/>
      <c r="Q228" s="94"/>
      <c r="R228" s="2" t="s">
        <v>392</v>
      </c>
      <c r="S228" s="2"/>
      <c r="T228" s="22"/>
      <c r="U228" s="2"/>
      <c r="V228" s="2"/>
      <c r="W228" s="2"/>
      <c r="X228" s="23" t="s">
        <v>203</v>
      </c>
      <c r="Y228" s="23" t="s">
        <v>287</v>
      </c>
      <c r="Z228" s="23"/>
      <c r="AA228" s="19"/>
      <c r="AB228" s="19"/>
      <c r="AC228" s="19"/>
      <c r="AD228" s="23"/>
      <c r="AE228" s="23"/>
      <c r="AF228" s="5"/>
      <c r="AG228" s="22"/>
      <c r="AH228" s="2"/>
      <c r="AI228" s="2"/>
      <c r="AJ228" s="5"/>
      <c r="AK228" s="23" t="s">
        <v>208</v>
      </c>
      <c r="AL228" s="94"/>
      <c r="AM228" s="94"/>
      <c r="AN228" s="94"/>
      <c r="AO228" s="94"/>
      <c r="AP228" s="23" t="s">
        <v>246</v>
      </c>
      <c r="AQ228" s="23" t="s">
        <v>115</v>
      </c>
      <c r="AR228" s="2"/>
      <c r="AS228" s="2"/>
      <c r="AT228" s="39" t="s">
        <v>303</v>
      </c>
      <c r="AU228" s="39"/>
      <c r="AV228" s="39" t="s">
        <v>70</v>
      </c>
      <c r="AW228" s="2" t="s">
        <v>55</v>
      </c>
      <c r="AX228" s="70"/>
      <c r="AY228" s="71"/>
      <c r="AZ228" s="71" t="s">
        <v>212</v>
      </c>
      <c r="BA228" s="71" t="s">
        <v>248</v>
      </c>
      <c r="BB228" s="71" t="s">
        <v>81</v>
      </c>
      <c r="BC228" s="72">
        <v>103398400</v>
      </c>
      <c r="BD228" s="72">
        <v>103398400</v>
      </c>
    </row>
    <row r="229" spans="1:63" s="95" customFormat="1" ht="86.25" customHeight="1" x14ac:dyDescent="0.25">
      <c r="A229" s="68">
        <v>330</v>
      </c>
      <c r="B229" s="23" t="s">
        <v>32</v>
      </c>
      <c r="C229" s="23" t="s">
        <v>33</v>
      </c>
      <c r="D229" s="23" t="s">
        <v>197</v>
      </c>
      <c r="E229" s="23" t="s">
        <v>198</v>
      </c>
      <c r="F229" s="23" t="s">
        <v>199</v>
      </c>
      <c r="G229" s="23" t="s">
        <v>200</v>
      </c>
      <c r="H229" s="23" t="s">
        <v>201</v>
      </c>
      <c r="I229" s="23" t="s">
        <v>202</v>
      </c>
      <c r="J229" s="94" t="s">
        <v>40</v>
      </c>
      <c r="K229" s="68">
        <f>IF(I229="na",0,IF(COUNTIFS($C$1:C229,C229,$I$1:I229,I229)&gt;1,0,1))</f>
        <v>0</v>
      </c>
      <c r="L229" s="68">
        <f>IF(I229="na",0,IF(COUNTIFS($D$1:D229,D229,$I$1:I229,I229)&gt;1,0,1))</f>
        <v>0</v>
      </c>
      <c r="M229" s="68">
        <f>IF(S229="",0,IF(VLOOKUP(R229,#REF!,2,0)=1,S229-O229,S229-SUMIFS($S:$S,$R:$R,INDEX(meses,VLOOKUP(R229,#REF!,2,0)-1),D:D,D229)))</f>
        <v>0</v>
      </c>
      <c r="N229" s="94"/>
      <c r="O229" s="94"/>
      <c r="P229" s="94"/>
      <c r="Q229" s="94"/>
      <c r="R229" s="2" t="s">
        <v>392</v>
      </c>
      <c r="S229" s="2"/>
      <c r="T229" s="22"/>
      <c r="U229" s="2"/>
      <c r="V229" s="2"/>
      <c r="W229" s="2"/>
      <c r="X229" s="23" t="s">
        <v>203</v>
      </c>
      <c r="Y229" s="23" t="s">
        <v>287</v>
      </c>
      <c r="Z229" s="23"/>
      <c r="AA229" s="19"/>
      <c r="AB229" s="19"/>
      <c r="AC229" s="19"/>
      <c r="AD229" s="23"/>
      <c r="AE229" s="23"/>
      <c r="AF229" s="5"/>
      <c r="AG229" s="22"/>
      <c r="AH229" s="2"/>
      <c r="AI229" s="2"/>
      <c r="AJ229" s="5"/>
      <c r="AK229" s="23" t="s">
        <v>208</v>
      </c>
      <c r="AL229" s="94"/>
      <c r="AM229" s="94"/>
      <c r="AN229" s="94"/>
      <c r="AO229" s="94"/>
      <c r="AP229" s="23" t="s">
        <v>246</v>
      </c>
      <c r="AQ229" s="23" t="s">
        <v>115</v>
      </c>
      <c r="AR229" s="2"/>
      <c r="AS229" s="2"/>
      <c r="AT229" s="39" t="s">
        <v>304</v>
      </c>
      <c r="AU229" s="39"/>
      <c r="AV229" s="39" t="s">
        <v>70</v>
      </c>
      <c r="AW229" s="2" t="s">
        <v>55</v>
      </c>
      <c r="AX229" s="70"/>
      <c r="AY229" s="71"/>
      <c r="AZ229" s="71" t="s">
        <v>212</v>
      </c>
      <c r="BA229" s="71" t="s">
        <v>248</v>
      </c>
      <c r="BB229" s="71" t="s">
        <v>81</v>
      </c>
      <c r="BC229" s="72">
        <v>1251882</v>
      </c>
      <c r="BD229" s="72">
        <v>1251882</v>
      </c>
    </row>
    <row r="230" spans="1:63" s="95" customFormat="1" ht="86.25" customHeight="1" x14ac:dyDescent="0.25">
      <c r="A230" s="68">
        <v>331</v>
      </c>
      <c r="B230" s="23" t="s">
        <v>32</v>
      </c>
      <c r="C230" s="23" t="s">
        <v>33</v>
      </c>
      <c r="D230" s="23" t="s">
        <v>197</v>
      </c>
      <c r="E230" s="23" t="s">
        <v>198</v>
      </c>
      <c r="F230" s="23" t="s">
        <v>199</v>
      </c>
      <c r="G230" s="23" t="s">
        <v>200</v>
      </c>
      <c r="H230" s="23" t="s">
        <v>201</v>
      </c>
      <c r="I230" s="23" t="s">
        <v>202</v>
      </c>
      <c r="J230" s="94" t="s">
        <v>40</v>
      </c>
      <c r="K230" s="68">
        <f>IF(I230="na",0,IF(COUNTIFS($C$1:C230,C230,$I$1:I230,I230)&gt;1,0,1))</f>
        <v>0</v>
      </c>
      <c r="L230" s="68">
        <f>IF(I230="na",0,IF(COUNTIFS($D$1:D230,D230,$I$1:I230,I230)&gt;1,0,1))</f>
        <v>0</v>
      </c>
      <c r="M230" s="68">
        <f>IF(S230="",0,IF(VLOOKUP(R230,#REF!,2,0)=1,S230-O230,S230-SUMIFS($S:$S,$R:$R,INDEX(meses,VLOOKUP(R230,#REF!,2,0)-1),D:D,D230)))</f>
        <v>0</v>
      </c>
      <c r="N230" s="94"/>
      <c r="O230" s="94"/>
      <c r="P230" s="94"/>
      <c r="Q230" s="94"/>
      <c r="R230" s="2" t="s">
        <v>392</v>
      </c>
      <c r="S230" s="2"/>
      <c r="T230" s="22"/>
      <c r="U230" s="2"/>
      <c r="V230" s="2"/>
      <c r="W230" s="2"/>
      <c r="X230" s="23" t="s">
        <v>203</v>
      </c>
      <c r="Y230" s="23" t="s">
        <v>287</v>
      </c>
      <c r="Z230" s="23"/>
      <c r="AA230" s="19"/>
      <c r="AB230" s="19"/>
      <c r="AC230" s="19"/>
      <c r="AD230" s="23"/>
      <c r="AE230" s="23"/>
      <c r="AF230" s="5"/>
      <c r="AG230" s="22"/>
      <c r="AH230" s="2"/>
      <c r="AI230" s="2"/>
      <c r="AJ230" s="5"/>
      <c r="AK230" s="23" t="s">
        <v>208</v>
      </c>
      <c r="AL230" s="94"/>
      <c r="AM230" s="94"/>
      <c r="AN230" s="94"/>
      <c r="AO230" s="94"/>
      <c r="AP230" s="23" t="s">
        <v>246</v>
      </c>
      <c r="AQ230" s="23" t="s">
        <v>115</v>
      </c>
      <c r="AR230" s="2"/>
      <c r="AS230" s="2"/>
      <c r="AT230" s="39" t="s">
        <v>305</v>
      </c>
      <c r="AU230" s="39"/>
      <c r="AV230" s="39" t="s">
        <v>70</v>
      </c>
      <c r="AW230" s="2" t="s">
        <v>55</v>
      </c>
      <c r="AX230" s="70"/>
      <c r="AY230" s="71"/>
      <c r="AZ230" s="71" t="s">
        <v>212</v>
      </c>
      <c r="BA230" s="71" t="s">
        <v>248</v>
      </c>
      <c r="BB230" s="71" t="s">
        <v>81</v>
      </c>
      <c r="BC230" s="72">
        <v>96784127</v>
      </c>
      <c r="BD230" s="72">
        <v>96784127</v>
      </c>
    </row>
    <row r="231" spans="1:63" s="95" customFormat="1" ht="86.25" customHeight="1" x14ac:dyDescent="0.25">
      <c r="A231" s="68">
        <v>332</v>
      </c>
      <c r="B231" s="23" t="s">
        <v>32</v>
      </c>
      <c r="C231" s="23" t="s">
        <v>33</v>
      </c>
      <c r="D231" s="23" t="s">
        <v>197</v>
      </c>
      <c r="E231" s="23" t="s">
        <v>198</v>
      </c>
      <c r="F231" s="23" t="s">
        <v>199</v>
      </c>
      <c r="G231" s="23" t="s">
        <v>200</v>
      </c>
      <c r="H231" s="23" t="s">
        <v>201</v>
      </c>
      <c r="I231" s="23" t="s">
        <v>202</v>
      </c>
      <c r="J231" s="94" t="s">
        <v>40</v>
      </c>
      <c r="K231" s="68">
        <f>IF(I231="na",0,IF(COUNTIFS($C$1:C231,C231,$I$1:I231,I231)&gt;1,0,1))</f>
        <v>0</v>
      </c>
      <c r="L231" s="68">
        <f>IF(I231="na",0,IF(COUNTIFS($D$1:D231,D231,$I$1:I231,I231)&gt;1,0,1))</f>
        <v>0</v>
      </c>
      <c r="M231" s="68">
        <f>IF(S231="",0,IF(VLOOKUP(R231,#REF!,2,0)=1,S231-O231,S231-SUMIFS($S:$S,$R:$R,INDEX(meses,VLOOKUP(R231,#REF!,2,0)-1),D:D,D231)))</f>
        <v>0</v>
      </c>
      <c r="N231" s="94"/>
      <c r="O231" s="94"/>
      <c r="P231" s="94"/>
      <c r="Q231" s="94"/>
      <c r="R231" s="2" t="s">
        <v>392</v>
      </c>
      <c r="S231" s="2"/>
      <c r="T231" s="22"/>
      <c r="U231" s="2"/>
      <c r="V231" s="2"/>
      <c r="W231" s="2"/>
      <c r="X231" s="23" t="s">
        <v>203</v>
      </c>
      <c r="Y231" s="23" t="s">
        <v>287</v>
      </c>
      <c r="Z231" s="23"/>
      <c r="AA231" s="19"/>
      <c r="AB231" s="19"/>
      <c r="AC231" s="19"/>
      <c r="AD231" s="23"/>
      <c r="AE231" s="23"/>
      <c r="AF231" s="5"/>
      <c r="AG231" s="22"/>
      <c r="AH231" s="2"/>
      <c r="AI231" s="2"/>
      <c r="AJ231" s="5"/>
      <c r="AK231" s="23" t="s">
        <v>208</v>
      </c>
      <c r="AL231" s="94"/>
      <c r="AM231" s="94"/>
      <c r="AN231" s="94"/>
      <c r="AO231" s="94"/>
      <c r="AP231" s="23" t="s">
        <v>246</v>
      </c>
      <c r="AQ231" s="23" t="s">
        <v>115</v>
      </c>
      <c r="AR231" s="2"/>
      <c r="AS231" s="2"/>
      <c r="AT231" s="39" t="s">
        <v>306</v>
      </c>
      <c r="AU231" s="39"/>
      <c r="AV231" s="39" t="s">
        <v>70</v>
      </c>
      <c r="AW231" s="2" t="s">
        <v>55</v>
      </c>
      <c r="AX231" s="70"/>
      <c r="AY231" s="71"/>
      <c r="AZ231" s="71" t="s">
        <v>212</v>
      </c>
      <c r="BA231" s="71" t="s">
        <v>248</v>
      </c>
      <c r="BB231" s="71" t="s">
        <v>81</v>
      </c>
      <c r="BC231" s="72">
        <v>79355320</v>
      </c>
      <c r="BD231" s="72">
        <v>79355320</v>
      </c>
    </row>
    <row r="232" spans="1:63" s="95" customFormat="1" ht="86.25" customHeight="1" x14ac:dyDescent="0.25">
      <c r="A232" s="68">
        <v>333</v>
      </c>
      <c r="B232" s="23" t="s">
        <v>32</v>
      </c>
      <c r="C232" s="23" t="s">
        <v>33</v>
      </c>
      <c r="D232" s="23" t="s">
        <v>197</v>
      </c>
      <c r="E232" s="23" t="s">
        <v>198</v>
      </c>
      <c r="F232" s="23" t="s">
        <v>199</v>
      </c>
      <c r="G232" s="23" t="s">
        <v>200</v>
      </c>
      <c r="H232" s="23" t="s">
        <v>201</v>
      </c>
      <c r="I232" s="23" t="s">
        <v>202</v>
      </c>
      <c r="J232" s="94" t="s">
        <v>40</v>
      </c>
      <c r="K232" s="68">
        <f>IF(I232="na",0,IF(COUNTIFS($C$1:C232,C232,$I$1:I232,I232)&gt;1,0,1))</f>
        <v>0</v>
      </c>
      <c r="L232" s="68">
        <f>IF(I232="na",0,IF(COUNTIFS($D$1:D232,D232,$I$1:I232,I232)&gt;1,0,1))</f>
        <v>0</v>
      </c>
      <c r="M232" s="68">
        <f>IF(S232="",0,IF(VLOOKUP(R232,#REF!,2,0)=1,S232-O232,S232-SUMIFS($S:$S,$R:$R,INDEX(meses,VLOOKUP(R232,#REF!,2,0)-1),D:D,D232)))</f>
        <v>0</v>
      </c>
      <c r="N232" s="94"/>
      <c r="O232" s="94"/>
      <c r="P232" s="94"/>
      <c r="Q232" s="94"/>
      <c r="R232" s="2" t="s">
        <v>392</v>
      </c>
      <c r="S232" s="2"/>
      <c r="T232" s="22"/>
      <c r="U232" s="2"/>
      <c r="V232" s="2"/>
      <c r="W232" s="2"/>
      <c r="X232" s="23" t="s">
        <v>203</v>
      </c>
      <c r="Y232" s="23" t="s">
        <v>287</v>
      </c>
      <c r="Z232" s="23"/>
      <c r="AA232" s="19"/>
      <c r="AB232" s="19"/>
      <c r="AC232" s="19"/>
      <c r="AD232" s="23"/>
      <c r="AE232" s="23"/>
      <c r="AF232" s="5"/>
      <c r="AG232" s="22"/>
      <c r="AH232" s="2"/>
      <c r="AI232" s="2"/>
      <c r="AJ232" s="5"/>
      <c r="AK232" s="23" t="s">
        <v>208</v>
      </c>
      <c r="AL232" s="94"/>
      <c r="AM232" s="94"/>
      <c r="AN232" s="94"/>
      <c r="AO232" s="94"/>
      <c r="AP232" s="23" t="s">
        <v>246</v>
      </c>
      <c r="AQ232" s="23" t="s">
        <v>115</v>
      </c>
      <c r="AR232" s="2"/>
      <c r="AS232" s="2"/>
      <c r="AT232" s="39" t="s">
        <v>307</v>
      </c>
      <c r="AU232" s="39"/>
      <c r="AV232" s="39" t="s">
        <v>70</v>
      </c>
      <c r="AW232" s="2" t="s">
        <v>55</v>
      </c>
      <c r="AX232" s="70"/>
      <c r="AY232" s="71"/>
      <c r="AZ232" s="71" t="s">
        <v>212</v>
      </c>
      <c r="BA232" s="71" t="s">
        <v>248</v>
      </c>
      <c r="BB232" s="71" t="s">
        <v>81</v>
      </c>
      <c r="BC232" s="72">
        <v>101477127</v>
      </c>
      <c r="BD232" s="72">
        <v>101477127</v>
      </c>
    </row>
    <row r="233" spans="1:63" s="95" customFormat="1" ht="86.25" customHeight="1" x14ac:dyDescent="0.25">
      <c r="A233" s="68">
        <v>334</v>
      </c>
      <c r="B233" s="23" t="s">
        <v>32</v>
      </c>
      <c r="C233" s="23" t="s">
        <v>33</v>
      </c>
      <c r="D233" s="23" t="s">
        <v>197</v>
      </c>
      <c r="E233" s="23" t="s">
        <v>198</v>
      </c>
      <c r="F233" s="23" t="s">
        <v>199</v>
      </c>
      <c r="G233" s="23" t="s">
        <v>200</v>
      </c>
      <c r="H233" s="23" t="s">
        <v>201</v>
      </c>
      <c r="I233" s="23" t="s">
        <v>202</v>
      </c>
      <c r="J233" s="94" t="s">
        <v>40</v>
      </c>
      <c r="K233" s="68">
        <f>IF(I233="na",0,IF(COUNTIFS($C$1:C233,C233,$I$1:I233,I233)&gt;1,0,1))</f>
        <v>0</v>
      </c>
      <c r="L233" s="68">
        <f>IF(I233="na",0,IF(COUNTIFS($D$1:D233,D233,$I$1:I233,I233)&gt;1,0,1))</f>
        <v>0</v>
      </c>
      <c r="M233" s="68" t="e">
        <f>IF(S233="",0,IF(VLOOKUP(R233,#REF!,2,0)=1,S233-O233,S233-SUMIFS($S:$S,$R:$R,INDEX(meses,VLOOKUP(R233,#REF!,2,0)-1),D:D,D233)))</f>
        <v>#REF!</v>
      </c>
      <c r="N233" s="94"/>
      <c r="O233" s="94"/>
      <c r="P233" s="94"/>
      <c r="Q233" s="94"/>
      <c r="R233" s="2" t="s">
        <v>392</v>
      </c>
      <c r="S233" s="2" t="s">
        <v>115</v>
      </c>
      <c r="T233" s="22"/>
      <c r="U233" s="2"/>
      <c r="V233" s="2"/>
      <c r="W233" s="2"/>
      <c r="X233" s="23" t="s">
        <v>203</v>
      </c>
      <c r="Y233" s="23" t="s">
        <v>287</v>
      </c>
      <c r="Z233" s="23"/>
      <c r="AA233" s="19"/>
      <c r="AB233" s="19"/>
      <c r="AC233" s="19"/>
      <c r="AD233" s="23"/>
      <c r="AE233" s="23"/>
      <c r="AF233" s="5"/>
      <c r="AG233" s="22"/>
      <c r="AH233" s="2"/>
      <c r="AI233" s="2"/>
      <c r="AJ233" s="5"/>
      <c r="AK233" s="23" t="s">
        <v>208</v>
      </c>
      <c r="AL233" s="94" t="s">
        <v>246</v>
      </c>
      <c r="AM233" s="94" t="s">
        <v>115</v>
      </c>
      <c r="AN233" s="94"/>
      <c r="AO233" s="94"/>
      <c r="AP233" s="23" t="s">
        <v>246</v>
      </c>
      <c r="AQ233" s="23" t="s">
        <v>115</v>
      </c>
      <c r="AR233" s="2"/>
      <c r="AS233" s="2"/>
      <c r="AT233" s="39" t="s">
        <v>308</v>
      </c>
      <c r="AU233" s="39"/>
      <c r="AV233" s="39" t="s">
        <v>70</v>
      </c>
      <c r="AW233" s="2" t="s">
        <v>55</v>
      </c>
      <c r="AX233" s="70"/>
      <c r="AY233" s="71"/>
      <c r="AZ233" s="71" t="s">
        <v>309</v>
      </c>
      <c r="BA233" s="71" t="s">
        <v>310</v>
      </c>
      <c r="BB233" s="71" t="s">
        <v>81</v>
      </c>
      <c r="BC233" s="72">
        <v>42113610</v>
      </c>
      <c r="BD233" s="72">
        <v>42113610</v>
      </c>
    </row>
    <row r="234" spans="1:63" s="41" customFormat="1" ht="69" customHeight="1" x14ac:dyDescent="0.25">
      <c r="A234" s="68">
        <v>383</v>
      </c>
      <c r="B234" s="20" t="s">
        <v>32</v>
      </c>
      <c r="C234" s="20" t="s">
        <v>409</v>
      </c>
      <c r="D234" s="20" t="s">
        <v>410</v>
      </c>
      <c r="E234" s="20" t="s">
        <v>198</v>
      </c>
      <c r="F234" s="20"/>
      <c r="G234" s="20" t="s">
        <v>411</v>
      </c>
      <c r="H234" s="20" t="s">
        <v>412</v>
      </c>
      <c r="I234" s="20" t="s">
        <v>413</v>
      </c>
      <c r="J234" s="68" t="s">
        <v>40</v>
      </c>
      <c r="K234" s="68">
        <f>IF(I234="na",0,IF(COUNTIFS($C$1:C234,C234,$I$1:I234,I234)&gt;1,0,1))</f>
        <v>1</v>
      </c>
      <c r="L234" s="68">
        <f>IF(I234="na",0,IF(COUNTIFS($D$1:D234,D234,$I$1:I234,I234)&gt;1,0,1))</f>
        <v>1</v>
      </c>
      <c r="M234" s="68" t="e">
        <f>IF(S234="",0,IF(VLOOKUP(R234,#REF!,2,0)=1,S234-O234,S234-SUMIFS($S:$S,$R:$R,INDEX(meses,VLOOKUP(R234,#REF!,2,0)-1),D:D,D234)))</f>
        <v>#REF!</v>
      </c>
      <c r="N234" s="68">
        <v>10</v>
      </c>
      <c r="O234" s="68">
        <v>39</v>
      </c>
      <c r="P234" s="68">
        <v>30</v>
      </c>
      <c r="Q234" s="68">
        <f>P234-O234</f>
        <v>-9</v>
      </c>
      <c r="R234" s="2" t="s">
        <v>392</v>
      </c>
      <c r="S234" s="68">
        <f>O234</f>
        <v>39</v>
      </c>
      <c r="T234" s="22">
        <f>(S234-O234)/(P234-O234)</f>
        <v>0</v>
      </c>
      <c r="U234" s="3"/>
      <c r="V234" s="3"/>
      <c r="W234" s="3"/>
      <c r="X234" s="20" t="s">
        <v>414</v>
      </c>
      <c r="Y234" s="20" t="s">
        <v>616</v>
      </c>
      <c r="Z234" s="20" t="s">
        <v>581</v>
      </c>
      <c r="AA234" s="22">
        <v>0</v>
      </c>
      <c r="AB234" s="22">
        <v>1</v>
      </c>
      <c r="AC234" s="69">
        <f>AB234-AA234</f>
        <v>1</v>
      </c>
      <c r="AD234" s="20" t="s">
        <v>416</v>
      </c>
      <c r="AE234" s="20" t="s">
        <v>417</v>
      </c>
      <c r="AF234" s="3"/>
      <c r="AG234" s="22">
        <f>(AF234-AA234)/(AB234-AA234)</f>
        <v>0</v>
      </c>
      <c r="AH234" s="3"/>
      <c r="AI234" s="3"/>
      <c r="AJ234" s="3"/>
      <c r="AK234" s="20" t="s">
        <v>418</v>
      </c>
      <c r="AL234" s="68" t="s">
        <v>46</v>
      </c>
      <c r="AM234" s="68" t="s">
        <v>47</v>
      </c>
      <c r="AN234" s="68" t="s">
        <v>48</v>
      </c>
      <c r="AO234" s="68" t="s">
        <v>419</v>
      </c>
      <c r="AP234" s="20" t="s">
        <v>420</v>
      </c>
      <c r="AQ234" s="20" t="s">
        <v>115</v>
      </c>
      <c r="AR234" s="68">
        <v>2201006</v>
      </c>
      <c r="AS234" s="2"/>
      <c r="AT234" s="39" t="s">
        <v>421</v>
      </c>
      <c r="AU234" s="39"/>
      <c r="AV234" s="39" t="s">
        <v>422</v>
      </c>
      <c r="AW234" s="2" t="s">
        <v>423</v>
      </c>
      <c r="AX234" s="70"/>
      <c r="AY234" s="71"/>
      <c r="AZ234" s="71" t="s">
        <v>424</v>
      </c>
      <c r="BA234" s="71" t="s">
        <v>57</v>
      </c>
      <c r="BB234" s="71" t="s">
        <v>58</v>
      </c>
      <c r="BC234" s="106">
        <v>81443328</v>
      </c>
      <c r="BD234" s="72">
        <v>81443328</v>
      </c>
    </row>
    <row r="235" spans="1:63" s="41" customFormat="1" ht="93" customHeight="1" x14ac:dyDescent="0.25">
      <c r="A235" s="68">
        <v>384</v>
      </c>
      <c r="B235" s="20" t="s">
        <v>32</v>
      </c>
      <c r="C235" s="20" t="s">
        <v>409</v>
      </c>
      <c r="D235" s="20" t="s">
        <v>410</v>
      </c>
      <c r="E235" s="20" t="s">
        <v>198</v>
      </c>
      <c r="F235" s="20"/>
      <c r="G235" s="20" t="s">
        <v>411</v>
      </c>
      <c r="H235" s="20" t="s">
        <v>412</v>
      </c>
      <c r="I235" s="20" t="s">
        <v>413</v>
      </c>
      <c r="J235" s="68" t="s">
        <v>40</v>
      </c>
      <c r="K235" s="68">
        <f>IF(I235="na",0,IF(COUNTIFS($C$1:C235,C235,$I$1:I235,I235)&gt;1,0,1))</f>
        <v>0</v>
      </c>
      <c r="L235" s="68">
        <f>IF(I235="na",0,IF(COUNTIFS($D$1:D235,D235,$I$1:I235,I235)&gt;1,0,1))</f>
        <v>0</v>
      </c>
      <c r="M235" s="68">
        <f>IF(S235="",0,IF(VLOOKUP(R235,#REF!,2,0)=1,S235-O235,S235-SUMIFS($S:$S,$R:$R,INDEX(meses,VLOOKUP(R235,#REF!,2,0)-1),D:D,D235)))</f>
        <v>0</v>
      </c>
      <c r="N235" s="68"/>
      <c r="O235" s="68"/>
      <c r="P235" s="68"/>
      <c r="Q235" s="68"/>
      <c r="R235" s="2" t="s">
        <v>392</v>
      </c>
      <c r="S235" s="1"/>
      <c r="T235" s="22"/>
      <c r="U235" s="3"/>
      <c r="V235" s="3"/>
      <c r="W235" s="3"/>
      <c r="X235" s="20" t="s">
        <v>414</v>
      </c>
      <c r="Y235" s="20" t="s">
        <v>616</v>
      </c>
      <c r="Z235" s="20"/>
      <c r="AA235" s="22"/>
      <c r="AB235" s="22"/>
      <c r="AC235" s="22"/>
      <c r="AD235" s="20"/>
      <c r="AE235" s="20"/>
      <c r="AF235" s="3"/>
      <c r="AG235" s="22"/>
      <c r="AH235" s="3"/>
      <c r="AI235" s="3"/>
      <c r="AJ235" s="3"/>
      <c r="AK235" s="20" t="s">
        <v>418</v>
      </c>
      <c r="AL235" s="68" t="s">
        <v>46</v>
      </c>
      <c r="AM235" s="68" t="s">
        <v>47</v>
      </c>
      <c r="AN235" s="68" t="s">
        <v>48</v>
      </c>
      <c r="AO235" s="68" t="s">
        <v>419</v>
      </c>
      <c r="AP235" s="20" t="s">
        <v>617</v>
      </c>
      <c r="AQ235" s="20" t="s">
        <v>115</v>
      </c>
      <c r="AR235" s="68">
        <v>2201006</v>
      </c>
      <c r="AS235" s="2"/>
      <c r="AT235" s="39" t="s">
        <v>421</v>
      </c>
      <c r="AU235" s="39"/>
      <c r="AV235" s="39" t="s">
        <v>422</v>
      </c>
      <c r="AW235" s="2" t="s">
        <v>423</v>
      </c>
      <c r="AX235" s="70"/>
      <c r="AY235" s="71"/>
      <c r="AZ235" s="71" t="s">
        <v>424</v>
      </c>
      <c r="BA235" s="71" t="s">
        <v>57</v>
      </c>
      <c r="BB235" s="71" t="s">
        <v>58</v>
      </c>
      <c r="BC235" s="106">
        <v>699852899</v>
      </c>
      <c r="BD235" s="72">
        <v>699852899</v>
      </c>
    </row>
    <row r="236" spans="1:63" s="41" customFormat="1" ht="63" customHeight="1" x14ac:dyDescent="0.25">
      <c r="A236" s="68">
        <v>385</v>
      </c>
      <c r="B236" s="20" t="s">
        <v>32</v>
      </c>
      <c r="C236" s="20" t="s">
        <v>409</v>
      </c>
      <c r="D236" s="20" t="s">
        <v>410</v>
      </c>
      <c r="E236" s="20" t="s">
        <v>198</v>
      </c>
      <c r="F236" s="20"/>
      <c r="G236" s="20" t="s">
        <v>411</v>
      </c>
      <c r="H236" s="20" t="s">
        <v>412</v>
      </c>
      <c r="I236" s="20" t="s">
        <v>413</v>
      </c>
      <c r="J236" s="68" t="s">
        <v>40</v>
      </c>
      <c r="K236" s="68">
        <f>IF(I236="na",0,IF(COUNTIFS($C$1:C236,C236,$I$1:I236,I236)&gt;1,0,1))</f>
        <v>0</v>
      </c>
      <c r="L236" s="68">
        <f>IF(I236="na",0,IF(COUNTIFS($D$1:D236,D236,$I$1:I236,I236)&gt;1,0,1))</f>
        <v>0</v>
      </c>
      <c r="M236" s="68">
        <f>IF(S236="",0,IF(VLOOKUP(R236,#REF!,2,0)=1,S236-O236,S236-SUMIFS($S:$S,$R:$R,INDEX(meses,VLOOKUP(R236,#REF!,2,0)-1),D:D,D236)))</f>
        <v>0</v>
      </c>
      <c r="N236" s="68"/>
      <c r="O236" s="68"/>
      <c r="P236" s="68"/>
      <c r="Q236" s="68"/>
      <c r="R236" s="2" t="s">
        <v>392</v>
      </c>
      <c r="S236" s="1"/>
      <c r="T236" s="22"/>
      <c r="U236" s="3"/>
      <c r="V236" s="3"/>
      <c r="W236" s="3"/>
      <c r="X236" s="20" t="s">
        <v>414</v>
      </c>
      <c r="Y236" s="20" t="s">
        <v>616</v>
      </c>
      <c r="Z236" s="20"/>
      <c r="AA236" s="22"/>
      <c r="AB236" s="22"/>
      <c r="AC236" s="22"/>
      <c r="AD236" s="20"/>
      <c r="AE236" s="20"/>
      <c r="AF236" s="3"/>
      <c r="AG236" s="22"/>
      <c r="AH236" s="3"/>
      <c r="AI236" s="3"/>
      <c r="AJ236" s="3"/>
      <c r="AK236" s="20" t="s">
        <v>418</v>
      </c>
      <c r="AL236" s="68" t="s">
        <v>46</v>
      </c>
      <c r="AM236" s="68" t="s">
        <v>47</v>
      </c>
      <c r="AN236" s="68" t="s">
        <v>48</v>
      </c>
      <c r="AO236" s="68" t="s">
        <v>419</v>
      </c>
      <c r="AP236" s="20" t="s">
        <v>430</v>
      </c>
      <c r="AQ236" s="20" t="s">
        <v>115</v>
      </c>
      <c r="AR236" s="68">
        <v>2201006</v>
      </c>
      <c r="AS236" s="2"/>
      <c r="AT236" s="39" t="s">
        <v>421</v>
      </c>
      <c r="AU236" s="39"/>
      <c r="AV236" s="39" t="s">
        <v>422</v>
      </c>
      <c r="AW236" s="2" t="s">
        <v>423</v>
      </c>
      <c r="AX236" s="70"/>
      <c r="AY236" s="71"/>
      <c r="AZ236" s="71" t="s">
        <v>424</v>
      </c>
      <c r="BA236" s="71" t="s">
        <v>57</v>
      </c>
      <c r="BB236" s="71" t="s">
        <v>58</v>
      </c>
      <c r="BC236" s="106">
        <v>3541245</v>
      </c>
      <c r="BD236" s="72">
        <v>3541245</v>
      </c>
      <c r="BK236" s="107"/>
    </row>
    <row r="237" spans="1:63" s="41" customFormat="1" ht="63" customHeight="1" x14ac:dyDescent="0.25">
      <c r="A237" s="68">
        <v>386</v>
      </c>
      <c r="B237" s="20" t="s">
        <v>32</v>
      </c>
      <c r="C237" s="20" t="s">
        <v>409</v>
      </c>
      <c r="D237" s="20" t="s">
        <v>410</v>
      </c>
      <c r="E237" s="20" t="s">
        <v>198</v>
      </c>
      <c r="F237" s="20"/>
      <c r="G237" s="20" t="s">
        <v>411</v>
      </c>
      <c r="H237" s="20" t="s">
        <v>412</v>
      </c>
      <c r="I237" s="20" t="s">
        <v>413</v>
      </c>
      <c r="J237" s="68" t="s">
        <v>40</v>
      </c>
      <c r="K237" s="68">
        <f>IF(I237="na",0,IF(COUNTIFS($C$1:C237,C237,$I$1:I237,I237)&gt;1,0,1))</f>
        <v>0</v>
      </c>
      <c r="L237" s="68">
        <f>IF(I237="na",0,IF(COUNTIFS($D$1:D237,D237,$I$1:I237,I237)&gt;1,0,1))</f>
        <v>0</v>
      </c>
      <c r="M237" s="68">
        <f>IF(S237="",0,IF(VLOOKUP(R237,#REF!,2,0)=1,S237-O237,S237-SUMIFS($S:$S,$R:$R,INDEX(meses,VLOOKUP(R237,#REF!,2,0)-1),D:D,D237)))</f>
        <v>0</v>
      </c>
      <c r="N237" s="68"/>
      <c r="O237" s="68"/>
      <c r="P237" s="68"/>
      <c r="Q237" s="68"/>
      <c r="R237" s="2" t="s">
        <v>392</v>
      </c>
      <c r="S237" s="1"/>
      <c r="T237" s="22"/>
      <c r="U237" s="3"/>
      <c r="V237" s="3"/>
      <c r="W237" s="3"/>
      <c r="X237" s="20" t="s">
        <v>414</v>
      </c>
      <c r="Y237" s="20" t="s">
        <v>616</v>
      </c>
      <c r="Z237" s="20"/>
      <c r="AA237" s="22"/>
      <c r="AB237" s="22"/>
      <c r="AC237" s="22"/>
      <c r="AD237" s="20"/>
      <c r="AE237" s="20"/>
      <c r="AF237" s="3"/>
      <c r="AG237" s="22"/>
      <c r="AH237" s="3"/>
      <c r="AI237" s="3"/>
      <c r="AJ237" s="3"/>
      <c r="AK237" s="20" t="s">
        <v>418</v>
      </c>
      <c r="AL237" s="68" t="s">
        <v>46</v>
      </c>
      <c r="AM237" s="68" t="s">
        <v>47</v>
      </c>
      <c r="AN237" s="68" t="s">
        <v>48</v>
      </c>
      <c r="AO237" s="68" t="s">
        <v>419</v>
      </c>
      <c r="AP237" s="20" t="s">
        <v>431</v>
      </c>
      <c r="AQ237" s="20" t="s">
        <v>61</v>
      </c>
      <c r="AR237" s="68">
        <v>2201048</v>
      </c>
      <c r="AS237" s="2"/>
      <c r="AT237" s="39" t="s">
        <v>421</v>
      </c>
      <c r="AU237" s="39"/>
      <c r="AV237" s="39" t="s">
        <v>422</v>
      </c>
      <c r="AW237" s="2" t="s">
        <v>423</v>
      </c>
      <c r="AX237" s="70"/>
      <c r="AY237" s="71"/>
      <c r="AZ237" s="71" t="s">
        <v>433</v>
      </c>
      <c r="BA237" s="71" t="s">
        <v>57</v>
      </c>
      <c r="BB237" s="71" t="s">
        <v>58</v>
      </c>
      <c r="BC237" s="106">
        <v>181004568</v>
      </c>
      <c r="BD237" s="72">
        <v>181004568</v>
      </c>
    </row>
    <row r="238" spans="1:63" s="41" customFormat="1" ht="63" customHeight="1" x14ac:dyDescent="0.25">
      <c r="A238" s="68">
        <v>387</v>
      </c>
      <c r="B238" s="20" t="s">
        <v>32</v>
      </c>
      <c r="C238" s="20" t="s">
        <v>409</v>
      </c>
      <c r="D238" s="20" t="s">
        <v>410</v>
      </c>
      <c r="E238" s="20" t="s">
        <v>198</v>
      </c>
      <c r="F238" s="20"/>
      <c r="G238" s="20" t="s">
        <v>411</v>
      </c>
      <c r="H238" s="20" t="s">
        <v>412</v>
      </c>
      <c r="I238" s="20" t="s">
        <v>413</v>
      </c>
      <c r="J238" s="68" t="s">
        <v>40</v>
      </c>
      <c r="K238" s="68">
        <f>IF(I238="na",0,IF(COUNTIFS($C$1:C238,C238,$I$1:I238,I238)&gt;1,0,1))</f>
        <v>0</v>
      </c>
      <c r="L238" s="68">
        <f>IF(I238="na",0,IF(COUNTIFS($D$1:D238,D238,$I$1:I238,I238)&gt;1,0,1))</f>
        <v>0</v>
      </c>
      <c r="M238" s="68">
        <f>IF(S238="",0,IF(VLOOKUP(R238,#REF!,2,0)=1,S238-O238,S238-SUMIFS($S:$S,$R:$R,INDEX(meses,VLOOKUP(R238,#REF!,2,0)-1),D:D,D238)))</f>
        <v>0</v>
      </c>
      <c r="N238" s="68"/>
      <c r="O238" s="68"/>
      <c r="P238" s="68"/>
      <c r="Q238" s="68"/>
      <c r="R238" s="2" t="s">
        <v>392</v>
      </c>
      <c r="S238" s="1"/>
      <c r="T238" s="22"/>
      <c r="U238" s="3"/>
      <c r="V238" s="3"/>
      <c r="W238" s="3"/>
      <c r="X238" s="20" t="s">
        <v>414</v>
      </c>
      <c r="Y238" s="20" t="s">
        <v>616</v>
      </c>
      <c r="Z238" s="20"/>
      <c r="AA238" s="22"/>
      <c r="AB238" s="22"/>
      <c r="AC238" s="22"/>
      <c r="AD238" s="20"/>
      <c r="AE238" s="20"/>
      <c r="AF238" s="3"/>
      <c r="AG238" s="22"/>
      <c r="AH238" s="3"/>
      <c r="AI238" s="3"/>
      <c r="AJ238" s="3"/>
      <c r="AK238" s="20" t="s">
        <v>418</v>
      </c>
      <c r="AL238" s="68" t="s">
        <v>46</v>
      </c>
      <c r="AM238" s="68" t="s">
        <v>47</v>
      </c>
      <c r="AN238" s="68" t="s">
        <v>48</v>
      </c>
      <c r="AO238" s="68" t="s">
        <v>419</v>
      </c>
      <c r="AP238" s="20" t="s">
        <v>617</v>
      </c>
      <c r="AQ238" s="20" t="s">
        <v>115</v>
      </c>
      <c r="AR238" s="68">
        <v>2201006</v>
      </c>
      <c r="AS238" s="2"/>
      <c r="AT238" s="39" t="s">
        <v>456</v>
      </c>
      <c r="AU238" s="39"/>
      <c r="AV238" s="39" t="s">
        <v>422</v>
      </c>
      <c r="AW238" s="2" t="s">
        <v>423</v>
      </c>
      <c r="AX238" s="70"/>
      <c r="AY238" s="71"/>
      <c r="AZ238" s="71" t="s">
        <v>424</v>
      </c>
      <c r="BA238" s="71" t="s">
        <v>57</v>
      </c>
      <c r="BB238" s="71" t="s">
        <v>58</v>
      </c>
      <c r="BC238" s="106">
        <v>52725924.333333015</v>
      </c>
      <c r="BD238" s="72">
        <v>52725924.333333015</v>
      </c>
    </row>
    <row r="239" spans="1:63" s="41" customFormat="1" ht="63" customHeight="1" x14ac:dyDescent="0.25">
      <c r="A239" s="68">
        <v>388</v>
      </c>
      <c r="B239" s="20" t="s">
        <v>32</v>
      </c>
      <c r="C239" s="20" t="s">
        <v>409</v>
      </c>
      <c r="D239" s="20" t="s">
        <v>410</v>
      </c>
      <c r="E239" s="20" t="s">
        <v>198</v>
      </c>
      <c r="F239" s="20"/>
      <c r="G239" s="20" t="s">
        <v>411</v>
      </c>
      <c r="H239" s="20" t="s">
        <v>412</v>
      </c>
      <c r="I239" s="20" t="s">
        <v>413</v>
      </c>
      <c r="J239" s="68" t="s">
        <v>40</v>
      </c>
      <c r="K239" s="68">
        <f>IF(I239="na",0,IF(COUNTIFS($C$1:C239,C239,$I$1:I239,I239)&gt;1,0,1))</f>
        <v>0</v>
      </c>
      <c r="L239" s="68">
        <f>IF(I239="na",0,IF(COUNTIFS($D$1:D239,D239,$I$1:I239,I239)&gt;1,0,1))</f>
        <v>0</v>
      </c>
      <c r="M239" s="68">
        <f>IF(S239="",0,IF(VLOOKUP(R239,#REF!,2,0)=1,S239-O239,S239-SUMIFS($S:$S,$R:$R,INDEX(meses,VLOOKUP(R239,#REF!,2,0)-1),D:D,D239)))</f>
        <v>0</v>
      </c>
      <c r="N239" s="68"/>
      <c r="O239" s="68"/>
      <c r="P239" s="68"/>
      <c r="Q239" s="68"/>
      <c r="R239" s="2" t="s">
        <v>392</v>
      </c>
      <c r="S239" s="1"/>
      <c r="T239" s="22"/>
      <c r="U239" s="3"/>
      <c r="V239" s="3"/>
      <c r="W239" s="3"/>
      <c r="X239" s="20" t="s">
        <v>414</v>
      </c>
      <c r="Y239" s="20" t="s">
        <v>616</v>
      </c>
      <c r="Z239" s="20"/>
      <c r="AA239" s="22"/>
      <c r="AB239" s="22"/>
      <c r="AC239" s="22"/>
      <c r="AD239" s="20"/>
      <c r="AE239" s="20"/>
      <c r="AF239" s="3"/>
      <c r="AG239" s="22"/>
      <c r="AH239" s="3"/>
      <c r="AI239" s="3"/>
      <c r="AJ239" s="3"/>
      <c r="AK239" s="20" t="s">
        <v>418</v>
      </c>
      <c r="AL239" s="68" t="s">
        <v>46</v>
      </c>
      <c r="AM239" s="68" t="s">
        <v>47</v>
      </c>
      <c r="AN239" s="68" t="s">
        <v>48</v>
      </c>
      <c r="AO239" s="68" t="s">
        <v>419</v>
      </c>
      <c r="AP239" s="20" t="s">
        <v>441</v>
      </c>
      <c r="AQ239" s="20" t="s">
        <v>442</v>
      </c>
      <c r="AR239" s="68">
        <v>2201015</v>
      </c>
      <c r="AS239" s="2"/>
      <c r="AT239" s="39" t="s">
        <v>456</v>
      </c>
      <c r="AU239" s="39"/>
      <c r="AV239" s="39" t="s">
        <v>422</v>
      </c>
      <c r="AW239" s="2" t="s">
        <v>423</v>
      </c>
      <c r="AX239" s="70"/>
      <c r="AY239" s="71"/>
      <c r="AZ239" s="71" t="s">
        <v>444</v>
      </c>
      <c r="BA239" s="71" t="s">
        <v>57</v>
      </c>
      <c r="BB239" s="71" t="s">
        <v>58</v>
      </c>
      <c r="BC239" s="106">
        <v>368343755.66666698</v>
      </c>
      <c r="BD239" s="72">
        <v>368343755.66666698</v>
      </c>
    </row>
    <row r="240" spans="1:63" s="41" customFormat="1" ht="63" customHeight="1" x14ac:dyDescent="0.25">
      <c r="A240" s="68">
        <v>389</v>
      </c>
      <c r="B240" s="20" t="s">
        <v>32</v>
      </c>
      <c r="C240" s="20" t="s">
        <v>409</v>
      </c>
      <c r="D240" s="20" t="s">
        <v>410</v>
      </c>
      <c r="E240" s="20" t="s">
        <v>198</v>
      </c>
      <c r="F240" s="20"/>
      <c r="G240" s="20" t="s">
        <v>411</v>
      </c>
      <c r="H240" s="20" t="s">
        <v>412</v>
      </c>
      <c r="I240" s="20" t="s">
        <v>413</v>
      </c>
      <c r="J240" s="68" t="s">
        <v>40</v>
      </c>
      <c r="K240" s="68">
        <f>IF(I240="na",0,IF(COUNTIFS($C$1:C240,C240,$I$1:I240,I240)&gt;1,0,1))</f>
        <v>0</v>
      </c>
      <c r="L240" s="68">
        <f>IF(I240="na",0,IF(COUNTIFS($D$1:D240,D240,$I$1:I240,I240)&gt;1,0,1))</f>
        <v>0</v>
      </c>
      <c r="M240" s="68">
        <f>IF(S240="",0,IF(VLOOKUP(R240,#REF!,2,0)=1,S240-O240,S240-SUMIFS($S:$S,$R:$R,INDEX(meses,VLOOKUP(R240,#REF!,2,0)-1),D:D,D240)))</f>
        <v>0</v>
      </c>
      <c r="N240" s="68"/>
      <c r="O240" s="68"/>
      <c r="P240" s="68"/>
      <c r="Q240" s="68"/>
      <c r="R240" s="2" t="s">
        <v>392</v>
      </c>
      <c r="S240" s="1"/>
      <c r="T240" s="22"/>
      <c r="U240" s="3"/>
      <c r="V240" s="3"/>
      <c r="W240" s="3"/>
      <c r="X240" s="20" t="s">
        <v>487</v>
      </c>
      <c r="Y240" s="20" t="s">
        <v>616</v>
      </c>
      <c r="Z240" s="20"/>
      <c r="AA240" s="22"/>
      <c r="AB240" s="22"/>
      <c r="AC240" s="22"/>
      <c r="AD240" s="20"/>
      <c r="AE240" s="20"/>
      <c r="AF240" s="3"/>
      <c r="AG240" s="22"/>
      <c r="AH240" s="3"/>
      <c r="AI240" s="3"/>
      <c r="AJ240" s="3"/>
      <c r="AK240" s="20" t="s">
        <v>418</v>
      </c>
      <c r="AL240" s="68" t="s">
        <v>46</v>
      </c>
      <c r="AM240" s="68" t="s">
        <v>47</v>
      </c>
      <c r="AN240" s="68" t="s">
        <v>48</v>
      </c>
      <c r="AO240" s="68" t="s">
        <v>419</v>
      </c>
      <c r="AP240" s="20" t="s">
        <v>484</v>
      </c>
      <c r="AQ240" s="20" t="s">
        <v>61</v>
      </c>
      <c r="AR240" s="68">
        <v>2201048</v>
      </c>
      <c r="AS240" s="2"/>
      <c r="AT240" s="39" t="s">
        <v>456</v>
      </c>
      <c r="AU240" s="39"/>
      <c r="AV240" s="39" t="s">
        <v>422</v>
      </c>
      <c r="AW240" s="2" t="s">
        <v>423</v>
      </c>
      <c r="AX240" s="70"/>
      <c r="AY240" s="71"/>
      <c r="AZ240" s="71" t="s">
        <v>433</v>
      </c>
      <c r="BA240" s="71" t="s">
        <v>57</v>
      </c>
      <c r="BB240" s="71" t="s">
        <v>58</v>
      </c>
      <c r="BC240" s="106">
        <v>11371200</v>
      </c>
      <c r="BD240" s="72">
        <v>11371200</v>
      </c>
    </row>
    <row r="241" spans="1:63" s="41" customFormat="1" ht="63" customHeight="1" x14ac:dyDescent="0.25">
      <c r="A241" s="68">
        <v>390</v>
      </c>
      <c r="B241" s="20" t="s">
        <v>32</v>
      </c>
      <c r="C241" s="20" t="s">
        <v>409</v>
      </c>
      <c r="D241" s="20" t="s">
        <v>410</v>
      </c>
      <c r="E241" s="20" t="s">
        <v>198</v>
      </c>
      <c r="F241" s="20"/>
      <c r="G241" s="20" t="s">
        <v>411</v>
      </c>
      <c r="H241" s="20" t="s">
        <v>412</v>
      </c>
      <c r="I241" s="20" t="s">
        <v>413</v>
      </c>
      <c r="J241" s="68" t="s">
        <v>40</v>
      </c>
      <c r="K241" s="68">
        <f>IF(I241="na",0,IF(COUNTIFS($C$1:C241,C241,$I$1:I241,I241)&gt;1,0,1))</f>
        <v>0</v>
      </c>
      <c r="L241" s="68">
        <f>IF(I241="na",0,IF(COUNTIFS($D$1:D241,D241,$I$1:I241,I241)&gt;1,0,1))</f>
        <v>0</v>
      </c>
      <c r="M241" s="68">
        <f>IF(S241="",0,IF(VLOOKUP(R241,#REF!,2,0)=1,S241-O241,S241-SUMIFS($S:$S,$R:$R,INDEX(meses,VLOOKUP(R241,#REF!,2,0)-1),D:D,D241)))</f>
        <v>0</v>
      </c>
      <c r="N241" s="68"/>
      <c r="O241" s="68"/>
      <c r="P241" s="68"/>
      <c r="Q241" s="68"/>
      <c r="R241" s="2" t="s">
        <v>392</v>
      </c>
      <c r="S241" s="1"/>
      <c r="T241" s="22"/>
      <c r="U241" s="3"/>
      <c r="V241" s="3"/>
      <c r="W241" s="3"/>
      <c r="X241" s="20" t="s">
        <v>488</v>
      </c>
      <c r="Y241" s="20" t="s">
        <v>616</v>
      </c>
      <c r="Z241" s="20"/>
      <c r="AA241" s="22"/>
      <c r="AB241" s="22"/>
      <c r="AC241" s="22"/>
      <c r="AD241" s="20"/>
      <c r="AE241" s="20"/>
      <c r="AF241" s="3"/>
      <c r="AG241" s="22"/>
      <c r="AH241" s="3"/>
      <c r="AI241" s="3"/>
      <c r="AJ241" s="3"/>
      <c r="AK241" s="20" t="s">
        <v>418</v>
      </c>
      <c r="AL241" s="68" t="s">
        <v>46</v>
      </c>
      <c r="AM241" s="68" t="s">
        <v>47</v>
      </c>
      <c r="AN241" s="68" t="s">
        <v>48</v>
      </c>
      <c r="AO241" s="68" t="s">
        <v>419</v>
      </c>
      <c r="AP241" s="20" t="s">
        <v>502</v>
      </c>
      <c r="AQ241" s="20" t="s">
        <v>503</v>
      </c>
      <c r="AR241" s="68">
        <v>2201016</v>
      </c>
      <c r="AS241" s="2"/>
      <c r="AT241" s="39" t="s">
        <v>456</v>
      </c>
      <c r="AU241" s="39"/>
      <c r="AV241" s="39" t="s">
        <v>422</v>
      </c>
      <c r="AW241" s="2" t="s">
        <v>423</v>
      </c>
      <c r="AX241" s="70"/>
      <c r="AY241" s="71"/>
      <c r="AZ241" s="71" t="s">
        <v>504</v>
      </c>
      <c r="BA241" s="71" t="s">
        <v>57</v>
      </c>
      <c r="BB241" s="71" t="s">
        <v>58</v>
      </c>
      <c r="BC241" s="106">
        <v>24086035</v>
      </c>
      <c r="BD241" s="72">
        <v>24086035</v>
      </c>
    </row>
    <row r="242" spans="1:63" s="41" customFormat="1" ht="63" customHeight="1" x14ac:dyDescent="0.25">
      <c r="A242" s="68">
        <v>391</v>
      </c>
      <c r="B242" s="20" t="s">
        <v>32</v>
      </c>
      <c r="C242" s="20" t="s">
        <v>409</v>
      </c>
      <c r="D242" s="20" t="s">
        <v>410</v>
      </c>
      <c r="E242" s="20" t="s">
        <v>198</v>
      </c>
      <c r="F242" s="20"/>
      <c r="G242" s="20" t="s">
        <v>37</v>
      </c>
      <c r="H242" s="20" t="s">
        <v>201</v>
      </c>
      <c r="I242" s="20" t="s">
        <v>413</v>
      </c>
      <c r="J242" s="68" t="s">
        <v>40</v>
      </c>
      <c r="K242" s="68">
        <f>IF(I242="na",0,IF(COUNTIFS($C$1:C242,C242,$I$1:I242,I242)&gt;1,0,1))</f>
        <v>0</v>
      </c>
      <c r="L242" s="68">
        <f>IF(I242="na",0,IF(COUNTIFS($D$1:D242,D242,$I$1:I242,I242)&gt;1,0,1))</f>
        <v>0</v>
      </c>
      <c r="M242" s="68">
        <f>IF(S242="",0,IF(VLOOKUP(R242,#REF!,2,0)=1,S242-O242,S242-SUMIFS($S:$S,$R:$R,INDEX(meses,VLOOKUP(R242,#REF!,2,0)-1),D:D,D242)))</f>
        <v>0</v>
      </c>
      <c r="N242" s="68"/>
      <c r="O242" s="68"/>
      <c r="P242" s="68"/>
      <c r="Q242" s="68"/>
      <c r="R242" s="2" t="s">
        <v>392</v>
      </c>
      <c r="S242" s="1"/>
      <c r="T242" s="22"/>
      <c r="U242" s="3"/>
      <c r="V242" s="3"/>
      <c r="W242" s="3"/>
      <c r="X242" s="20" t="s">
        <v>414</v>
      </c>
      <c r="Y242" s="20" t="s">
        <v>616</v>
      </c>
      <c r="Z242" s="20"/>
      <c r="AA242" s="22"/>
      <c r="AB242" s="22"/>
      <c r="AC242" s="22"/>
      <c r="AD242" s="20"/>
      <c r="AE242" s="20"/>
      <c r="AF242" s="3"/>
      <c r="AG242" s="22"/>
      <c r="AH242" s="3"/>
      <c r="AI242" s="3"/>
      <c r="AJ242" s="3"/>
      <c r="AK242" s="20" t="s">
        <v>418</v>
      </c>
      <c r="AL242" s="68" t="s">
        <v>46</v>
      </c>
      <c r="AM242" s="68" t="s">
        <v>47</v>
      </c>
      <c r="AN242" s="68" t="s">
        <v>48</v>
      </c>
      <c r="AO242" s="68" t="s">
        <v>419</v>
      </c>
      <c r="AP242" s="20" t="s">
        <v>527</v>
      </c>
      <c r="AQ242" s="20" t="s">
        <v>115</v>
      </c>
      <c r="AR242" s="68">
        <v>2201006</v>
      </c>
      <c r="AS242" s="2"/>
      <c r="AT242" s="39" t="s">
        <v>456</v>
      </c>
      <c r="AU242" s="39"/>
      <c r="AV242" s="39" t="s">
        <v>422</v>
      </c>
      <c r="AW242" s="2" t="s">
        <v>423</v>
      </c>
      <c r="AX242" s="70"/>
      <c r="AY242" s="71"/>
      <c r="AZ242" s="71" t="s">
        <v>424</v>
      </c>
      <c r="BA242" s="71" t="s">
        <v>57</v>
      </c>
      <c r="BB242" s="71" t="s">
        <v>58</v>
      </c>
      <c r="BC242" s="106">
        <v>203721961</v>
      </c>
      <c r="BD242" s="72">
        <v>203721961</v>
      </c>
    </row>
    <row r="243" spans="1:63" s="41" customFormat="1" ht="63" customHeight="1" x14ac:dyDescent="0.25">
      <c r="A243" s="68">
        <v>392</v>
      </c>
      <c r="B243" s="20" t="s">
        <v>32</v>
      </c>
      <c r="C243" s="20" t="s">
        <v>409</v>
      </c>
      <c r="D243" s="20" t="s">
        <v>410</v>
      </c>
      <c r="E243" s="20" t="s">
        <v>198</v>
      </c>
      <c r="F243" s="20"/>
      <c r="G243" s="20" t="s">
        <v>37</v>
      </c>
      <c r="H243" s="20" t="s">
        <v>201</v>
      </c>
      <c r="I243" s="20" t="s">
        <v>413</v>
      </c>
      <c r="J243" s="68" t="s">
        <v>40</v>
      </c>
      <c r="K243" s="68">
        <f>IF(I243="na",0,IF(COUNTIFS($C$1:C243,C243,$I$1:I243,I243)&gt;1,0,1))</f>
        <v>0</v>
      </c>
      <c r="L243" s="68">
        <f>IF(I243="na",0,IF(COUNTIFS($D$1:D243,D243,$I$1:I243,I243)&gt;1,0,1))</f>
        <v>0</v>
      </c>
      <c r="M243" s="68">
        <f>IF(S243="",0,IF(VLOOKUP(R243,#REF!,2,0)=1,S243-O243,S243-SUMIFS($S:$S,$R:$R,INDEX(meses,VLOOKUP(R243,#REF!,2,0)-1),D:D,D243)))</f>
        <v>0</v>
      </c>
      <c r="N243" s="68"/>
      <c r="O243" s="68"/>
      <c r="P243" s="68"/>
      <c r="Q243" s="68"/>
      <c r="R243" s="2" t="s">
        <v>392</v>
      </c>
      <c r="S243" s="1"/>
      <c r="T243" s="22"/>
      <c r="U243" s="3"/>
      <c r="V243" s="3"/>
      <c r="W243" s="3"/>
      <c r="X243" s="20" t="s">
        <v>488</v>
      </c>
      <c r="Y243" s="20" t="s">
        <v>616</v>
      </c>
      <c r="Z243" s="20"/>
      <c r="AA243" s="22"/>
      <c r="AB243" s="22"/>
      <c r="AC243" s="22"/>
      <c r="AD243" s="20"/>
      <c r="AE243" s="20"/>
      <c r="AF243" s="3"/>
      <c r="AG243" s="22"/>
      <c r="AH243" s="3"/>
      <c r="AI243" s="3"/>
      <c r="AJ243" s="3"/>
      <c r="AK243" s="20" t="s">
        <v>418</v>
      </c>
      <c r="AL243" s="68" t="s">
        <v>46</v>
      </c>
      <c r="AM243" s="68" t="s">
        <v>47</v>
      </c>
      <c r="AN243" s="68" t="s">
        <v>48</v>
      </c>
      <c r="AO243" s="68" t="s">
        <v>419</v>
      </c>
      <c r="AP243" s="20" t="s">
        <v>551</v>
      </c>
      <c r="AQ243" s="20" t="s">
        <v>503</v>
      </c>
      <c r="AR243" s="68">
        <v>2201016</v>
      </c>
      <c r="AS243" s="2"/>
      <c r="AT243" s="39" t="s">
        <v>456</v>
      </c>
      <c r="AU243" s="39"/>
      <c r="AV243" s="39" t="s">
        <v>422</v>
      </c>
      <c r="AW243" s="2" t="s">
        <v>423</v>
      </c>
      <c r="AX243" s="70"/>
      <c r="AY243" s="71"/>
      <c r="AZ243" s="71" t="s">
        <v>504</v>
      </c>
      <c r="BA243" s="71" t="s">
        <v>57</v>
      </c>
      <c r="BB243" s="71" t="s">
        <v>58</v>
      </c>
      <c r="BC243" s="106">
        <v>27077268</v>
      </c>
      <c r="BD243" s="72">
        <v>27077268</v>
      </c>
    </row>
    <row r="244" spans="1:63" s="41" customFormat="1" ht="63" customHeight="1" x14ac:dyDescent="0.25">
      <c r="A244" s="68">
        <v>393</v>
      </c>
      <c r="B244" s="20" t="s">
        <v>32</v>
      </c>
      <c r="C244" s="20" t="s">
        <v>409</v>
      </c>
      <c r="D244" s="20" t="s">
        <v>410</v>
      </c>
      <c r="E244" s="20" t="s">
        <v>198</v>
      </c>
      <c r="F244" s="20"/>
      <c r="G244" s="20" t="s">
        <v>37</v>
      </c>
      <c r="H244" s="20" t="s">
        <v>201</v>
      </c>
      <c r="I244" s="20" t="s">
        <v>413</v>
      </c>
      <c r="J244" s="68" t="s">
        <v>40</v>
      </c>
      <c r="K244" s="68">
        <f>IF(I244="na",0,IF(COUNTIFS($C$1:C244,C244,$I$1:I244,I244)&gt;1,0,1))</f>
        <v>0</v>
      </c>
      <c r="L244" s="68">
        <f>IF(I244="na",0,IF(COUNTIFS($D$1:D244,D244,$I$1:I244,I244)&gt;1,0,1))</f>
        <v>0</v>
      </c>
      <c r="M244" s="68">
        <f>IF(S244="",0,IF(VLOOKUP(R244,#REF!,2,0)=1,S244-O244,S244-SUMIFS($S:$S,$R:$R,INDEX(meses,VLOOKUP(R244,#REF!,2,0)-1),D:D,D244)))</f>
        <v>0</v>
      </c>
      <c r="N244" s="68"/>
      <c r="O244" s="68"/>
      <c r="P244" s="68"/>
      <c r="Q244" s="68"/>
      <c r="R244" s="2" t="s">
        <v>392</v>
      </c>
      <c r="S244" s="1"/>
      <c r="T244" s="22"/>
      <c r="U244" s="3"/>
      <c r="V244" s="3"/>
      <c r="W244" s="3"/>
      <c r="X244" s="20" t="s">
        <v>488</v>
      </c>
      <c r="Y244" s="20" t="s">
        <v>616</v>
      </c>
      <c r="Z244" s="20"/>
      <c r="AA244" s="22"/>
      <c r="AB244" s="22"/>
      <c r="AC244" s="22"/>
      <c r="AD244" s="20"/>
      <c r="AE244" s="20"/>
      <c r="AF244" s="3"/>
      <c r="AG244" s="22"/>
      <c r="AH244" s="3"/>
      <c r="AI244" s="3"/>
      <c r="AJ244" s="3"/>
      <c r="AK244" s="20" t="s">
        <v>418</v>
      </c>
      <c r="AL244" s="68" t="s">
        <v>46</v>
      </c>
      <c r="AM244" s="68" t="s">
        <v>47</v>
      </c>
      <c r="AN244" s="68" t="s">
        <v>48</v>
      </c>
      <c r="AO244" s="68" t="s">
        <v>419</v>
      </c>
      <c r="AP244" s="20" t="s">
        <v>557</v>
      </c>
      <c r="AQ244" s="20" t="s">
        <v>61</v>
      </c>
      <c r="AR244" s="68">
        <v>2201048</v>
      </c>
      <c r="AS244" s="2"/>
      <c r="AT244" s="39" t="s">
        <v>456</v>
      </c>
      <c r="AU244" s="39"/>
      <c r="AV244" s="39" t="s">
        <v>422</v>
      </c>
      <c r="AW244" s="2" t="s">
        <v>423</v>
      </c>
      <c r="AX244" s="70"/>
      <c r="AY244" s="71"/>
      <c r="AZ244" s="71" t="s">
        <v>433</v>
      </c>
      <c r="BA244" s="71" t="s">
        <v>57</v>
      </c>
      <c r="BB244" s="71" t="s">
        <v>58</v>
      </c>
      <c r="BC244" s="106">
        <v>3427325</v>
      </c>
      <c r="BD244" s="72">
        <v>3427325</v>
      </c>
    </row>
    <row r="245" spans="1:63" s="41" customFormat="1" ht="63" customHeight="1" x14ac:dyDescent="0.25">
      <c r="A245" s="68">
        <v>394</v>
      </c>
      <c r="B245" s="20" t="s">
        <v>32</v>
      </c>
      <c r="C245" s="20" t="s">
        <v>409</v>
      </c>
      <c r="D245" s="20" t="s">
        <v>410</v>
      </c>
      <c r="E245" s="20" t="s">
        <v>198</v>
      </c>
      <c r="F245" s="20"/>
      <c r="G245" s="20" t="s">
        <v>37</v>
      </c>
      <c r="H245" s="20" t="s">
        <v>201</v>
      </c>
      <c r="I245" s="20" t="s">
        <v>413</v>
      </c>
      <c r="J245" s="68" t="s">
        <v>40</v>
      </c>
      <c r="K245" s="68">
        <f>IF(I245="na",0,IF(COUNTIFS($C$1:C245,C245,$I$1:I245,I245)&gt;1,0,1))</f>
        <v>0</v>
      </c>
      <c r="L245" s="68">
        <f>IF(I245="na",0,IF(COUNTIFS($D$1:D245,D245,$I$1:I245,I245)&gt;1,0,1))</f>
        <v>0</v>
      </c>
      <c r="M245" s="68">
        <f>IF(S245="",0,IF(VLOOKUP(R245,#REF!,2,0)=1,S245-O245,S245-SUMIFS($S:$S,$R:$R,INDEX(meses,VLOOKUP(R245,#REF!,2,0)-1),D:D,D245)))</f>
        <v>0</v>
      </c>
      <c r="N245" s="68"/>
      <c r="O245" s="68"/>
      <c r="P245" s="68"/>
      <c r="Q245" s="68"/>
      <c r="R245" s="2" t="s">
        <v>392</v>
      </c>
      <c r="S245" s="1"/>
      <c r="T245" s="22"/>
      <c r="U245" s="3"/>
      <c r="V245" s="3"/>
      <c r="W245" s="3"/>
      <c r="X245" s="20" t="s">
        <v>488</v>
      </c>
      <c r="Y245" s="20" t="s">
        <v>616</v>
      </c>
      <c r="Z245" s="20"/>
      <c r="AA245" s="22"/>
      <c r="AB245" s="22"/>
      <c r="AC245" s="22"/>
      <c r="AD245" s="20"/>
      <c r="AE245" s="20"/>
      <c r="AF245" s="3"/>
      <c r="AG245" s="22"/>
      <c r="AH245" s="3"/>
      <c r="AI245" s="3"/>
      <c r="AJ245" s="3"/>
      <c r="AK245" s="20" t="s">
        <v>418</v>
      </c>
      <c r="AL245" s="68" t="s">
        <v>46</v>
      </c>
      <c r="AM245" s="68" t="s">
        <v>47</v>
      </c>
      <c r="AN245" s="68" t="s">
        <v>48</v>
      </c>
      <c r="AO245" s="68" t="s">
        <v>419</v>
      </c>
      <c r="AP245" s="20" t="s">
        <v>527</v>
      </c>
      <c r="AQ245" s="20" t="s">
        <v>115</v>
      </c>
      <c r="AR245" s="68">
        <v>2201006</v>
      </c>
      <c r="AS245" s="2"/>
      <c r="AT245" s="39" t="s">
        <v>456</v>
      </c>
      <c r="AU245" s="39"/>
      <c r="AV245" s="39" t="s">
        <v>422</v>
      </c>
      <c r="AW245" s="2" t="s">
        <v>423</v>
      </c>
      <c r="AX245" s="70"/>
      <c r="AY245" s="71"/>
      <c r="AZ245" s="71" t="s">
        <v>424</v>
      </c>
      <c r="BA245" s="71" t="s">
        <v>57</v>
      </c>
      <c r="BB245" s="71" t="s">
        <v>58</v>
      </c>
      <c r="BC245" s="106">
        <v>8699852</v>
      </c>
      <c r="BD245" s="72">
        <v>8699852</v>
      </c>
    </row>
    <row r="246" spans="1:63" s="41" customFormat="1" ht="63" customHeight="1" x14ac:dyDescent="0.25">
      <c r="A246" s="68">
        <v>395</v>
      </c>
      <c r="B246" s="20" t="s">
        <v>32</v>
      </c>
      <c r="C246" s="20" t="s">
        <v>409</v>
      </c>
      <c r="D246" s="20" t="s">
        <v>410</v>
      </c>
      <c r="E246" s="20" t="s">
        <v>198</v>
      </c>
      <c r="F246" s="20"/>
      <c r="G246" s="20" t="s">
        <v>37</v>
      </c>
      <c r="H246" s="20" t="s">
        <v>201</v>
      </c>
      <c r="I246" s="20" t="s">
        <v>413</v>
      </c>
      <c r="J246" s="68" t="s">
        <v>40</v>
      </c>
      <c r="K246" s="68">
        <f>IF(I246="na",0,IF(COUNTIFS($C$1:C246,C246,$I$1:I246,I246)&gt;1,0,1))</f>
        <v>0</v>
      </c>
      <c r="L246" s="68">
        <f>IF(I246="na",0,IF(COUNTIFS($D$1:D246,D246,$I$1:I246,I246)&gt;1,0,1))</f>
        <v>0</v>
      </c>
      <c r="M246" s="68">
        <f>IF(S246="",0,IF(VLOOKUP(R246,#REF!,2,0)=1,S246-O246,S246-SUMIFS($S:$S,$R:$R,INDEX(meses,VLOOKUP(R246,#REF!,2,0)-1),D:D,D246)))</f>
        <v>0</v>
      </c>
      <c r="N246" s="68"/>
      <c r="O246" s="68"/>
      <c r="P246" s="68"/>
      <c r="Q246" s="68"/>
      <c r="R246" s="2" t="s">
        <v>392</v>
      </c>
      <c r="S246" s="1"/>
      <c r="T246" s="22"/>
      <c r="U246" s="3"/>
      <c r="V246" s="3"/>
      <c r="W246" s="3"/>
      <c r="X246" s="20" t="s">
        <v>488</v>
      </c>
      <c r="Y246" s="20" t="s">
        <v>616</v>
      </c>
      <c r="Z246" s="20"/>
      <c r="AA246" s="22"/>
      <c r="AB246" s="22"/>
      <c r="AC246" s="22"/>
      <c r="AD246" s="20"/>
      <c r="AE246" s="20"/>
      <c r="AF246" s="3"/>
      <c r="AG246" s="22"/>
      <c r="AH246" s="3"/>
      <c r="AI246" s="3"/>
      <c r="AJ246" s="3"/>
      <c r="AK246" s="20" t="s">
        <v>418</v>
      </c>
      <c r="AL246" s="68" t="s">
        <v>46</v>
      </c>
      <c r="AM246" s="68" t="s">
        <v>47</v>
      </c>
      <c r="AN246" s="68" t="s">
        <v>48</v>
      </c>
      <c r="AO246" s="68" t="s">
        <v>419</v>
      </c>
      <c r="AP246" s="20" t="s">
        <v>527</v>
      </c>
      <c r="AQ246" s="20" t="s">
        <v>115</v>
      </c>
      <c r="AR246" s="68">
        <v>2201006</v>
      </c>
      <c r="AS246" s="2"/>
      <c r="AT246" s="39" t="s">
        <v>456</v>
      </c>
      <c r="AU246" s="39"/>
      <c r="AV246" s="39" t="s">
        <v>422</v>
      </c>
      <c r="AW246" s="2" t="s">
        <v>423</v>
      </c>
      <c r="AX246" s="70"/>
      <c r="AY246" s="71"/>
      <c r="AZ246" s="71" t="s">
        <v>424</v>
      </c>
      <c r="BA246" s="71" t="s">
        <v>57</v>
      </c>
      <c r="BB246" s="71" t="s">
        <v>58</v>
      </c>
      <c r="BC246" s="106">
        <v>4500000</v>
      </c>
      <c r="BD246" s="72">
        <v>4500000</v>
      </c>
    </row>
    <row r="247" spans="1:63" s="41" customFormat="1" ht="63" customHeight="1" x14ac:dyDescent="0.25">
      <c r="A247" s="68">
        <v>396</v>
      </c>
      <c r="B247" s="20" t="s">
        <v>32</v>
      </c>
      <c r="C247" s="20" t="s">
        <v>409</v>
      </c>
      <c r="D247" s="20" t="s">
        <v>410</v>
      </c>
      <c r="E247" s="20" t="s">
        <v>198</v>
      </c>
      <c r="F247" s="20"/>
      <c r="G247" s="20" t="s">
        <v>37</v>
      </c>
      <c r="H247" s="20" t="s">
        <v>38</v>
      </c>
      <c r="I247" s="20" t="s">
        <v>413</v>
      </c>
      <c r="J247" s="68" t="s">
        <v>40</v>
      </c>
      <c r="K247" s="68">
        <f>IF(I247="na",0,IF(COUNTIFS($C$1:C247,C247,$I$1:I247,I247)&gt;1,0,1))</f>
        <v>0</v>
      </c>
      <c r="L247" s="68">
        <f>IF(I247="na",0,IF(COUNTIFS($D$1:D247,D247,$I$1:I247,I247)&gt;1,0,1))</f>
        <v>0</v>
      </c>
      <c r="M247" s="68">
        <f>IF(S247="",0,IF(VLOOKUP(R247,#REF!,2,0)=1,S247-O247,S247-SUMIFS($S:$S,$R:$R,INDEX(meses,VLOOKUP(R247,#REF!,2,0)-1),D:D,D247)))</f>
        <v>0</v>
      </c>
      <c r="N247" s="68"/>
      <c r="O247" s="68"/>
      <c r="P247" s="68"/>
      <c r="Q247" s="68"/>
      <c r="R247" s="2" t="s">
        <v>392</v>
      </c>
      <c r="S247" s="1"/>
      <c r="T247" s="22"/>
      <c r="U247" s="3"/>
      <c r="V247" s="3"/>
      <c r="W247" s="3"/>
      <c r="X247" s="20" t="s">
        <v>488</v>
      </c>
      <c r="Y247" s="20" t="s">
        <v>616</v>
      </c>
      <c r="Z247" s="20"/>
      <c r="AA247" s="22"/>
      <c r="AB247" s="22"/>
      <c r="AC247" s="22"/>
      <c r="AD247" s="20"/>
      <c r="AE247" s="20"/>
      <c r="AF247" s="3"/>
      <c r="AG247" s="22"/>
      <c r="AH247" s="3"/>
      <c r="AI247" s="3"/>
      <c r="AJ247" s="3"/>
      <c r="AK247" s="20" t="s">
        <v>418</v>
      </c>
      <c r="AL247" s="68" t="s">
        <v>46</v>
      </c>
      <c r="AM247" s="68" t="s">
        <v>47</v>
      </c>
      <c r="AN247" s="68" t="s">
        <v>48</v>
      </c>
      <c r="AO247" s="68" t="s">
        <v>419</v>
      </c>
      <c r="AP247" s="20" t="s">
        <v>430</v>
      </c>
      <c r="AQ247" s="20" t="s">
        <v>115</v>
      </c>
      <c r="AR247" s="68">
        <v>2201006</v>
      </c>
      <c r="AS247" s="2"/>
      <c r="AT247" s="39" t="s">
        <v>456</v>
      </c>
      <c r="AU247" s="39"/>
      <c r="AV247" s="39" t="s">
        <v>422</v>
      </c>
      <c r="AW247" s="2" t="s">
        <v>423</v>
      </c>
      <c r="AX247" s="70"/>
      <c r="AY247" s="71"/>
      <c r="AZ247" s="71" t="s">
        <v>424</v>
      </c>
      <c r="BA247" s="71" t="s">
        <v>57</v>
      </c>
      <c r="BB247" s="71" t="s">
        <v>58</v>
      </c>
      <c r="BC247" s="106">
        <v>1362775</v>
      </c>
      <c r="BD247" s="72">
        <v>1362775</v>
      </c>
    </row>
    <row r="248" spans="1:63" s="41" customFormat="1" ht="63" customHeight="1" x14ac:dyDescent="0.25">
      <c r="A248" s="68">
        <v>397</v>
      </c>
      <c r="B248" s="20" t="s">
        <v>32</v>
      </c>
      <c r="C248" s="20" t="s">
        <v>409</v>
      </c>
      <c r="D248" s="20" t="s">
        <v>410</v>
      </c>
      <c r="E248" s="20" t="s">
        <v>198</v>
      </c>
      <c r="F248" s="20"/>
      <c r="G248" s="20" t="s">
        <v>37</v>
      </c>
      <c r="H248" s="20" t="s">
        <v>201</v>
      </c>
      <c r="I248" s="20" t="s">
        <v>413</v>
      </c>
      <c r="J248" s="68" t="s">
        <v>40</v>
      </c>
      <c r="K248" s="68">
        <f>IF(I248="na",0,IF(COUNTIFS($C$1:C248,C248,$I$1:I248,I248)&gt;1,0,1))</f>
        <v>0</v>
      </c>
      <c r="L248" s="68">
        <f>IF(I248="na",0,IF(COUNTIFS($D$1:D248,D248,$I$1:I248,I248)&gt;1,0,1))</f>
        <v>0</v>
      </c>
      <c r="M248" s="68">
        <f>IF(S248="",0,IF(VLOOKUP(R248,#REF!,2,0)=1,S248-O248,S248-SUMIFS($S:$S,$R:$R,INDEX(meses,VLOOKUP(R248,#REF!,2,0)-1),D:D,D248)))</f>
        <v>0</v>
      </c>
      <c r="N248" s="68"/>
      <c r="O248" s="68"/>
      <c r="P248" s="68"/>
      <c r="Q248" s="68"/>
      <c r="R248" s="2" t="s">
        <v>392</v>
      </c>
      <c r="S248" s="1"/>
      <c r="T248" s="22"/>
      <c r="U248" s="3"/>
      <c r="V248" s="3"/>
      <c r="W248" s="3"/>
      <c r="X248" s="20" t="s">
        <v>511</v>
      </c>
      <c r="Y248" s="20" t="s">
        <v>616</v>
      </c>
      <c r="Z248" s="20"/>
      <c r="AA248" s="22"/>
      <c r="AB248" s="22"/>
      <c r="AC248" s="22"/>
      <c r="AD248" s="20"/>
      <c r="AE248" s="20"/>
      <c r="AF248" s="3"/>
      <c r="AG248" s="22"/>
      <c r="AH248" s="3"/>
      <c r="AI248" s="3"/>
      <c r="AJ248" s="3"/>
      <c r="AK248" s="20" t="s">
        <v>418</v>
      </c>
      <c r="AL248" s="68" t="s">
        <v>46</v>
      </c>
      <c r="AM248" s="68" t="s">
        <v>47</v>
      </c>
      <c r="AN248" s="68" t="s">
        <v>48</v>
      </c>
      <c r="AO248" s="68" t="s">
        <v>419</v>
      </c>
      <c r="AP248" s="20" t="s">
        <v>420</v>
      </c>
      <c r="AQ248" s="20" t="s">
        <v>115</v>
      </c>
      <c r="AR248" s="68">
        <v>2201006</v>
      </c>
      <c r="AS248" s="2"/>
      <c r="AT248" s="39" t="s">
        <v>456</v>
      </c>
      <c r="AU248" s="39"/>
      <c r="AV248" s="39" t="s">
        <v>422</v>
      </c>
      <c r="AW248" s="2" t="s">
        <v>423</v>
      </c>
      <c r="AX248" s="70"/>
      <c r="AY248" s="71"/>
      <c r="AZ248" s="71" t="s">
        <v>424</v>
      </c>
      <c r="BA248" s="71" t="s">
        <v>57</v>
      </c>
      <c r="BB248" s="71" t="s">
        <v>58</v>
      </c>
      <c r="BC248" s="106">
        <v>294683904</v>
      </c>
      <c r="BD248" s="72">
        <v>294683904</v>
      </c>
    </row>
    <row r="249" spans="1:63" s="41" customFormat="1" ht="63" customHeight="1" x14ac:dyDescent="0.25">
      <c r="A249" s="68">
        <v>398</v>
      </c>
      <c r="B249" s="20" t="s">
        <v>32</v>
      </c>
      <c r="C249" s="20" t="s">
        <v>409</v>
      </c>
      <c r="D249" s="20" t="s">
        <v>410</v>
      </c>
      <c r="E249" s="20" t="s">
        <v>198</v>
      </c>
      <c r="F249" s="20"/>
      <c r="G249" s="20" t="s">
        <v>411</v>
      </c>
      <c r="H249" s="20" t="s">
        <v>412</v>
      </c>
      <c r="I249" s="20" t="s">
        <v>413</v>
      </c>
      <c r="J249" s="68" t="s">
        <v>40</v>
      </c>
      <c r="K249" s="68">
        <f>IF(I249="na",0,IF(COUNTIFS($C$1:C249,C249,$I$1:I249,I249)&gt;1,0,1))</f>
        <v>0</v>
      </c>
      <c r="L249" s="68">
        <f>IF(I249="na",0,IF(COUNTIFS($D$1:D249,D249,$I$1:I249,I249)&gt;1,0,1))</f>
        <v>0</v>
      </c>
      <c r="M249" s="68">
        <f>IF(S249="",0,IF(VLOOKUP(R249,#REF!,2,0)=1,S249-O249,S249-SUMIFS($S:$S,$R:$R,INDEX(meses,VLOOKUP(R249,#REF!,2,0)-1),D:D,D249)))</f>
        <v>0</v>
      </c>
      <c r="N249" s="68"/>
      <c r="O249" s="68"/>
      <c r="P249" s="68"/>
      <c r="Q249" s="68"/>
      <c r="R249" s="2" t="s">
        <v>392</v>
      </c>
      <c r="S249" s="1"/>
      <c r="T249" s="22"/>
      <c r="U249" s="3"/>
      <c r="V249" s="3"/>
      <c r="W249" s="3"/>
      <c r="X249" s="20" t="s">
        <v>414</v>
      </c>
      <c r="Y249" s="20" t="s">
        <v>425</v>
      </c>
      <c r="Z249" s="20" t="s">
        <v>415</v>
      </c>
      <c r="AA249" s="22">
        <v>0</v>
      </c>
      <c r="AB249" s="22">
        <v>1</v>
      </c>
      <c r="AC249" s="69">
        <f>AB249-AA249</f>
        <v>1</v>
      </c>
      <c r="AD249" s="20" t="s">
        <v>282</v>
      </c>
      <c r="AE249" s="20" t="s">
        <v>426</v>
      </c>
      <c r="AF249" s="3"/>
      <c r="AG249" s="22">
        <f>(AF249-AA249)/(AB249-AA249)</f>
        <v>0</v>
      </c>
      <c r="AH249" s="3"/>
      <c r="AI249" s="3"/>
      <c r="AJ249" s="3"/>
      <c r="AK249" s="20" t="s">
        <v>418</v>
      </c>
      <c r="AL249" s="68" t="s">
        <v>46</v>
      </c>
      <c r="AM249" s="68" t="s">
        <v>47</v>
      </c>
      <c r="AN249" s="68" t="s">
        <v>48</v>
      </c>
      <c r="AO249" s="68" t="s">
        <v>419</v>
      </c>
      <c r="AP249" s="20" t="s">
        <v>420</v>
      </c>
      <c r="AQ249" s="20" t="s">
        <v>115</v>
      </c>
      <c r="AR249" s="68">
        <v>2201006</v>
      </c>
      <c r="AS249" s="2"/>
      <c r="AT249" s="39" t="s">
        <v>427</v>
      </c>
      <c r="AU249" s="39"/>
      <c r="AV249" s="39" t="s">
        <v>428</v>
      </c>
      <c r="AW249" s="2" t="s">
        <v>423</v>
      </c>
      <c r="AX249" s="70"/>
      <c r="AY249" s="71"/>
      <c r="AZ249" s="71" t="s">
        <v>424</v>
      </c>
      <c r="BA249" s="71">
        <v>0</v>
      </c>
      <c r="BB249" s="71" t="s">
        <v>429</v>
      </c>
      <c r="BC249" s="106">
        <v>50000000</v>
      </c>
      <c r="BD249" s="72">
        <v>50000000</v>
      </c>
      <c r="BK249" s="108"/>
    </row>
    <row r="250" spans="1:63" s="41" customFormat="1" ht="63" customHeight="1" x14ac:dyDescent="0.25">
      <c r="A250" s="68">
        <v>399</v>
      </c>
      <c r="B250" s="20" t="s">
        <v>32</v>
      </c>
      <c r="C250" s="20" t="s">
        <v>409</v>
      </c>
      <c r="D250" s="20" t="s">
        <v>410</v>
      </c>
      <c r="E250" s="20" t="s">
        <v>198</v>
      </c>
      <c r="F250" s="20"/>
      <c r="G250" s="20" t="s">
        <v>411</v>
      </c>
      <c r="H250" s="20" t="s">
        <v>412</v>
      </c>
      <c r="I250" s="20" t="s">
        <v>413</v>
      </c>
      <c r="J250" s="68" t="s">
        <v>40</v>
      </c>
      <c r="K250" s="68">
        <f>IF(I250="na",0,IF(COUNTIFS($C$1:C250,C250,$I$1:I250,I250)&gt;1,0,1))</f>
        <v>0</v>
      </c>
      <c r="L250" s="68">
        <f>IF(I250="na",0,IF(COUNTIFS($D$1:D250,D250,$I$1:I250,I250)&gt;1,0,1))</f>
        <v>0</v>
      </c>
      <c r="M250" s="68">
        <f>IF(S250="",0,IF(VLOOKUP(R250,#REF!,2,0)=1,S250-O250,S250-SUMIFS($S:$S,$R:$R,INDEX(meses,VLOOKUP(R250,#REF!,2,0)-1),D:D,D250)))</f>
        <v>0</v>
      </c>
      <c r="N250" s="68"/>
      <c r="O250" s="68"/>
      <c r="P250" s="68"/>
      <c r="Q250" s="68"/>
      <c r="R250" s="2" t="s">
        <v>392</v>
      </c>
      <c r="S250" s="1"/>
      <c r="T250" s="22"/>
      <c r="U250" s="3"/>
      <c r="V250" s="3"/>
      <c r="W250" s="3"/>
      <c r="X250" s="20" t="s">
        <v>414</v>
      </c>
      <c r="Y250" s="20" t="s">
        <v>425</v>
      </c>
      <c r="Z250" s="20"/>
      <c r="AA250" s="22"/>
      <c r="AB250" s="22"/>
      <c r="AC250" s="22"/>
      <c r="AD250" s="20"/>
      <c r="AE250" s="20"/>
      <c r="AF250" s="3"/>
      <c r="AG250" s="22"/>
      <c r="AH250" s="3"/>
      <c r="AI250" s="3"/>
      <c r="AJ250" s="3"/>
      <c r="AK250" s="20" t="s">
        <v>418</v>
      </c>
      <c r="AL250" s="68" t="s">
        <v>46</v>
      </c>
      <c r="AM250" s="68" t="s">
        <v>47</v>
      </c>
      <c r="AN250" s="68" t="s">
        <v>48</v>
      </c>
      <c r="AO250" s="68" t="s">
        <v>419</v>
      </c>
      <c r="AP250" s="20" t="s">
        <v>431</v>
      </c>
      <c r="AQ250" s="20" t="s">
        <v>61</v>
      </c>
      <c r="AR250" s="68">
        <v>2201048</v>
      </c>
      <c r="AS250" s="2"/>
      <c r="AT250" s="39" t="s">
        <v>432</v>
      </c>
      <c r="AU250" s="39"/>
      <c r="AV250" s="39" t="s">
        <v>70</v>
      </c>
      <c r="AW250" s="2" t="s">
        <v>423</v>
      </c>
      <c r="AX250" s="70"/>
      <c r="AY250" s="71"/>
      <c r="AZ250" s="71" t="s">
        <v>433</v>
      </c>
      <c r="BA250" s="71" t="s">
        <v>57</v>
      </c>
      <c r="BB250" s="71" t="s">
        <v>58</v>
      </c>
      <c r="BC250" s="106">
        <v>73600000</v>
      </c>
      <c r="BD250" s="72">
        <v>73600000</v>
      </c>
    </row>
    <row r="251" spans="1:63" s="41" customFormat="1" ht="63" customHeight="1" x14ac:dyDescent="0.25">
      <c r="A251" s="68">
        <v>400</v>
      </c>
      <c r="B251" s="20" t="s">
        <v>32</v>
      </c>
      <c r="C251" s="20" t="s">
        <v>409</v>
      </c>
      <c r="D251" s="20" t="s">
        <v>410</v>
      </c>
      <c r="E251" s="20" t="s">
        <v>198</v>
      </c>
      <c r="F251" s="20"/>
      <c r="G251" s="20" t="s">
        <v>411</v>
      </c>
      <c r="H251" s="20" t="s">
        <v>412</v>
      </c>
      <c r="I251" s="20" t="s">
        <v>413</v>
      </c>
      <c r="J251" s="68" t="s">
        <v>40</v>
      </c>
      <c r="K251" s="68">
        <f>IF(I251="na",0,IF(COUNTIFS($C$1:C251,C251,$I$1:I251,I251)&gt;1,0,1))</f>
        <v>0</v>
      </c>
      <c r="L251" s="68">
        <f>IF(I251="na",0,IF(COUNTIFS($D$1:D251,D251,$I$1:I251,I251)&gt;1,0,1))</f>
        <v>0</v>
      </c>
      <c r="M251" s="68">
        <f>IF(S251="",0,IF(VLOOKUP(R251,#REF!,2,0)=1,S251-O251,S251-SUMIFS($S:$S,$R:$R,INDEX(meses,VLOOKUP(R251,#REF!,2,0)-1),D:D,D251)))</f>
        <v>0</v>
      </c>
      <c r="N251" s="68"/>
      <c r="O251" s="68"/>
      <c r="P251" s="68"/>
      <c r="Q251" s="68"/>
      <c r="R251" s="2" t="s">
        <v>392</v>
      </c>
      <c r="S251" s="1"/>
      <c r="T251" s="22"/>
      <c r="U251" s="3"/>
      <c r="V251" s="3"/>
      <c r="W251" s="3"/>
      <c r="X251" s="20" t="s">
        <v>414</v>
      </c>
      <c r="Y251" s="20" t="s">
        <v>425</v>
      </c>
      <c r="Z251" s="20"/>
      <c r="AA251" s="22"/>
      <c r="AB251" s="22"/>
      <c r="AC251" s="22"/>
      <c r="AD251" s="20"/>
      <c r="AE251" s="20"/>
      <c r="AF251" s="3"/>
      <c r="AG251" s="22"/>
      <c r="AH251" s="3"/>
      <c r="AI251" s="3"/>
      <c r="AJ251" s="3"/>
      <c r="AK251" s="20" t="s">
        <v>418</v>
      </c>
      <c r="AL251" s="68" t="s">
        <v>46</v>
      </c>
      <c r="AM251" s="68" t="s">
        <v>47</v>
      </c>
      <c r="AN251" s="68" t="s">
        <v>48</v>
      </c>
      <c r="AO251" s="68" t="s">
        <v>419</v>
      </c>
      <c r="AP251" s="20" t="s">
        <v>431</v>
      </c>
      <c r="AQ251" s="20" t="s">
        <v>61</v>
      </c>
      <c r="AR251" s="68">
        <v>2201048</v>
      </c>
      <c r="AS251" s="2"/>
      <c r="AT251" s="39" t="s">
        <v>432</v>
      </c>
      <c r="AU251" s="39"/>
      <c r="AV251" s="39" t="s">
        <v>70</v>
      </c>
      <c r="AW251" s="2" t="s">
        <v>423</v>
      </c>
      <c r="AX251" s="70"/>
      <c r="AY251" s="71"/>
      <c r="AZ251" s="71" t="s">
        <v>433</v>
      </c>
      <c r="BA251" s="71" t="s">
        <v>57</v>
      </c>
      <c r="BB251" s="71" t="s">
        <v>58</v>
      </c>
      <c r="BC251" s="106">
        <v>27600000</v>
      </c>
      <c r="BD251" s="72">
        <v>27600000</v>
      </c>
    </row>
    <row r="252" spans="1:63" s="41" customFormat="1" ht="63" customHeight="1" x14ac:dyDescent="0.25">
      <c r="A252" s="68">
        <v>401</v>
      </c>
      <c r="B252" s="20" t="s">
        <v>32</v>
      </c>
      <c r="C252" s="20" t="s">
        <v>409</v>
      </c>
      <c r="D252" s="20" t="s">
        <v>410</v>
      </c>
      <c r="E252" s="20" t="s">
        <v>198</v>
      </c>
      <c r="F252" s="20"/>
      <c r="G252" s="20" t="s">
        <v>411</v>
      </c>
      <c r="H252" s="20" t="s">
        <v>412</v>
      </c>
      <c r="I252" s="20" t="s">
        <v>413</v>
      </c>
      <c r="J252" s="68" t="s">
        <v>40</v>
      </c>
      <c r="K252" s="68">
        <f>IF(I252="na",0,IF(COUNTIFS($C$1:C252,C252,$I$1:I252,I252)&gt;1,0,1))</f>
        <v>0</v>
      </c>
      <c r="L252" s="68">
        <f>IF(I252="na",0,IF(COUNTIFS($D$1:D252,D252,$I$1:I252,I252)&gt;1,0,1))</f>
        <v>0</v>
      </c>
      <c r="M252" s="68">
        <f>IF(S252="",0,IF(VLOOKUP(R252,#REF!,2,0)=1,S252-O252,S252-SUMIFS($S:$S,$R:$R,INDEX(meses,VLOOKUP(R252,#REF!,2,0)-1),D:D,D252)))</f>
        <v>0</v>
      </c>
      <c r="N252" s="68"/>
      <c r="O252" s="68"/>
      <c r="P252" s="68"/>
      <c r="Q252" s="68"/>
      <c r="R252" s="2" t="s">
        <v>392</v>
      </c>
      <c r="S252" s="1"/>
      <c r="T252" s="22"/>
      <c r="U252" s="3"/>
      <c r="V252" s="3"/>
      <c r="W252" s="3"/>
      <c r="X252" s="20" t="s">
        <v>414</v>
      </c>
      <c r="Y252" s="20" t="s">
        <v>425</v>
      </c>
      <c r="Z252" s="20"/>
      <c r="AA252" s="22"/>
      <c r="AB252" s="22"/>
      <c r="AC252" s="22"/>
      <c r="AD252" s="20"/>
      <c r="AE252" s="20"/>
      <c r="AF252" s="3"/>
      <c r="AG252" s="22"/>
      <c r="AH252" s="3"/>
      <c r="AI252" s="3"/>
      <c r="AJ252" s="3"/>
      <c r="AK252" s="20" t="s">
        <v>418</v>
      </c>
      <c r="AL252" s="68" t="s">
        <v>46</v>
      </c>
      <c r="AM252" s="68" t="s">
        <v>47</v>
      </c>
      <c r="AN252" s="68" t="s">
        <v>48</v>
      </c>
      <c r="AO252" s="68" t="s">
        <v>419</v>
      </c>
      <c r="AP252" s="20" t="s">
        <v>431</v>
      </c>
      <c r="AQ252" s="20" t="s">
        <v>61</v>
      </c>
      <c r="AR252" s="68">
        <v>2201048</v>
      </c>
      <c r="AS252" s="2"/>
      <c r="AT252" s="39" t="s">
        <v>440</v>
      </c>
      <c r="AU252" s="39"/>
      <c r="AV252" s="39" t="s">
        <v>70</v>
      </c>
      <c r="AW252" s="2" t="s">
        <v>423</v>
      </c>
      <c r="AX252" s="70"/>
      <c r="AY252" s="71"/>
      <c r="AZ252" s="71" t="s">
        <v>433</v>
      </c>
      <c r="BA252" s="71" t="s">
        <v>57</v>
      </c>
      <c r="BB252" s="71" t="s">
        <v>58</v>
      </c>
      <c r="BC252" s="106">
        <v>61200000</v>
      </c>
      <c r="BD252" s="72">
        <v>61200000</v>
      </c>
    </row>
    <row r="253" spans="1:63" s="41" customFormat="1" ht="63" customHeight="1" x14ac:dyDescent="0.25">
      <c r="A253" s="68">
        <v>402</v>
      </c>
      <c r="B253" s="20" t="s">
        <v>32</v>
      </c>
      <c r="C253" s="20" t="s">
        <v>409</v>
      </c>
      <c r="D253" s="20" t="s">
        <v>410</v>
      </c>
      <c r="E253" s="20" t="s">
        <v>198</v>
      </c>
      <c r="F253" s="20"/>
      <c r="G253" s="20" t="s">
        <v>411</v>
      </c>
      <c r="H253" s="20" t="s">
        <v>412</v>
      </c>
      <c r="I253" s="20" t="s">
        <v>413</v>
      </c>
      <c r="J253" s="68" t="s">
        <v>40</v>
      </c>
      <c r="K253" s="68">
        <f>IF(I253="na",0,IF(COUNTIFS($C$1:C253,C253,$I$1:I253,I253)&gt;1,0,1))</f>
        <v>0</v>
      </c>
      <c r="L253" s="68">
        <f>IF(I253="na",0,IF(COUNTIFS($D$1:D253,D253,$I$1:I253,I253)&gt;1,0,1))</f>
        <v>0</v>
      </c>
      <c r="M253" s="68">
        <f>IF(S253="",0,IF(VLOOKUP(R253,#REF!,2,0)=1,S253-O253,S253-SUMIFS($S:$S,$R:$R,INDEX(meses,VLOOKUP(R253,#REF!,2,0)-1),D:D,D253)))</f>
        <v>0</v>
      </c>
      <c r="N253" s="68"/>
      <c r="O253" s="68"/>
      <c r="P253" s="68"/>
      <c r="Q253" s="68"/>
      <c r="R253" s="2" t="s">
        <v>392</v>
      </c>
      <c r="S253" s="1"/>
      <c r="T253" s="22"/>
      <c r="U253" s="3"/>
      <c r="V253" s="3"/>
      <c r="W253" s="3"/>
      <c r="X253" s="20" t="s">
        <v>414</v>
      </c>
      <c r="Y253" s="20" t="s">
        <v>425</v>
      </c>
      <c r="Z253" s="20"/>
      <c r="AA253" s="22"/>
      <c r="AB253" s="22"/>
      <c r="AC253" s="22"/>
      <c r="AD253" s="20"/>
      <c r="AE253" s="20"/>
      <c r="AF253" s="3"/>
      <c r="AG253" s="22"/>
      <c r="AH253" s="3"/>
      <c r="AI253" s="3"/>
      <c r="AJ253" s="3"/>
      <c r="AK253" s="20" t="s">
        <v>418</v>
      </c>
      <c r="AL253" s="68" t="s">
        <v>46</v>
      </c>
      <c r="AM253" s="68" t="s">
        <v>47</v>
      </c>
      <c r="AN253" s="68" t="s">
        <v>48</v>
      </c>
      <c r="AO253" s="68" t="s">
        <v>419</v>
      </c>
      <c r="AP253" s="20" t="s">
        <v>431</v>
      </c>
      <c r="AQ253" s="20" t="s">
        <v>61</v>
      </c>
      <c r="AR253" s="68">
        <v>2201048</v>
      </c>
      <c r="AS253" s="2"/>
      <c r="AT253" s="39" t="s">
        <v>440</v>
      </c>
      <c r="AU253" s="39"/>
      <c r="AV253" s="39" t="s">
        <v>70</v>
      </c>
      <c r="AW253" s="2" t="s">
        <v>423</v>
      </c>
      <c r="AX253" s="70"/>
      <c r="AY253" s="71"/>
      <c r="AZ253" s="71" t="s">
        <v>433</v>
      </c>
      <c r="BA253" s="71" t="s">
        <v>57</v>
      </c>
      <c r="BB253" s="71" t="s">
        <v>58</v>
      </c>
      <c r="BC253" s="106">
        <v>13600000</v>
      </c>
      <c r="BD253" s="72">
        <v>13600000</v>
      </c>
    </row>
    <row r="254" spans="1:63" s="41" customFormat="1" ht="63" customHeight="1" x14ac:dyDescent="0.25">
      <c r="A254" s="68">
        <v>403</v>
      </c>
      <c r="B254" s="20" t="s">
        <v>32</v>
      </c>
      <c r="C254" s="20" t="s">
        <v>409</v>
      </c>
      <c r="D254" s="20" t="s">
        <v>410</v>
      </c>
      <c r="E254" s="20" t="s">
        <v>198</v>
      </c>
      <c r="F254" s="20"/>
      <c r="G254" s="20" t="s">
        <v>411</v>
      </c>
      <c r="H254" s="20" t="s">
        <v>412</v>
      </c>
      <c r="I254" s="20" t="s">
        <v>413</v>
      </c>
      <c r="J254" s="68" t="s">
        <v>40</v>
      </c>
      <c r="K254" s="68">
        <f>IF(I254="na",0,IF(COUNTIFS($C$1:C254,C254,$I$1:I254,I254)&gt;1,0,1))</f>
        <v>0</v>
      </c>
      <c r="L254" s="68">
        <f>IF(I254="na",0,IF(COUNTIFS($D$1:D254,D254,$I$1:I254,I254)&gt;1,0,1))</f>
        <v>0</v>
      </c>
      <c r="M254" s="68">
        <f>IF(S254="",0,IF(VLOOKUP(R254,#REF!,2,0)=1,S254-O254,S254-SUMIFS($S:$S,$R:$R,INDEX(meses,VLOOKUP(R254,#REF!,2,0)-1),D:D,D254)))</f>
        <v>0</v>
      </c>
      <c r="N254" s="68"/>
      <c r="O254" s="68"/>
      <c r="P254" s="68"/>
      <c r="Q254" s="68"/>
      <c r="R254" s="2" t="s">
        <v>392</v>
      </c>
      <c r="S254" s="1"/>
      <c r="T254" s="22"/>
      <c r="U254" s="3"/>
      <c r="V254" s="3"/>
      <c r="W254" s="3"/>
      <c r="X254" s="20" t="s">
        <v>414</v>
      </c>
      <c r="Y254" s="20" t="s">
        <v>425</v>
      </c>
      <c r="Z254" s="20"/>
      <c r="AA254" s="22"/>
      <c r="AB254" s="22"/>
      <c r="AC254" s="22"/>
      <c r="AD254" s="20"/>
      <c r="AE254" s="20"/>
      <c r="AF254" s="3"/>
      <c r="AG254" s="22"/>
      <c r="AH254" s="3"/>
      <c r="AI254" s="3"/>
      <c r="AJ254" s="3"/>
      <c r="AK254" s="20" t="s">
        <v>418</v>
      </c>
      <c r="AL254" s="68" t="s">
        <v>46</v>
      </c>
      <c r="AM254" s="68" t="s">
        <v>47</v>
      </c>
      <c r="AN254" s="68" t="s">
        <v>48</v>
      </c>
      <c r="AO254" s="68" t="s">
        <v>419</v>
      </c>
      <c r="AP254" s="20" t="s">
        <v>441</v>
      </c>
      <c r="AQ254" s="20" t="s">
        <v>442</v>
      </c>
      <c r="AR254" s="68">
        <v>2201015</v>
      </c>
      <c r="AS254" s="2"/>
      <c r="AT254" s="39" t="s">
        <v>443</v>
      </c>
      <c r="AU254" s="39"/>
      <c r="AV254" s="39" t="s">
        <v>70</v>
      </c>
      <c r="AW254" s="2" t="s">
        <v>423</v>
      </c>
      <c r="AX254" s="70"/>
      <c r="AY254" s="71"/>
      <c r="AZ254" s="71" t="s">
        <v>444</v>
      </c>
      <c r="BA254" s="71" t="s">
        <v>57</v>
      </c>
      <c r="BB254" s="71" t="s">
        <v>58</v>
      </c>
      <c r="BC254" s="106">
        <v>13333333</v>
      </c>
      <c r="BD254" s="72">
        <v>13333333</v>
      </c>
    </row>
    <row r="255" spans="1:63" s="41" customFormat="1" ht="63" customHeight="1" x14ac:dyDescent="0.25">
      <c r="A255" s="68">
        <v>404</v>
      </c>
      <c r="B255" s="20" t="s">
        <v>32</v>
      </c>
      <c r="C255" s="20" t="s">
        <v>409</v>
      </c>
      <c r="D255" s="20" t="s">
        <v>410</v>
      </c>
      <c r="E255" s="20" t="s">
        <v>198</v>
      </c>
      <c r="F255" s="20"/>
      <c r="G255" s="20" t="s">
        <v>411</v>
      </c>
      <c r="H255" s="20" t="s">
        <v>412</v>
      </c>
      <c r="I255" s="20" t="s">
        <v>413</v>
      </c>
      <c r="J255" s="68" t="s">
        <v>40</v>
      </c>
      <c r="K255" s="68">
        <f>IF(I255="na",0,IF(COUNTIFS($C$1:C255,C255,$I$1:I255,I255)&gt;1,0,1))</f>
        <v>0</v>
      </c>
      <c r="L255" s="68">
        <f>IF(I255="na",0,IF(COUNTIFS($D$1:D255,D255,$I$1:I255,I255)&gt;1,0,1))</f>
        <v>0</v>
      </c>
      <c r="M255" s="68">
        <f>IF(S255="",0,IF(VLOOKUP(R255,#REF!,2,0)=1,S255-O255,S255-SUMIFS($S:$S,$R:$R,INDEX(meses,VLOOKUP(R255,#REF!,2,0)-1),D:D,D255)))</f>
        <v>0</v>
      </c>
      <c r="N255" s="68"/>
      <c r="O255" s="68"/>
      <c r="P255" s="68"/>
      <c r="Q255" s="68"/>
      <c r="R255" s="2" t="s">
        <v>392</v>
      </c>
      <c r="S255" s="1"/>
      <c r="T255" s="22"/>
      <c r="U255" s="3"/>
      <c r="V255" s="3"/>
      <c r="W255" s="3"/>
      <c r="X255" s="20" t="s">
        <v>414</v>
      </c>
      <c r="Y255" s="20" t="s">
        <v>425</v>
      </c>
      <c r="Z255" s="20"/>
      <c r="AA255" s="22"/>
      <c r="AB255" s="22"/>
      <c r="AC255" s="22"/>
      <c r="AD255" s="20"/>
      <c r="AE255" s="20"/>
      <c r="AF255" s="3"/>
      <c r="AG255" s="22"/>
      <c r="AH255" s="3"/>
      <c r="AI255" s="3"/>
      <c r="AJ255" s="3"/>
      <c r="AK255" s="20" t="s">
        <v>418</v>
      </c>
      <c r="AL255" s="68" t="s">
        <v>46</v>
      </c>
      <c r="AM255" s="68" t="s">
        <v>47</v>
      </c>
      <c r="AN255" s="68" t="s">
        <v>48</v>
      </c>
      <c r="AO255" s="68" t="s">
        <v>419</v>
      </c>
      <c r="AP255" s="20" t="s">
        <v>441</v>
      </c>
      <c r="AQ255" s="20" t="s">
        <v>442</v>
      </c>
      <c r="AR255" s="68">
        <v>2201015</v>
      </c>
      <c r="AS255" s="2"/>
      <c r="AT255" s="39"/>
      <c r="AU255" s="39"/>
      <c r="AV255" s="39" t="s">
        <v>428</v>
      </c>
      <c r="AW255" s="2" t="s">
        <v>423</v>
      </c>
      <c r="AX255" s="70"/>
      <c r="AY255" s="71"/>
      <c r="AZ255" s="71" t="s">
        <v>444</v>
      </c>
      <c r="BA255" s="71">
        <v>0</v>
      </c>
      <c r="BB255" s="71" t="s">
        <v>429</v>
      </c>
      <c r="BC255" s="106">
        <v>10000000</v>
      </c>
      <c r="BD255" s="72">
        <v>10000000</v>
      </c>
    </row>
    <row r="256" spans="1:63" s="41" customFormat="1" ht="63" customHeight="1" x14ac:dyDescent="0.25">
      <c r="A256" s="68">
        <v>405</v>
      </c>
      <c r="B256" s="20" t="s">
        <v>32</v>
      </c>
      <c r="C256" s="20" t="s">
        <v>409</v>
      </c>
      <c r="D256" s="20" t="s">
        <v>410</v>
      </c>
      <c r="E256" s="20" t="s">
        <v>198</v>
      </c>
      <c r="F256" s="20"/>
      <c r="G256" s="20" t="s">
        <v>411</v>
      </c>
      <c r="H256" s="20" t="s">
        <v>412</v>
      </c>
      <c r="I256" s="20" t="s">
        <v>413</v>
      </c>
      <c r="J256" s="68" t="s">
        <v>40</v>
      </c>
      <c r="K256" s="68">
        <f>IF(I256="na",0,IF(COUNTIFS($C$1:C256,C256,$I$1:I256,I256)&gt;1,0,1))</f>
        <v>0</v>
      </c>
      <c r="L256" s="68">
        <f>IF(I256="na",0,IF(COUNTIFS($D$1:D256,D256,$I$1:I256,I256)&gt;1,0,1))</f>
        <v>0</v>
      </c>
      <c r="M256" s="68">
        <f>IF(S256="",0,IF(VLOOKUP(R256,#REF!,2,0)=1,S256-O256,S256-SUMIFS($S:$S,$R:$R,INDEX(meses,VLOOKUP(R256,#REF!,2,0)-1),D:D,D256)))</f>
        <v>0</v>
      </c>
      <c r="N256" s="68"/>
      <c r="O256" s="68"/>
      <c r="P256" s="68"/>
      <c r="Q256" s="68"/>
      <c r="R256" s="2" t="s">
        <v>392</v>
      </c>
      <c r="S256" s="1"/>
      <c r="T256" s="22"/>
      <c r="U256" s="3"/>
      <c r="V256" s="3"/>
      <c r="W256" s="3"/>
      <c r="X256" s="20" t="s">
        <v>414</v>
      </c>
      <c r="Y256" s="20" t="s">
        <v>425</v>
      </c>
      <c r="Z256" s="20"/>
      <c r="AA256" s="22"/>
      <c r="AB256" s="22"/>
      <c r="AC256" s="22"/>
      <c r="AD256" s="20"/>
      <c r="AE256" s="20"/>
      <c r="AF256" s="3"/>
      <c r="AG256" s="22"/>
      <c r="AH256" s="3"/>
      <c r="AI256" s="3"/>
      <c r="AJ256" s="3"/>
      <c r="AK256" s="20" t="s">
        <v>418</v>
      </c>
      <c r="AL256" s="68" t="s">
        <v>46</v>
      </c>
      <c r="AM256" s="68" t="s">
        <v>47</v>
      </c>
      <c r="AN256" s="68" t="s">
        <v>48</v>
      </c>
      <c r="AO256" s="68" t="s">
        <v>419</v>
      </c>
      <c r="AP256" s="20" t="s">
        <v>617</v>
      </c>
      <c r="AQ256" s="20" t="s">
        <v>115</v>
      </c>
      <c r="AR256" s="68">
        <v>2201006</v>
      </c>
      <c r="AS256" s="2"/>
      <c r="AT256" s="39" t="s">
        <v>452</v>
      </c>
      <c r="AU256" s="39"/>
      <c r="AV256" s="39" t="s">
        <v>70</v>
      </c>
      <c r="AW256" s="2" t="s">
        <v>423</v>
      </c>
      <c r="AX256" s="70"/>
      <c r="AY256" s="71"/>
      <c r="AZ256" s="71" t="s">
        <v>424</v>
      </c>
      <c r="BA256" s="71" t="s">
        <v>57</v>
      </c>
      <c r="BB256" s="71" t="s">
        <v>58</v>
      </c>
      <c r="BC256" s="106">
        <v>90584286</v>
      </c>
      <c r="BD256" s="72">
        <v>90584286</v>
      </c>
    </row>
    <row r="257" spans="1:56" s="41" customFormat="1" ht="63" customHeight="1" x14ac:dyDescent="0.25">
      <c r="A257" s="68">
        <v>406</v>
      </c>
      <c r="B257" s="20" t="s">
        <v>32</v>
      </c>
      <c r="C257" s="20" t="s">
        <v>409</v>
      </c>
      <c r="D257" s="20" t="s">
        <v>410</v>
      </c>
      <c r="E257" s="20" t="s">
        <v>198</v>
      </c>
      <c r="F257" s="20"/>
      <c r="G257" s="20" t="s">
        <v>411</v>
      </c>
      <c r="H257" s="20" t="s">
        <v>412</v>
      </c>
      <c r="I257" s="20" t="s">
        <v>413</v>
      </c>
      <c r="J257" s="68" t="s">
        <v>40</v>
      </c>
      <c r="K257" s="68">
        <f>IF(I257="na",0,IF(COUNTIFS($C$1:C257,C257,$I$1:I257,I257)&gt;1,0,1))</f>
        <v>0</v>
      </c>
      <c r="L257" s="68">
        <f>IF(I257="na",0,IF(COUNTIFS($D$1:D257,D257,$I$1:I257,I257)&gt;1,0,1))</f>
        <v>0</v>
      </c>
      <c r="M257" s="68">
        <f>IF(S257="",0,IF(VLOOKUP(R257,#REF!,2,0)=1,S257-O257,S257-SUMIFS($S:$S,$R:$R,INDEX(meses,VLOOKUP(R257,#REF!,2,0)-1),D:D,D257)))</f>
        <v>0</v>
      </c>
      <c r="N257" s="68"/>
      <c r="O257" s="68"/>
      <c r="P257" s="68"/>
      <c r="Q257" s="68"/>
      <c r="R257" s="2" t="s">
        <v>392</v>
      </c>
      <c r="S257" s="1"/>
      <c r="T257" s="22"/>
      <c r="U257" s="3"/>
      <c r="V257" s="3"/>
      <c r="W257" s="3"/>
      <c r="X257" s="20" t="s">
        <v>414</v>
      </c>
      <c r="Y257" s="20" t="s">
        <v>425</v>
      </c>
      <c r="Z257" s="20"/>
      <c r="AA257" s="22"/>
      <c r="AB257" s="22"/>
      <c r="AC257" s="22"/>
      <c r="AD257" s="20"/>
      <c r="AE257" s="20"/>
      <c r="AF257" s="3"/>
      <c r="AG257" s="22"/>
      <c r="AH257" s="3"/>
      <c r="AI257" s="3"/>
      <c r="AJ257" s="3"/>
      <c r="AK257" s="20" t="s">
        <v>418</v>
      </c>
      <c r="AL257" s="68" t="s">
        <v>46</v>
      </c>
      <c r="AM257" s="68" t="s">
        <v>47</v>
      </c>
      <c r="AN257" s="68" t="s">
        <v>48</v>
      </c>
      <c r="AO257" s="68" t="s">
        <v>419</v>
      </c>
      <c r="AP257" s="20" t="s">
        <v>617</v>
      </c>
      <c r="AQ257" s="20" t="s">
        <v>115</v>
      </c>
      <c r="AR257" s="68">
        <v>2201006</v>
      </c>
      <c r="AS257" s="2"/>
      <c r="AT257" s="39" t="s">
        <v>453</v>
      </c>
      <c r="AU257" s="39"/>
      <c r="AV257" s="39" t="s">
        <v>428</v>
      </c>
      <c r="AW257" s="2" t="s">
        <v>423</v>
      </c>
      <c r="AX257" s="70"/>
      <c r="AY257" s="71"/>
      <c r="AZ257" s="71" t="s">
        <v>424</v>
      </c>
      <c r="BA257" s="71">
        <v>0</v>
      </c>
      <c r="BB257" s="71" t="s">
        <v>429</v>
      </c>
      <c r="BC257" s="106">
        <v>175000000</v>
      </c>
      <c r="BD257" s="72">
        <v>175000000</v>
      </c>
    </row>
    <row r="258" spans="1:56" s="41" customFormat="1" ht="63" customHeight="1" x14ac:dyDescent="0.25">
      <c r="A258" s="68">
        <v>407</v>
      </c>
      <c r="B258" s="20" t="s">
        <v>32</v>
      </c>
      <c r="C258" s="20" t="s">
        <v>409</v>
      </c>
      <c r="D258" s="20" t="s">
        <v>410</v>
      </c>
      <c r="E258" s="20" t="s">
        <v>198</v>
      </c>
      <c r="F258" s="20"/>
      <c r="G258" s="20" t="s">
        <v>411</v>
      </c>
      <c r="H258" s="20" t="s">
        <v>412</v>
      </c>
      <c r="I258" s="20" t="s">
        <v>413</v>
      </c>
      <c r="J258" s="68" t="s">
        <v>40</v>
      </c>
      <c r="K258" s="68">
        <f>IF(I258="na",0,IF(COUNTIFS($C$1:C258,C258,$I$1:I258,I258)&gt;1,0,1))</f>
        <v>0</v>
      </c>
      <c r="L258" s="68">
        <f>IF(I258="na",0,IF(COUNTIFS($D$1:D258,D258,$I$1:I258,I258)&gt;1,0,1))</f>
        <v>0</v>
      </c>
      <c r="M258" s="68">
        <f>IF(S258="",0,IF(VLOOKUP(R258,#REF!,2,0)=1,S258-O258,S258-SUMIFS($S:$S,$R:$R,INDEX(meses,VLOOKUP(R258,#REF!,2,0)-1),D:D,D258)))</f>
        <v>0</v>
      </c>
      <c r="N258" s="68"/>
      <c r="O258" s="68"/>
      <c r="P258" s="68"/>
      <c r="Q258" s="68"/>
      <c r="R258" s="2" t="s">
        <v>392</v>
      </c>
      <c r="S258" s="1"/>
      <c r="T258" s="22"/>
      <c r="U258" s="3"/>
      <c r="V258" s="3"/>
      <c r="W258" s="3"/>
      <c r="X258" s="20" t="s">
        <v>414</v>
      </c>
      <c r="Y258" s="20" t="s">
        <v>425</v>
      </c>
      <c r="Z258" s="20"/>
      <c r="AA258" s="22"/>
      <c r="AB258" s="22"/>
      <c r="AC258" s="22"/>
      <c r="AD258" s="20"/>
      <c r="AE258" s="20"/>
      <c r="AF258" s="3"/>
      <c r="AG258" s="22"/>
      <c r="AH258" s="3"/>
      <c r="AI258" s="3"/>
      <c r="AJ258" s="3"/>
      <c r="AK258" s="20" t="s">
        <v>418</v>
      </c>
      <c r="AL258" s="68" t="s">
        <v>46</v>
      </c>
      <c r="AM258" s="68" t="s">
        <v>47</v>
      </c>
      <c r="AN258" s="68" t="s">
        <v>48</v>
      </c>
      <c r="AO258" s="68" t="s">
        <v>419</v>
      </c>
      <c r="AP258" s="20" t="s">
        <v>617</v>
      </c>
      <c r="AQ258" s="20" t="s">
        <v>115</v>
      </c>
      <c r="AR258" s="68">
        <v>2201006</v>
      </c>
      <c r="AS258" s="2"/>
      <c r="AT258" s="39" t="s">
        <v>453</v>
      </c>
      <c r="AU258" s="39"/>
      <c r="AV258" s="39" t="s">
        <v>428</v>
      </c>
      <c r="AW258" s="2" t="s">
        <v>423</v>
      </c>
      <c r="AX258" s="70"/>
      <c r="AY258" s="71"/>
      <c r="AZ258" s="71" t="s">
        <v>424</v>
      </c>
      <c r="BA258" s="71">
        <v>0</v>
      </c>
      <c r="BB258" s="71" t="s">
        <v>429</v>
      </c>
      <c r="BC258" s="106">
        <v>10000000</v>
      </c>
      <c r="BD258" s="72">
        <v>10000000</v>
      </c>
    </row>
    <row r="259" spans="1:56" s="41" customFormat="1" ht="63" customHeight="1" x14ac:dyDescent="0.25">
      <c r="A259" s="68">
        <v>408</v>
      </c>
      <c r="B259" s="20" t="s">
        <v>32</v>
      </c>
      <c r="C259" s="20" t="s">
        <v>409</v>
      </c>
      <c r="D259" s="20" t="s">
        <v>410</v>
      </c>
      <c r="E259" s="20" t="s">
        <v>198</v>
      </c>
      <c r="F259" s="20"/>
      <c r="G259" s="20" t="s">
        <v>411</v>
      </c>
      <c r="H259" s="20" t="s">
        <v>412</v>
      </c>
      <c r="I259" s="20" t="s">
        <v>413</v>
      </c>
      <c r="J259" s="68" t="s">
        <v>40</v>
      </c>
      <c r="K259" s="68">
        <f>IF(I259="na",0,IF(COUNTIFS($C$1:C259,C259,$I$1:I259,I259)&gt;1,0,1))</f>
        <v>0</v>
      </c>
      <c r="L259" s="68">
        <f>IF(I259="na",0,IF(COUNTIFS($D$1:D259,D259,$I$1:I259,I259)&gt;1,0,1))</f>
        <v>0</v>
      </c>
      <c r="M259" s="68">
        <f>IF(S259="",0,IF(VLOOKUP(R259,#REF!,2,0)=1,S259-O259,S259-SUMIFS($S:$S,$R:$R,INDEX(meses,VLOOKUP(R259,#REF!,2,0)-1),D:D,D259)))</f>
        <v>0</v>
      </c>
      <c r="N259" s="68"/>
      <c r="O259" s="68"/>
      <c r="P259" s="68"/>
      <c r="Q259" s="68"/>
      <c r="R259" s="2" t="s">
        <v>392</v>
      </c>
      <c r="S259" s="1"/>
      <c r="T259" s="22"/>
      <c r="U259" s="3"/>
      <c r="V259" s="3"/>
      <c r="W259" s="3"/>
      <c r="X259" s="20" t="s">
        <v>414</v>
      </c>
      <c r="Y259" s="20" t="s">
        <v>425</v>
      </c>
      <c r="Z259" s="20"/>
      <c r="AA259" s="22"/>
      <c r="AB259" s="22"/>
      <c r="AC259" s="22"/>
      <c r="AD259" s="20"/>
      <c r="AE259" s="20"/>
      <c r="AF259" s="3"/>
      <c r="AG259" s="22"/>
      <c r="AH259" s="3"/>
      <c r="AI259" s="3"/>
      <c r="AJ259" s="3"/>
      <c r="AK259" s="20" t="s">
        <v>418</v>
      </c>
      <c r="AL259" s="68" t="s">
        <v>46</v>
      </c>
      <c r="AM259" s="68" t="s">
        <v>47</v>
      </c>
      <c r="AN259" s="68" t="s">
        <v>48</v>
      </c>
      <c r="AO259" s="68" t="s">
        <v>419</v>
      </c>
      <c r="AP259" s="20" t="s">
        <v>617</v>
      </c>
      <c r="AQ259" s="20" t="s">
        <v>115</v>
      </c>
      <c r="AR259" s="68">
        <v>2201006</v>
      </c>
      <c r="AS259" s="2"/>
      <c r="AT259" s="39"/>
      <c r="AU259" s="39"/>
      <c r="AV259" s="39" t="s">
        <v>70</v>
      </c>
      <c r="AW259" s="2" t="s">
        <v>423</v>
      </c>
      <c r="AX259" s="70"/>
      <c r="AY259" s="71"/>
      <c r="AZ259" s="71" t="s">
        <v>424</v>
      </c>
      <c r="BA259" s="71" t="s">
        <v>57</v>
      </c>
      <c r="BB259" s="71" t="s">
        <v>58</v>
      </c>
      <c r="BC259" s="106">
        <v>10000000</v>
      </c>
      <c r="BD259" s="72">
        <v>10000000</v>
      </c>
    </row>
    <row r="260" spans="1:56" s="41" customFormat="1" ht="63" customHeight="1" x14ac:dyDescent="0.25">
      <c r="A260" s="68">
        <v>409</v>
      </c>
      <c r="B260" s="20" t="s">
        <v>32</v>
      </c>
      <c r="C260" s="20" t="s">
        <v>409</v>
      </c>
      <c r="D260" s="20" t="s">
        <v>410</v>
      </c>
      <c r="E260" s="20" t="s">
        <v>198</v>
      </c>
      <c r="F260" s="20"/>
      <c r="G260" s="20" t="s">
        <v>411</v>
      </c>
      <c r="H260" s="20" t="s">
        <v>412</v>
      </c>
      <c r="I260" s="20" t="s">
        <v>413</v>
      </c>
      <c r="J260" s="68" t="s">
        <v>40</v>
      </c>
      <c r="K260" s="68">
        <f>IF(I260="na",0,IF(COUNTIFS($C$1:C260,C260,$I$1:I260,I260)&gt;1,0,1))</f>
        <v>0</v>
      </c>
      <c r="L260" s="68">
        <f>IF(I260="na",0,IF(COUNTIFS($D$1:D260,D260,$I$1:I260,I260)&gt;1,0,1))</f>
        <v>0</v>
      </c>
      <c r="M260" s="68">
        <f>IF(S260="",0,IF(VLOOKUP(R260,#REF!,2,0)=1,S260-O260,S260-SUMIFS($S:$S,$R:$R,INDEX(meses,VLOOKUP(R260,#REF!,2,0)-1),D:D,D260)))</f>
        <v>0</v>
      </c>
      <c r="N260" s="68"/>
      <c r="O260" s="68"/>
      <c r="P260" s="68"/>
      <c r="Q260" s="68"/>
      <c r="R260" s="2" t="s">
        <v>392</v>
      </c>
      <c r="S260" s="1"/>
      <c r="T260" s="22"/>
      <c r="U260" s="3"/>
      <c r="V260" s="3"/>
      <c r="W260" s="3"/>
      <c r="X260" s="20" t="s">
        <v>414</v>
      </c>
      <c r="Y260" s="20" t="s">
        <v>425</v>
      </c>
      <c r="Z260" s="20"/>
      <c r="AA260" s="22"/>
      <c r="AB260" s="22"/>
      <c r="AC260" s="22"/>
      <c r="AD260" s="20"/>
      <c r="AE260" s="20"/>
      <c r="AF260" s="3"/>
      <c r="AG260" s="22"/>
      <c r="AH260" s="3"/>
      <c r="AI260" s="3"/>
      <c r="AJ260" s="3"/>
      <c r="AK260" s="20" t="s">
        <v>418</v>
      </c>
      <c r="AL260" s="68" t="s">
        <v>46</v>
      </c>
      <c r="AM260" s="68" t="s">
        <v>47</v>
      </c>
      <c r="AN260" s="68" t="s">
        <v>48</v>
      </c>
      <c r="AO260" s="68" t="s">
        <v>419</v>
      </c>
      <c r="AP260" s="20" t="s">
        <v>617</v>
      </c>
      <c r="AQ260" s="20" t="s">
        <v>115</v>
      </c>
      <c r="AR260" s="68">
        <v>2201006</v>
      </c>
      <c r="AS260" s="2"/>
      <c r="AT260" s="39" t="s">
        <v>454</v>
      </c>
      <c r="AU260" s="39"/>
      <c r="AV260" s="39" t="s">
        <v>428</v>
      </c>
      <c r="AW260" s="2" t="s">
        <v>423</v>
      </c>
      <c r="AX260" s="70"/>
      <c r="AY260" s="71"/>
      <c r="AZ260" s="71" t="s">
        <v>424</v>
      </c>
      <c r="BA260" s="71">
        <v>0</v>
      </c>
      <c r="BB260" s="71" t="s">
        <v>429</v>
      </c>
      <c r="BC260" s="106">
        <v>142116237</v>
      </c>
      <c r="BD260" s="72">
        <v>142116237</v>
      </c>
    </row>
    <row r="261" spans="1:56" s="41" customFormat="1" ht="63" customHeight="1" x14ac:dyDescent="0.25">
      <c r="A261" s="68">
        <v>410</v>
      </c>
      <c r="B261" s="20" t="s">
        <v>32</v>
      </c>
      <c r="C261" s="20" t="s">
        <v>409</v>
      </c>
      <c r="D261" s="20" t="s">
        <v>410</v>
      </c>
      <c r="E261" s="20" t="s">
        <v>198</v>
      </c>
      <c r="F261" s="20"/>
      <c r="G261" s="20" t="s">
        <v>411</v>
      </c>
      <c r="H261" s="20" t="s">
        <v>412</v>
      </c>
      <c r="I261" s="20" t="s">
        <v>413</v>
      </c>
      <c r="J261" s="68" t="s">
        <v>40</v>
      </c>
      <c r="K261" s="68">
        <f>IF(I261="na",0,IF(COUNTIFS($C$1:C261,C261,$I$1:I261,I261)&gt;1,0,1))</f>
        <v>0</v>
      </c>
      <c r="L261" s="68">
        <f>IF(I261="na",0,IF(COUNTIFS($D$1:D261,D261,$I$1:I261,I261)&gt;1,0,1))</f>
        <v>0</v>
      </c>
      <c r="M261" s="68">
        <f>IF(S261="",0,IF(VLOOKUP(R261,#REF!,2,0)=1,S261-O261,S261-SUMIFS($S:$S,$R:$R,INDEX(meses,VLOOKUP(R261,#REF!,2,0)-1),D:D,D261)))</f>
        <v>0</v>
      </c>
      <c r="N261" s="68"/>
      <c r="O261" s="68"/>
      <c r="P261" s="68"/>
      <c r="Q261" s="68"/>
      <c r="R261" s="2" t="s">
        <v>392</v>
      </c>
      <c r="S261" s="1"/>
      <c r="T261" s="22"/>
      <c r="U261" s="3"/>
      <c r="V261" s="3"/>
      <c r="W261" s="3"/>
      <c r="X261" s="20" t="s">
        <v>414</v>
      </c>
      <c r="Y261" s="20" t="s">
        <v>425</v>
      </c>
      <c r="Z261" s="20"/>
      <c r="AA261" s="22"/>
      <c r="AB261" s="22"/>
      <c r="AC261" s="22"/>
      <c r="AD261" s="20"/>
      <c r="AE261" s="20"/>
      <c r="AF261" s="3"/>
      <c r="AG261" s="22"/>
      <c r="AH261" s="3"/>
      <c r="AI261" s="3"/>
      <c r="AJ261" s="3"/>
      <c r="AK261" s="20" t="s">
        <v>418</v>
      </c>
      <c r="AL261" s="68" t="s">
        <v>46</v>
      </c>
      <c r="AM261" s="68" t="s">
        <v>47</v>
      </c>
      <c r="AN261" s="68" t="s">
        <v>48</v>
      </c>
      <c r="AO261" s="68" t="s">
        <v>419</v>
      </c>
      <c r="AP261" s="20" t="s">
        <v>617</v>
      </c>
      <c r="AQ261" s="20" t="s">
        <v>115</v>
      </c>
      <c r="AR261" s="68">
        <v>2201006</v>
      </c>
      <c r="AS261" s="2"/>
      <c r="AT261" s="39" t="s">
        <v>454</v>
      </c>
      <c r="AU261" s="39"/>
      <c r="AV261" s="39" t="s">
        <v>428</v>
      </c>
      <c r="AW261" s="2" t="s">
        <v>423</v>
      </c>
      <c r="AX261" s="70"/>
      <c r="AY261" s="71"/>
      <c r="AZ261" s="71" t="s">
        <v>424</v>
      </c>
      <c r="BA261" s="71">
        <v>0</v>
      </c>
      <c r="BB261" s="71" t="s">
        <v>429</v>
      </c>
      <c r="BC261" s="106">
        <v>30000000</v>
      </c>
      <c r="BD261" s="72">
        <v>30000000</v>
      </c>
    </row>
    <row r="262" spans="1:56" s="41" customFormat="1" ht="63" customHeight="1" x14ac:dyDescent="0.25">
      <c r="A262" s="68">
        <v>411</v>
      </c>
      <c r="B262" s="20" t="s">
        <v>32</v>
      </c>
      <c r="C262" s="20" t="s">
        <v>409</v>
      </c>
      <c r="D262" s="20" t="s">
        <v>410</v>
      </c>
      <c r="E262" s="20" t="s">
        <v>198</v>
      </c>
      <c r="F262" s="20"/>
      <c r="G262" s="20" t="s">
        <v>411</v>
      </c>
      <c r="H262" s="20" t="s">
        <v>412</v>
      </c>
      <c r="I262" s="20" t="s">
        <v>413</v>
      </c>
      <c r="J262" s="68" t="s">
        <v>40</v>
      </c>
      <c r="K262" s="68">
        <f>IF(I262="na",0,IF(COUNTIFS($C$1:C262,C262,$I$1:I262,I262)&gt;1,0,1))</f>
        <v>0</v>
      </c>
      <c r="L262" s="68">
        <f>IF(I262="na",0,IF(COUNTIFS($D$1:D262,D262,$I$1:I262,I262)&gt;1,0,1))</f>
        <v>0</v>
      </c>
      <c r="M262" s="68">
        <f>IF(S262="",0,IF(VLOOKUP(R262,#REF!,2,0)=1,S262-O262,S262-SUMIFS($S:$S,$R:$R,INDEX(meses,VLOOKUP(R262,#REF!,2,0)-1),D:D,D262)))</f>
        <v>0</v>
      </c>
      <c r="N262" s="68"/>
      <c r="O262" s="68"/>
      <c r="P262" s="68"/>
      <c r="Q262" s="68"/>
      <c r="R262" s="2" t="s">
        <v>392</v>
      </c>
      <c r="S262" s="1"/>
      <c r="T262" s="22"/>
      <c r="U262" s="3"/>
      <c r="V262" s="3"/>
      <c r="W262" s="3"/>
      <c r="X262" s="20" t="s">
        <v>414</v>
      </c>
      <c r="Y262" s="20" t="s">
        <v>425</v>
      </c>
      <c r="Z262" s="20"/>
      <c r="AA262" s="22"/>
      <c r="AB262" s="22"/>
      <c r="AC262" s="22"/>
      <c r="AD262" s="20"/>
      <c r="AE262" s="20"/>
      <c r="AF262" s="3"/>
      <c r="AG262" s="22"/>
      <c r="AH262" s="3"/>
      <c r="AI262" s="3"/>
      <c r="AJ262" s="3"/>
      <c r="AK262" s="20" t="s">
        <v>418</v>
      </c>
      <c r="AL262" s="68" t="s">
        <v>46</v>
      </c>
      <c r="AM262" s="68" t="s">
        <v>47</v>
      </c>
      <c r="AN262" s="68" t="s">
        <v>48</v>
      </c>
      <c r="AO262" s="68" t="s">
        <v>419</v>
      </c>
      <c r="AP262" s="20" t="s">
        <v>617</v>
      </c>
      <c r="AQ262" s="20" t="s">
        <v>115</v>
      </c>
      <c r="AR262" s="68">
        <v>2201006</v>
      </c>
      <c r="AS262" s="2"/>
      <c r="AT262" s="39" t="s">
        <v>461</v>
      </c>
      <c r="AU262" s="39"/>
      <c r="AV262" s="39" t="s">
        <v>70</v>
      </c>
      <c r="AW262" s="2" t="s">
        <v>423</v>
      </c>
      <c r="AX262" s="70"/>
      <c r="AY262" s="71"/>
      <c r="AZ262" s="71" t="s">
        <v>424</v>
      </c>
      <c r="BA262" s="71" t="s">
        <v>57</v>
      </c>
      <c r="BB262" s="71" t="s">
        <v>58</v>
      </c>
      <c r="BC262" s="106">
        <v>73600000</v>
      </c>
      <c r="BD262" s="72">
        <v>73600000</v>
      </c>
    </row>
    <row r="263" spans="1:56" s="41" customFormat="1" ht="63" customHeight="1" x14ac:dyDescent="0.25">
      <c r="A263" s="68">
        <v>412</v>
      </c>
      <c r="B263" s="20" t="s">
        <v>32</v>
      </c>
      <c r="C263" s="20" t="s">
        <v>409</v>
      </c>
      <c r="D263" s="20" t="s">
        <v>410</v>
      </c>
      <c r="E263" s="20" t="s">
        <v>198</v>
      </c>
      <c r="F263" s="20"/>
      <c r="G263" s="20" t="s">
        <v>411</v>
      </c>
      <c r="H263" s="20" t="s">
        <v>412</v>
      </c>
      <c r="I263" s="20" t="s">
        <v>413</v>
      </c>
      <c r="J263" s="68" t="s">
        <v>40</v>
      </c>
      <c r="K263" s="68">
        <f>IF(I263="na",0,IF(COUNTIFS($C$1:C263,C263,$I$1:I263,I263)&gt;1,0,1))</f>
        <v>0</v>
      </c>
      <c r="L263" s="68">
        <f>IF(I263="na",0,IF(COUNTIFS($D$1:D263,D263,$I$1:I263,I263)&gt;1,0,1))</f>
        <v>0</v>
      </c>
      <c r="M263" s="68">
        <f>IF(S263="",0,IF(VLOOKUP(R263,#REF!,2,0)=1,S263-O263,S263-SUMIFS($S:$S,$R:$R,INDEX(meses,VLOOKUP(R263,#REF!,2,0)-1),D:D,D263)))</f>
        <v>0</v>
      </c>
      <c r="N263" s="68"/>
      <c r="O263" s="68"/>
      <c r="P263" s="68"/>
      <c r="Q263" s="68"/>
      <c r="R263" s="2" t="s">
        <v>392</v>
      </c>
      <c r="S263" s="1"/>
      <c r="T263" s="22"/>
      <c r="U263" s="3"/>
      <c r="V263" s="3"/>
      <c r="W263" s="3"/>
      <c r="X263" s="20" t="s">
        <v>414</v>
      </c>
      <c r="Y263" s="20" t="s">
        <v>425</v>
      </c>
      <c r="Z263" s="20"/>
      <c r="AA263" s="22"/>
      <c r="AB263" s="22"/>
      <c r="AC263" s="22"/>
      <c r="AD263" s="20"/>
      <c r="AE263" s="20"/>
      <c r="AF263" s="3"/>
      <c r="AG263" s="22"/>
      <c r="AH263" s="3"/>
      <c r="AI263" s="3"/>
      <c r="AJ263" s="3"/>
      <c r="AK263" s="20" t="s">
        <v>418</v>
      </c>
      <c r="AL263" s="68" t="s">
        <v>46</v>
      </c>
      <c r="AM263" s="68" t="s">
        <v>47</v>
      </c>
      <c r="AN263" s="68" t="s">
        <v>48</v>
      </c>
      <c r="AO263" s="68" t="s">
        <v>419</v>
      </c>
      <c r="AP263" s="20" t="s">
        <v>617</v>
      </c>
      <c r="AQ263" s="20" t="s">
        <v>115</v>
      </c>
      <c r="AR263" s="68">
        <v>2201006</v>
      </c>
      <c r="AS263" s="2"/>
      <c r="AT263" s="39" t="s">
        <v>461</v>
      </c>
      <c r="AU263" s="39"/>
      <c r="AV263" s="39" t="s">
        <v>70</v>
      </c>
      <c r="AW263" s="2" t="s">
        <v>423</v>
      </c>
      <c r="AX263" s="70"/>
      <c r="AY263" s="71"/>
      <c r="AZ263" s="71" t="s">
        <v>424</v>
      </c>
      <c r="BA263" s="71" t="s">
        <v>57</v>
      </c>
      <c r="BB263" s="71" t="s">
        <v>58</v>
      </c>
      <c r="BC263" s="106">
        <v>27600000</v>
      </c>
      <c r="BD263" s="72">
        <v>27600000</v>
      </c>
    </row>
    <row r="264" spans="1:56" s="41" customFormat="1" ht="63" customHeight="1" x14ac:dyDescent="0.25">
      <c r="A264" s="68">
        <v>413</v>
      </c>
      <c r="B264" s="20" t="s">
        <v>32</v>
      </c>
      <c r="C264" s="20" t="s">
        <v>409</v>
      </c>
      <c r="D264" s="20" t="s">
        <v>410</v>
      </c>
      <c r="E264" s="20" t="s">
        <v>198</v>
      </c>
      <c r="F264" s="20"/>
      <c r="G264" s="20" t="s">
        <v>411</v>
      </c>
      <c r="H264" s="20" t="s">
        <v>412</v>
      </c>
      <c r="I264" s="20" t="s">
        <v>413</v>
      </c>
      <c r="J264" s="68" t="s">
        <v>40</v>
      </c>
      <c r="K264" s="68">
        <f>IF(I264="na",0,IF(COUNTIFS($C$1:C264,C264,$I$1:I264,I264)&gt;1,0,1))</f>
        <v>0</v>
      </c>
      <c r="L264" s="68">
        <f>IF(I264="na",0,IF(COUNTIFS($D$1:D264,D264,$I$1:I264,I264)&gt;1,0,1))</f>
        <v>0</v>
      </c>
      <c r="M264" s="68">
        <f>IF(S264="",0,IF(VLOOKUP(R264,#REF!,2,0)=1,S264-O264,S264-SUMIFS($S:$S,$R:$R,INDEX(meses,VLOOKUP(R264,#REF!,2,0)-1),D:D,D264)))</f>
        <v>0</v>
      </c>
      <c r="N264" s="68"/>
      <c r="O264" s="68"/>
      <c r="P264" s="68"/>
      <c r="Q264" s="68"/>
      <c r="R264" s="2" t="s">
        <v>392</v>
      </c>
      <c r="S264" s="1"/>
      <c r="T264" s="22"/>
      <c r="U264" s="3"/>
      <c r="V264" s="3"/>
      <c r="W264" s="3"/>
      <c r="X264" s="20" t="s">
        <v>414</v>
      </c>
      <c r="Y264" s="20" t="s">
        <v>425</v>
      </c>
      <c r="Z264" s="20"/>
      <c r="AA264" s="22"/>
      <c r="AB264" s="22"/>
      <c r="AC264" s="22"/>
      <c r="AD264" s="20"/>
      <c r="AE264" s="20"/>
      <c r="AF264" s="3"/>
      <c r="AG264" s="22"/>
      <c r="AH264" s="3"/>
      <c r="AI264" s="3"/>
      <c r="AJ264" s="3"/>
      <c r="AK264" s="20" t="s">
        <v>418</v>
      </c>
      <c r="AL264" s="68" t="s">
        <v>46</v>
      </c>
      <c r="AM264" s="68" t="s">
        <v>47</v>
      </c>
      <c r="AN264" s="68" t="s">
        <v>48</v>
      </c>
      <c r="AO264" s="68" t="s">
        <v>419</v>
      </c>
      <c r="AP264" s="20" t="s">
        <v>617</v>
      </c>
      <c r="AQ264" s="20" t="s">
        <v>115</v>
      </c>
      <c r="AR264" s="68">
        <v>2201006</v>
      </c>
      <c r="AS264" s="2"/>
      <c r="AT264" s="39" t="s">
        <v>462</v>
      </c>
      <c r="AU264" s="39"/>
      <c r="AV264" s="39" t="s">
        <v>70</v>
      </c>
      <c r="AW264" s="2" t="s">
        <v>423</v>
      </c>
      <c r="AX264" s="70"/>
      <c r="AY264" s="71"/>
      <c r="AZ264" s="71" t="s">
        <v>424</v>
      </c>
      <c r="BA264" s="71" t="s">
        <v>57</v>
      </c>
      <c r="BB264" s="71" t="s">
        <v>58</v>
      </c>
      <c r="BC264" s="106">
        <v>26734680</v>
      </c>
      <c r="BD264" s="72">
        <v>26734680</v>
      </c>
    </row>
    <row r="265" spans="1:56" s="41" customFormat="1" ht="63" customHeight="1" x14ac:dyDescent="0.25">
      <c r="A265" s="68">
        <v>414</v>
      </c>
      <c r="B265" s="20" t="s">
        <v>32</v>
      </c>
      <c r="C265" s="20" t="s">
        <v>409</v>
      </c>
      <c r="D265" s="20" t="s">
        <v>410</v>
      </c>
      <c r="E265" s="20" t="s">
        <v>198</v>
      </c>
      <c r="F265" s="20"/>
      <c r="G265" s="20" t="s">
        <v>411</v>
      </c>
      <c r="H265" s="20" t="s">
        <v>412</v>
      </c>
      <c r="I265" s="20" t="s">
        <v>413</v>
      </c>
      <c r="J265" s="68" t="s">
        <v>40</v>
      </c>
      <c r="K265" s="68">
        <f>IF(I265="na",0,IF(COUNTIFS($C$1:C265,C265,$I$1:I265,I265)&gt;1,0,1))</f>
        <v>0</v>
      </c>
      <c r="L265" s="68">
        <f>IF(I265="na",0,IF(COUNTIFS($D$1:D265,D265,$I$1:I265,I265)&gt;1,0,1))</f>
        <v>0</v>
      </c>
      <c r="M265" s="68">
        <f>IF(S265="",0,IF(VLOOKUP(R265,#REF!,2,0)=1,S265-O265,S265-SUMIFS($S:$S,$R:$R,INDEX(meses,VLOOKUP(R265,#REF!,2,0)-1),D:D,D265)))</f>
        <v>0</v>
      </c>
      <c r="N265" s="68"/>
      <c r="O265" s="68"/>
      <c r="P265" s="68"/>
      <c r="Q265" s="68"/>
      <c r="R265" s="2" t="s">
        <v>392</v>
      </c>
      <c r="S265" s="1"/>
      <c r="T265" s="22"/>
      <c r="U265" s="3"/>
      <c r="V265" s="3"/>
      <c r="W265" s="3"/>
      <c r="X265" s="20" t="s">
        <v>414</v>
      </c>
      <c r="Y265" s="20" t="s">
        <v>425</v>
      </c>
      <c r="Z265" s="20"/>
      <c r="AA265" s="22"/>
      <c r="AB265" s="22"/>
      <c r="AC265" s="22"/>
      <c r="AD265" s="20"/>
      <c r="AE265" s="20"/>
      <c r="AF265" s="3"/>
      <c r="AG265" s="22"/>
      <c r="AH265" s="3"/>
      <c r="AI265" s="3"/>
      <c r="AJ265" s="3"/>
      <c r="AK265" s="20" t="s">
        <v>418</v>
      </c>
      <c r="AL265" s="68" t="s">
        <v>46</v>
      </c>
      <c r="AM265" s="68" t="s">
        <v>47</v>
      </c>
      <c r="AN265" s="68" t="s">
        <v>48</v>
      </c>
      <c r="AO265" s="68" t="s">
        <v>419</v>
      </c>
      <c r="AP265" s="20" t="s">
        <v>617</v>
      </c>
      <c r="AQ265" s="20" t="s">
        <v>115</v>
      </c>
      <c r="AR265" s="68">
        <v>2201006</v>
      </c>
      <c r="AS265" s="2"/>
      <c r="AT265" s="39" t="s">
        <v>462</v>
      </c>
      <c r="AU265" s="39"/>
      <c r="AV265" s="39" t="s">
        <v>70</v>
      </c>
      <c r="AW265" s="2" t="s">
        <v>423</v>
      </c>
      <c r="AX265" s="70"/>
      <c r="AY265" s="71"/>
      <c r="AZ265" s="71" t="s">
        <v>424</v>
      </c>
      <c r="BA265" s="71" t="s">
        <v>57</v>
      </c>
      <c r="BB265" s="71" t="s">
        <v>58</v>
      </c>
      <c r="BC265" s="106">
        <v>80204040</v>
      </c>
      <c r="BD265" s="72">
        <v>80204040</v>
      </c>
    </row>
    <row r="266" spans="1:56" s="41" customFormat="1" ht="63" customHeight="1" x14ac:dyDescent="0.25">
      <c r="A266" s="68">
        <v>415</v>
      </c>
      <c r="B266" s="20" t="s">
        <v>32</v>
      </c>
      <c r="C266" s="20" t="s">
        <v>409</v>
      </c>
      <c r="D266" s="20" t="s">
        <v>410</v>
      </c>
      <c r="E266" s="20" t="s">
        <v>198</v>
      </c>
      <c r="F266" s="20"/>
      <c r="G266" s="20" t="s">
        <v>411</v>
      </c>
      <c r="H266" s="20" t="s">
        <v>412</v>
      </c>
      <c r="I266" s="20" t="s">
        <v>413</v>
      </c>
      <c r="J266" s="68" t="s">
        <v>40</v>
      </c>
      <c r="K266" s="68">
        <f>IF(I266="na",0,IF(COUNTIFS($C$1:C266,C266,$I$1:I266,I266)&gt;1,0,1))</f>
        <v>0</v>
      </c>
      <c r="L266" s="68">
        <f>IF(I266="na",0,IF(COUNTIFS($D$1:D266,D266,$I$1:I266,I266)&gt;1,0,1))</f>
        <v>0</v>
      </c>
      <c r="M266" s="68">
        <f>IF(S266="",0,IF(VLOOKUP(R266,#REF!,2,0)=1,S266-O266,S266-SUMIFS($S:$S,$R:$R,INDEX(meses,VLOOKUP(R266,#REF!,2,0)-1),D:D,D266)))</f>
        <v>0</v>
      </c>
      <c r="N266" s="68"/>
      <c r="O266" s="68"/>
      <c r="P266" s="68"/>
      <c r="Q266" s="68"/>
      <c r="R266" s="2" t="s">
        <v>392</v>
      </c>
      <c r="S266" s="1"/>
      <c r="T266" s="22"/>
      <c r="U266" s="3"/>
      <c r="V266" s="3"/>
      <c r="W266" s="3"/>
      <c r="X266" s="20" t="s">
        <v>414</v>
      </c>
      <c r="Y266" s="20" t="s">
        <v>618</v>
      </c>
      <c r="Z266" s="20" t="s">
        <v>415</v>
      </c>
      <c r="AA266" s="22">
        <v>0</v>
      </c>
      <c r="AB266" s="22">
        <v>1</v>
      </c>
      <c r="AC266" s="69">
        <f>AB266-AA266</f>
        <v>1</v>
      </c>
      <c r="AD266" s="20" t="s">
        <v>282</v>
      </c>
      <c r="AE266" s="20" t="s">
        <v>434</v>
      </c>
      <c r="AF266" s="3"/>
      <c r="AG266" s="22">
        <f>(AF266-AA266)/(AB266-AA266)</f>
        <v>0</v>
      </c>
      <c r="AH266" s="3"/>
      <c r="AI266" s="3"/>
      <c r="AJ266" s="3"/>
      <c r="AK266" s="20" t="s">
        <v>418</v>
      </c>
      <c r="AL266" s="68" t="s">
        <v>46</v>
      </c>
      <c r="AM266" s="68" t="s">
        <v>47</v>
      </c>
      <c r="AN266" s="68" t="s">
        <v>48</v>
      </c>
      <c r="AO266" s="68" t="s">
        <v>419</v>
      </c>
      <c r="AP266" s="20" t="s">
        <v>431</v>
      </c>
      <c r="AQ266" s="20" t="s">
        <v>61</v>
      </c>
      <c r="AR266" s="68">
        <v>2201048</v>
      </c>
      <c r="AS266" s="2"/>
      <c r="AT266" s="39" t="s">
        <v>435</v>
      </c>
      <c r="AU266" s="39"/>
      <c r="AV266" s="39" t="s">
        <v>70</v>
      </c>
      <c r="AW266" s="2" t="s">
        <v>423</v>
      </c>
      <c r="AX266" s="70"/>
      <c r="AY266" s="71"/>
      <c r="AZ266" s="71" t="s">
        <v>433</v>
      </c>
      <c r="BA266" s="71" t="s">
        <v>57</v>
      </c>
      <c r="BB266" s="71" t="s">
        <v>58</v>
      </c>
      <c r="BC266" s="106">
        <v>61200000</v>
      </c>
      <c r="BD266" s="72">
        <v>61200000</v>
      </c>
    </row>
    <row r="267" spans="1:56" s="41" customFormat="1" ht="63" customHeight="1" x14ac:dyDescent="0.25">
      <c r="A267" s="68">
        <v>416</v>
      </c>
      <c r="B267" s="20" t="s">
        <v>32</v>
      </c>
      <c r="C267" s="20" t="s">
        <v>409</v>
      </c>
      <c r="D267" s="20" t="s">
        <v>410</v>
      </c>
      <c r="E267" s="20" t="s">
        <v>198</v>
      </c>
      <c r="F267" s="20"/>
      <c r="G267" s="20" t="s">
        <v>411</v>
      </c>
      <c r="H267" s="20" t="s">
        <v>412</v>
      </c>
      <c r="I267" s="20" t="s">
        <v>413</v>
      </c>
      <c r="J267" s="68" t="s">
        <v>40</v>
      </c>
      <c r="K267" s="68">
        <f>IF(I267="na",0,IF(COUNTIFS($C$1:C267,C267,$I$1:I267,I267)&gt;1,0,1))</f>
        <v>0</v>
      </c>
      <c r="L267" s="68">
        <f>IF(I267="na",0,IF(COUNTIFS($D$1:D267,D267,$I$1:I267,I267)&gt;1,0,1))</f>
        <v>0</v>
      </c>
      <c r="M267" s="68">
        <f>IF(S267="",0,IF(VLOOKUP(R267,#REF!,2,0)=1,S267-O267,S267-SUMIFS($S:$S,$R:$R,INDEX(meses,VLOOKUP(R267,#REF!,2,0)-1),D:D,D267)))</f>
        <v>0</v>
      </c>
      <c r="N267" s="68"/>
      <c r="O267" s="68"/>
      <c r="P267" s="68"/>
      <c r="Q267" s="68"/>
      <c r="R267" s="2" t="s">
        <v>392</v>
      </c>
      <c r="S267" s="1"/>
      <c r="T267" s="22"/>
      <c r="U267" s="3"/>
      <c r="V267" s="3"/>
      <c r="W267" s="3"/>
      <c r="X267" s="20" t="s">
        <v>414</v>
      </c>
      <c r="Y267" s="20" t="s">
        <v>618</v>
      </c>
      <c r="Z267" s="20"/>
      <c r="AA267" s="22"/>
      <c r="AB267" s="22"/>
      <c r="AC267" s="22"/>
      <c r="AD267" s="20"/>
      <c r="AE267" s="20"/>
      <c r="AF267" s="3"/>
      <c r="AG267" s="22"/>
      <c r="AH267" s="3"/>
      <c r="AI267" s="3"/>
      <c r="AJ267" s="3"/>
      <c r="AK267" s="20" t="s">
        <v>418</v>
      </c>
      <c r="AL267" s="68" t="s">
        <v>46</v>
      </c>
      <c r="AM267" s="68" t="s">
        <v>47</v>
      </c>
      <c r="AN267" s="68" t="s">
        <v>48</v>
      </c>
      <c r="AO267" s="68" t="s">
        <v>419</v>
      </c>
      <c r="AP267" s="20" t="s">
        <v>431</v>
      </c>
      <c r="AQ267" s="20" t="s">
        <v>61</v>
      </c>
      <c r="AR267" s="68">
        <v>2201048</v>
      </c>
      <c r="AS267" s="2"/>
      <c r="AT267" s="39" t="s">
        <v>435</v>
      </c>
      <c r="AU267" s="39"/>
      <c r="AV267" s="39" t="s">
        <v>70</v>
      </c>
      <c r="AW267" s="2" t="s">
        <v>423</v>
      </c>
      <c r="AX267" s="70"/>
      <c r="AY267" s="71"/>
      <c r="AZ267" s="71" t="s">
        <v>433</v>
      </c>
      <c r="BA267" s="71" t="s">
        <v>57</v>
      </c>
      <c r="BB267" s="71" t="s">
        <v>58</v>
      </c>
      <c r="BC267" s="106">
        <v>13600000</v>
      </c>
      <c r="BD267" s="72">
        <v>13600000</v>
      </c>
    </row>
    <row r="268" spans="1:56" s="41" customFormat="1" ht="102" customHeight="1" x14ac:dyDescent="0.25">
      <c r="A268" s="68">
        <v>417</v>
      </c>
      <c r="B268" s="20" t="s">
        <v>32</v>
      </c>
      <c r="C268" s="20" t="s">
        <v>409</v>
      </c>
      <c r="D268" s="20" t="s">
        <v>410</v>
      </c>
      <c r="E268" s="20" t="s">
        <v>198</v>
      </c>
      <c r="F268" s="20"/>
      <c r="G268" s="20" t="s">
        <v>411</v>
      </c>
      <c r="H268" s="20" t="s">
        <v>412</v>
      </c>
      <c r="I268" s="20" t="s">
        <v>413</v>
      </c>
      <c r="J268" s="68" t="s">
        <v>40</v>
      </c>
      <c r="K268" s="68">
        <f>IF(I268="na",0,IF(COUNTIFS($C$1:C268,C268,$I$1:I268,I268)&gt;1,0,1))</f>
        <v>0</v>
      </c>
      <c r="L268" s="68">
        <f>IF(I268="na",0,IF(COUNTIFS($D$1:D268,D268,$I$1:I268,I268)&gt;1,0,1))</f>
        <v>0</v>
      </c>
      <c r="M268" s="68">
        <f>IF(S268="",0,IF(VLOOKUP(R268,#REF!,2,0)=1,S268-O268,S268-SUMIFS($S:$S,$R:$R,INDEX(meses,VLOOKUP(R268,#REF!,2,0)-1),D:D,D268)))</f>
        <v>0</v>
      </c>
      <c r="N268" s="68"/>
      <c r="O268" s="68"/>
      <c r="P268" s="68"/>
      <c r="Q268" s="68"/>
      <c r="R268" s="2" t="s">
        <v>392</v>
      </c>
      <c r="S268" s="1"/>
      <c r="T268" s="22"/>
      <c r="U268" s="3"/>
      <c r="V268" s="3"/>
      <c r="W268" s="3"/>
      <c r="X268" s="20" t="s">
        <v>414</v>
      </c>
      <c r="Y268" s="20" t="s">
        <v>618</v>
      </c>
      <c r="Z268" s="20"/>
      <c r="AA268" s="22"/>
      <c r="AB268" s="22"/>
      <c r="AC268" s="22"/>
      <c r="AD268" s="20"/>
      <c r="AE268" s="20"/>
      <c r="AF268" s="3"/>
      <c r="AG268" s="22"/>
      <c r="AH268" s="3"/>
      <c r="AI268" s="3"/>
      <c r="AJ268" s="3"/>
      <c r="AK268" s="20" t="s">
        <v>418</v>
      </c>
      <c r="AL268" s="68" t="s">
        <v>46</v>
      </c>
      <c r="AM268" s="68" t="s">
        <v>47</v>
      </c>
      <c r="AN268" s="68" t="s">
        <v>48</v>
      </c>
      <c r="AO268" s="68" t="s">
        <v>419</v>
      </c>
      <c r="AP268" s="20" t="s">
        <v>617</v>
      </c>
      <c r="AQ268" s="20" t="s">
        <v>115</v>
      </c>
      <c r="AR268" s="68">
        <v>2201006</v>
      </c>
      <c r="AS268" s="2"/>
      <c r="AT268" s="39" t="s">
        <v>451</v>
      </c>
      <c r="AU268" s="39"/>
      <c r="AV268" s="39" t="s">
        <v>70</v>
      </c>
      <c r="AW268" s="2" t="s">
        <v>423</v>
      </c>
      <c r="AX268" s="70"/>
      <c r="AY268" s="71"/>
      <c r="AZ268" s="71" t="s">
        <v>424</v>
      </c>
      <c r="BA268" s="71" t="s">
        <v>57</v>
      </c>
      <c r="BB268" s="71" t="s">
        <v>58</v>
      </c>
      <c r="BC268" s="106">
        <v>64400000</v>
      </c>
      <c r="BD268" s="72">
        <v>64400000</v>
      </c>
    </row>
    <row r="269" spans="1:56" s="41" customFormat="1" ht="63" customHeight="1" x14ac:dyDescent="0.25">
      <c r="A269" s="68">
        <v>418</v>
      </c>
      <c r="B269" s="20" t="s">
        <v>32</v>
      </c>
      <c r="C269" s="20" t="s">
        <v>409</v>
      </c>
      <c r="D269" s="20" t="s">
        <v>410</v>
      </c>
      <c r="E269" s="20" t="s">
        <v>198</v>
      </c>
      <c r="F269" s="20"/>
      <c r="G269" s="20" t="s">
        <v>411</v>
      </c>
      <c r="H269" s="20" t="s">
        <v>412</v>
      </c>
      <c r="I269" s="20" t="s">
        <v>413</v>
      </c>
      <c r="J269" s="68" t="s">
        <v>40</v>
      </c>
      <c r="K269" s="68">
        <f>IF(I269="na",0,IF(COUNTIFS($C$1:C269,C269,$I$1:I269,I269)&gt;1,0,1))</f>
        <v>0</v>
      </c>
      <c r="L269" s="68">
        <f>IF(I269="na",0,IF(COUNTIFS($D$1:D269,D269,$I$1:I269,I269)&gt;1,0,1))</f>
        <v>0</v>
      </c>
      <c r="M269" s="68">
        <f>IF(S269="",0,IF(VLOOKUP(R269,#REF!,2,0)=1,S269-O269,S269-SUMIFS($S:$S,$R:$R,INDEX(meses,VLOOKUP(R269,#REF!,2,0)-1),D:D,D269)))</f>
        <v>0</v>
      </c>
      <c r="N269" s="68"/>
      <c r="O269" s="68"/>
      <c r="P269" s="68"/>
      <c r="Q269" s="68"/>
      <c r="R269" s="2" t="s">
        <v>392</v>
      </c>
      <c r="S269" s="1"/>
      <c r="T269" s="22"/>
      <c r="U269" s="3"/>
      <c r="V269" s="3"/>
      <c r="W269" s="3"/>
      <c r="X269" s="20" t="s">
        <v>414</v>
      </c>
      <c r="Y269" s="20" t="s">
        <v>618</v>
      </c>
      <c r="Z269" s="20"/>
      <c r="AA269" s="22"/>
      <c r="AB269" s="22"/>
      <c r="AC269" s="22"/>
      <c r="AD269" s="20"/>
      <c r="AE269" s="20"/>
      <c r="AF269" s="3"/>
      <c r="AG269" s="22"/>
      <c r="AH269" s="3"/>
      <c r="AI269" s="3"/>
      <c r="AJ269" s="3"/>
      <c r="AK269" s="20" t="s">
        <v>418</v>
      </c>
      <c r="AL269" s="68" t="s">
        <v>46</v>
      </c>
      <c r="AM269" s="68" t="s">
        <v>47</v>
      </c>
      <c r="AN269" s="68" t="s">
        <v>48</v>
      </c>
      <c r="AO269" s="68" t="s">
        <v>419</v>
      </c>
      <c r="AP269" s="20" t="s">
        <v>617</v>
      </c>
      <c r="AQ269" s="20" t="s">
        <v>115</v>
      </c>
      <c r="AR269" s="68">
        <v>2201006</v>
      </c>
      <c r="AS269" s="2"/>
      <c r="AT269" s="39" t="s">
        <v>451</v>
      </c>
      <c r="AU269" s="39"/>
      <c r="AV269" s="39" t="s">
        <v>70</v>
      </c>
      <c r="AW269" s="2" t="s">
        <v>423</v>
      </c>
      <c r="AX269" s="70"/>
      <c r="AY269" s="71"/>
      <c r="AZ269" s="71" t="s">
        <v>424</v>
      </c>
      <c r="BA269" s="71" t="s">
        <v>57</v>
      </c>
      <c r="BB269" s="71" t="s">
        <v>58</v>
      </c>
      <c r="BC269" s="106">
        <v>27600000</v>
      </c>
      <c r="BD269" s="72">
        <v>27600000</v>
      </c>
    </row>
    <row r="270" spans="1:56" s="41" customFormat="1" ht="63" customHeight="1" x14ac:dyDescent="0.25">
      <c r="A270" s="68">
        <v>419</v>
      </c>
      <c r="B270" s="20" t="s">
        <v>32</v>
      </c>
      <c r="C270" s="20" t="s">
        <v>409</v>
      </c>
      <c r="D270" s="20" t="s">
        <v>410</v>
      </c>
      <c r="E270" s="20" t="s">
        <v>198</v>
      </c>
      <c r="F270" s="20"/>
      <c r="G270" s="20" t="s">
        <v>411</v>
      </c>
      <c r="H270" s="20" t="s">
        <v>412</v>
      </c>
      <c r="I270" s="20" t="s">
        <v>413</v>
      </c>
      <c r="J270" s="68" t="s">
        <v>40</v>
      </c>
      <c r="K270" s="68">
        <f>IF(I270="na",0,IF(COUNTIFS($C$1:C270,C270,$I$1:I270,I270)&gt;1,0,1))</f>
        <v>0</v>
      </c>
      <c r="L270" s="68">
        <f>IF(I270="na",0,IF(COUNTIFS($D$1:D270,D270,$I$1:I270,I270)&gt;1,0,1))</f>
        <v>0</v>
      </c>
      <c r="M270" s="68">
        <f>IF(S270="",0,IF(VLOOKUP(R270,#REF!,2,0)=1,S270-O270,S270-SUMIFS($S:$S,$R:$R,INDEX(meses,VLOOKUP(R270,#REF!,2,0)-1),D:D,D270)))</f>
        <v>0</v>
      </c>
      <c r="N270" s="68"/>
      <c r="O270" s="68"/>
      <c r="P270" s="68"/>
      <c r="Q270" s="68"/>
      <c r="R270" s="2" t="s">
        <v>392</v>
      </c>
      <c r="S270" s="1"/>
      <c r="T270" s="22"/>
      <c r="U270" s="3"/>
      <c r="V270" s="3"/>
      <c r="W270" s="3"/>
      <c r="X270" s="20" t="s">
        <v>414</v>
      </c>
      <c r="Y270" s="20" t="s">
        <v>619</v>
      </c>
      <c r="Z270" s="20" t="s">
        <v>415</v>
      </c>
      <c r="AA270" s="22">
        <v>0</v>
      </c>
      <c r="AB270" s="22">
        <v>1</v>
      </c>
      <c r="AC270" s="69">
        <f>AB270-AA270</f>
        <v>1</v>
      </c>
      <c r="AD270" s="20" t="s">
        <v>282</v>
      </c>
      <c r="AE270" s="20" t="s">
        <v>436</v>
      </c>
      <c r="AF270" s="3"/>
      <c r="AG270" s="22">
        <f>(AF270-AA270)/(AB270-AA270)</f>
        <v>0</v>
      </c>
      <c r="AH270" s="3"/>
      <c r="AI270" s="3"/>
      <c r="AJ270" s="3"/>
      <c r="AK270" s="20" t="s">
        <v>418</v>
      </c>
      <c r="AL270" s="68" t="s">
        <v>46</v>
      </c>
      <c r="AM270" s="68" t="s">
        <v>47</v>
      </c>
      <c r="AN270" s="68" t="s">
        <v>48</v>
      </c>
      <c r="AO270" s="68" t="s">
        <v>419</v>
      </c>
      <c r="AP270" s="20" t="s">
        <v>437</v>
      </c>
      <c r="AQ270" s="20" t="s">
        <v>61</v>
      </c>
      <c r="AR270" s="68">
        <v>2201048</v>
      </c>
      <c r="AS270" s="2"/>
      <c r="AT270" s="39" t="s">
        <v>438</v>
      </c>
      <c r="AU270" s="39"/>
      <c r="AV270" s="39" t="s">
        <v>70</v>
      </c>
      <c r="AW270" s="2" t="s">
        <v>423</v>
      </c>
      <c r="AX270" s="70"/>
      <c r="AY270" s="71"/>
      <c r="AZ270" s="71" t="s">
        <v>433</v>
      </c>
      <c r="BA270" s="71" t="s">
        <v>57</v>
      </c>
      <c r="BB270" s="71" t="s">
        <v>58</v>
      </c>
      <c r="BC270" s="106">
        <v>69000000</v>
      </c>
      <c r="BD270" s="72">
        <v>69000000</v>
      </c>
    </row>
    <row r="271" spans="1:56" s="41" customFormat="1" ht="63" customHeight="1" x14ac:dyDescent="0.25">
      <c r="A271" s="68">
        <v>420</v>
      </c>
      <c r="B271" s="20" t="s">
        <v>32</v>
      </c>
      <c r="C271" s="20" t="s">
        <v>409</v>
      </c>
      <c r="D271" s="20" t="s">
        <v>410</v>
      </c>
      <c r="E271" s="20" t="s">
        <v>198</v>
      </c>
      <c r="F271" s="20"/>
      <c r="G271" s="20" t="s">
        <v>411</v>
      </c>
      <c r="H271" s="20" t="s">
        <v>412</v>
      </c>
      <c r="I271" s="20" t="s">
        <v>413</v>
      </c>
      <c r="J271" s="68" t="s">
        <v>40</v>
      </c>
      <c r="K271" s="68">
        <f>IF(I271="na",0,IF(COUNTIFS($C$1:C271,C271,$I$1:I271,I271)&gt;1,0,1))</f>
        <v>0</v>
      </c>
      <c r="L271" s="68">
        <f>IF(I271="na",0,IF(COUNTIFS($D$1:D271,D271,$I$1:I271,I271)&gt;1,0,1))</f>
        <v>0</v>
      </c>
      <c r="M271" s="68">
        <f>IF(S271="",0,IF(VLOOKUP(R271,#REF!,2,0)=1,S271-O271,S271-SUMIFS($S:$S,$R:$R,INDEX(meses,VLOOKUP(R271,#REF!,2,0)-1),D:D,D271)))</f>
        <v>0</v>
      </c>
      <c r="N271" s="68"/>
      <c r="O271" s="68"/>
      <c r="P271" s="68"/>
      <c r="Q271" s="68"/>
      <c r="R271" s="2" t="s">
        <v>392</v>
      </c>
      <c r="S271" s="1"/>
      <c r="T271" s="22"/>
      <c r="U271" s="3"/>
      <c r="V271" s="3"/>
      <c r="W271" s="3"/>
      <c r="X271" s="20" t="s">
        <v>414</v>
      </c>
      <c r="Y271" s="20" t="s">
        <v>619</v>
      </c>
      <c r="Z271" s="20"/>
      <c r="AA271" s="22"/>
      <c r="AB271" s="22"/>
      <c r="AC271" s="22"/>
      <c r="AD271" s="20"/>
      <c r="AE271" s="20"/>
      <c r="AF271" s="3"/>
      <c r="AG271" s="22"/>
      <c r="AH271" s="3"/>
      <c r="AI271" s="3"/>
      <c r="AJ271" s="3"/>
      <c r="AK271" s="20" t="s">
        <v>418</v>
      </c>
      <c r="AL271" s="68" t="s">
        <v>46</v>
      </c>
      <c r="AM271" s="68" t="s">
        <v>47</v>
      </c>
      <c r="AN271" s="68" t="s">
        <v>48</v>
      </c>
      <c r="AO271" s="68" t="s">
        <v>419</v>
      </c>
      <c r="AP271" s="20" t="s">
        <v>437</v>
      </c>
      <c r="AQ271" s="20" t="s">
        <v>61</v>
      </c>
      <c r="AR271" s="68">
        <v>2201048</v>
      </c>
      <c r="AS271" s="2"/>
      <c r="AT271" s="39" t="s">
        <v>438</v>
      </c>
      <c r="AU271" s="39"/>
      <c r="AV271" s="39" t="s">
        <v>70</v>
      </c>
      <c r="AW271" s="2" t="s">
        <v>423</v>
      </c>
      <c r="AX271" s="70"/>
      <c r="AY271" s="71"/>
      <c r="AZ271" s="71" t="s">
        <v>433</v>
      </c>
      <c r="BA271" s="71" t="s">
        <v>57</v>
      </c>
      <c r="BB271" s="71" t="s">
        <v>58</v>
      </c>
      <c r="BC271" s="106">
        <v>27600000</v>
      </c>
      <c r="BD271" s="72">
        <v>27600000</v>
      </c>
    </row>
    <row r="272" spans="1:56" s="41" customFormat="1" ht="63" customHeight="1" x14ac:dyDescent="0.25">
      <c r="A272" s="68">
        <v>421</v>
      </c>
      <c r="B272" s="20" t="s">
        <v>32</v>
      </c>
      <c r="C272" s="20" t="s">
        <v>409</v>
      </c>
      <c r="D272" s="20" t="s">
        <v>410</v>
      </c>
      <c r="E272" s="20" t="s">
        <v>198</v>
      </c>
      <c r="F272" s="20"/>
      <c r="G272" s="20" t="s">
        <v>411</v>
      </c>
      <c r="H272" s="20" t="s">
        <v>412</v>
      </c>
      <c r="I272" s="20" t="s">
        <v>413</v>
      </c>
      <c r="J272" s="68" t="s">
        <v>40</v>
      </c>
      <c r="K272" s="68">
        <f>IF(I272="na",0,IF(COUNTIFS($C$1:C272,C272,$I$1:I272,I272)&gt;1,0,1))</f>
        <v>0</v>
      </c>
      <c r="L272" s="68">
        <f>IF(I272="na",0,IF(COUNTIFS($D$1:D272,D272,$I$1:I272,I272)&gt;1,0,1))</f>
        <v>0</v>
      </c>
      <c r="M272" s="68">
        <f>IF(S272="",0,IF(VLOOKUP(R272,#REF!,2,0)=1,S272-O272,S272-SUMIFS($S:$S,$R:$R,INDEX(meses,VLOOKUP(R272,#REF!,2,0)-1),D:D,D272)))</f>
        <v>0</v>
      </c>
      <c r="N272" s="68"/>
      <c r="O272" s="68"/>
      <c r="P272" s="68"/>
      <c r="Q272" s="68"/>
      <c r="R272" s="2" t="s">
        <v>392</v>
      </c>
      <c r="S272" s="1"/>
      <c r="T272" s="22"/>
      <c r="U272" s="3"/>
      <c r="V272" s="3"/>
      <c r="W272" s="3"/>
      <c r="X272" s="20" t="s">
        <v>414</v>
      </c>
      <c r="Y272" s="20" t="s">
        <v>619</v>
      </c>
      <c r="Z272" s="20"/>
      <c r="AA272" s="22"/>
      <c r="AB272" s="22"/>
      <c r="AC272" s="22"/>
      <c r="AD272" s="20"/>
      <c r="AE272" s="20"/>
      <c r="AF272" s="3"/>
      <c r="AG272" s="22"/>
      <c r="AH272" s="3"/>
      <c r="AI272" s="3"/>
      <c r="AJ272" s="3"/>
      <c r="AK272" s="20" t="s">
        <v>418</v>
      </c>
      <c r="AL272" s="68" t="s">
        <v>46</v>
      </c>
      <c r="AM272" s="68" t="s">
        <v>47</v>
      </c>
      <c r="AN272" s="68" t="s">
        <v>48</v>
      </c>
      <c r="AO272" s="68" t="s">
        <v>419</v>
      </c>
      <c r="AP272" s="20" t="s">
        <v>437</v>
      </c>
      <c r="AQ272" s="20" t="s">
        <v>61</v>
      </c>
      <c r="AR272" s="68">
        <v>2201048</v>
      </c>
      <c r="AS272" s="2"/>
      <c r="AT272" s="39" t="s">
        <v>421</v>
      </c>
      <c r="AU272" s="39"/>
      <c r="AV272" s="39" t="s">
        <v>422</v>
      </c>
      <c r="AW272" s="2" t="s">
        <v>423</v>
      </c>
      <c r="AX272" s="70"/>
      <c r="AY272" s="71"/>
      <c r="AZ272" s="71" t="s">
        <v>433</v>
      </c>
      <c r="BA272" s="71" t="s">
        <v>57</v>
      </c>
      <c r="BB272" s="71" t="s">
        <v>58</v>
      </c>
      <c r="BC272" s="106">
        <v>234157960</v>
      </c>
      <c r="BD272" s="72">
        <v>234157960</v>
      </c>
    </row>
    <row r="273" spans="1:56" s="41" customFormat="1" ht="63" customHeight="1" x14ac:dyDescent="0.25">
      <c r="A273" s="68">
        <v>422</v>
      </c>
      <c r="B273" s="20" t="s">
        <v>32</v>
      </c>
      <c r="C273" s="20" t="s">
        <v>409</v>
      </c>
      <c r="D273" s="20" t="s">
        <v>410</v>
      </c>
      <c r="E273" s="20" t="s">
        <v>198</v>
      </c>
      <c r="F273" s="20"/>
      <c r="G273" s="20" t="s">
        <v>411</v>
      </c>
      <c r="H273" s="20" t="s">
        <v>412</v>
      </c>
      <c r="I273" s="20" t="s">
        <v>413</v>
      </c>
      <c r="J273" s="68" t="s">
        <v>40</v>
      </c>
      <c r="K273" s="68">
        <f>IF(I273="na",0,IF(COUNTIFS($C$1:C273,C273,$I$1:I273,I273)&gt;1,0,1))</f>
        <v>0</v>
      </c>
      <c r="L273" s="68">
        <f>IF(I273="na",0,IF(COUNTIFS($D$1:D273,D273,$I$1:I273,I273)&gt;1,0,1))</f>
        <v>0</v>
      </c>
      <c r="M273" s="68">
        <f>IF(S273="",0,IF(VLOOKUP(R273,#REF!,2,0)=1,S273-O273,S273-SUMIFS($S:$S,$R:$R,INDEX(meses,VLOOKUP(R273,#REF!,2,0)-1),D:D,D273)))</f>
        <v>0</v>
      </c>
      <c r="N273" s="68"/>
      <c r="O273" s="68"/>
      <c r="P273" s="68"/>
      <c r="Q273" s="68"/>
      <c r="R273" s="2" t="s">
        <v>392</v>
      </c>
      <c r="S273" s="1"/>
      <c r="T273" s="22"/>
      <c r="U273" s="3"/>
      <c r="V273" s="3"/>
      <c r="W273" s="3"/>
      <c r="X273" s="20" t="s">
        <v>414</v>
      </c>
      <c r="Y273" s="20" t="s">
        <v>619</v>
      </c>
      <c r="Z273" s="20"/>
      <c r="AA273" s="22"/>
      <c r="AB273" s="22"/>
      <c r="AC273" s="22"/>
      <c r="AD273" s="20"/>
      <c r="AE273" s="20"/>
      <c r="AF273" s="3"/>
      <c r="AG273" s="22"/>
      <c r="AH273" s="3"/>
      <c r="AI273" s="3"/>
      <c r="AJ273" s="3"/>
      <c r="AK273" s="20" t="s">
        <v>418</v>
      </c>
      <c r="AL273" s="68" t="s">
        <v>46</v>
      </c>
      <c r="AM273" s="68" t="s">
        <v>47</v>
      </c>
      <c r="AN273" s="68" t="s">
        <v>48</v>
      </c>
      <c r="AO273" s="68" t="s">
        <v>419</v>
      </c>
      <c r="AP273" s="20" t="s">
        <v>431</v>
      </c>
      <c r="AQ273" s="20" t="s">
        <v>61</v>
      </c>
      <c r="AR273" s="68">
        <v>2201048</v>
      </c>
      <c r="AS273" s="2"/>
      <c r="AT273" s="39" t="s">
        <v>439</v>
      </c>
      <c r="AU273" s="39"/>
      <c r="AV273" s="39" t="s">
        <v>70</v>
      </c>
      <c r="AW273" s="2" t="s">
        <v>423</v>
      </c>
      <c r="AX273" s="70"/>
      <c r="AY273" s="71"/>
      <c r="AZ273" s="71" t="s">
        <v>433</v>
      </c>
      <c r="BA273" s="71" t="s">
        <v>57</v>
      </c>
      <c r="BB273" s="71" t="s">
        <v>58</v>
      </c>
      <c r="BC273" s="106">
        <v>129960000</v>
      </c>
      <c r="BD273" s="72">
        <v>129960000</v>
      </c>
    </row>
    <row r="274" spans="1:56" s="41" customFormat="1" ht="63" customHeight="1" x14ac:dyDescent="0.25">
      <c r="A274" s="68">
        <v>423</v>
      </c>
      <c r="B274" s="20" t="s">
        <v>32</v>
      </c>
      <c r="C274" s="20" t="s">
        <v>409</v>
      </c>
      <c r="D274" s="20" t="s">
        <v>410</v>
      </c>
      <c r="E274" s="20" t="s">
        <v>198</v>
      </c>
      <c r="F274" s="20"/>
      <c r="G274" s="20" t="s">
        <v>411</v>
      </c>
      <c r="H274" s="20" t="s">
        <v>412</v>
      </c>
      <c r="I274" s="20" t="s">
        <v>413</v>
      </c>
      <c r="J274" s="68" t="s">
        <v>40</v>
      </c>
      <c r="K274" s="68">
        <f>IF(I274="na",0,IF(COUNTIFS($C$1:C274,C274,$I$1:I274,I274)&gt;1,0,1))</f>
        <v>0</v>
      </c>
      <c r="L274" s="68">
        <f>IF(I274="na",0,IF(COUNTIFS($D$1:D274,D274,$I$1:I274,I274)&gt;1,0,1))</f>
        <v>0</v>
      </c>
      <c r="M274" s="68">
        <f>IF(S274="",0,IF(VLOOKUP(R274,#REF!,2,0)=1,S274-O274,S274-SUMIFS($S:$S,$R:$R,INDEX(meses,VLOOKUP(R274,#REF!,2,0)-1),D:D,D274)))</f>
        <v>0</v>
      </c>
      <c r="N274" s="68"/>
      <c r="O274" s="68"/>
      <c r="P274" s="68"/>
      <c r="Q274" s="68"/>
      <c r="R274" s="2" t="s">
        <v>392</v>
      </c>
      <c r="S274" s="1"/>
      <c r="T274" s="22"/>
      <c r="U274" s="3"/>
      <c r="V274" s="3"/>
      <c r="W274" s="3"/>
      <c r="X274" s="20" t="s">
        <v>414</v>
      </c>
      <c r="Y274" s="20" t="s">
        <v>619</v>
      </c>
      <c r="Z274" s="20"/>
      <c r="AA274" s="22"/>
      <c r="AB274" s="22"/>
      <c r="AC274" s="22"/>
      <c r="AD274" s="20"/>
      <c r="AE274" s="20"/>
      <c r="AF274" s="3"/>
      <c r="AG274" s="22"/>
      <c r="AH274" s="3"/>
      <c r="AI274" s="3"/>
      <c r="AJ274" s="3"/>
      <c r="AK274" s="20" t="s">
        <v>418</v>
      </c>
      <c r="AL274" s="68" t="s">
        <v>46</v>
      </c>
      <c r="AM274" s="68" t="s">
        <v>47</v>
      </c>
      <c r="AN274" s="68" t="s">
        <v>48</v>
      </c>
      <c r="AO274" s="68" t="s">
        <v>419</v>
      </c>
      <c r="AP274" s="20" t="s">
        <v>431</v>
      </c>
      <c r="AQ274" s="20" t="s">
        <v>61</v>
      </c>
      <c r="AR274" s="68">
        <v>2201048</v>
      </c>
      <c r="AS274" s="2"/>
      <c r="AT274" s="39" t="s">
        <v>439</v>
      </c>
      <c r="AU274" s="39"/>
      <c r="AV274" s="39" t="s">
        <v>70</v>
      </c>
      <c r="AW274" s="2" t="s">
        <v>423</v>
      </c>
      <c r="AX274" s="70"/>
      <c r="AY274" s="71"/>
      <c r="AZ274" s="71" t="s">
        <v>433</v>
      </c>
      <c r="BA274" s="71" t="s">
        <v>57</v>
      </c>
      <c r="BB274" s="71" t="s">
        <v>58</v>
      </c>
      <c r="BC274" s="106">
        <v>43320000</v>
      </c>
      <c r="BD274" s="72">
        <v>43320000</v>
      </c>
    </row>
    <row r="275" spans="1:56" s="41" customFormat="1" ht="63" customHeight="1" x14ac:dyDescent="0.25">
      <c r="A275" s="68">
        <v>424</v>
      </c>
      <c r="B275" s="20" t="s">
        <v>32</v>
      </c>
      <c r="C275" s="20" t="s">
        <v>409</v>
      </c>
      <c r="D275" s="20" t="s">
        <v>410</v>
      </c>
      <c r="E275" s="20" t="s">
        <v>198</v>
      </c>
      <c r="F275" s="20"/>
      <c r="G275" s="20" t="s">
        <v>411</v>
      </c>
      <c r="H275" s="20" t="s">
        <v>412</v>
      </c>
      <c r="I275" s="20" t="s">
        <v>413</v>
      </c>
      <c r="J275" s="68" t="s">
        <v>40</v>
      </c>
      <c r="K275" s="68">
        <f>IF(I275="na",0,IF(COUNTIFS($C$1:C275,C275,$I$1:I275,I275)&gt;1,0,1))</f>
        <v>0</v>
      </c>
      <c r="L275" s="68">
        <f>IF(I275="na",0,IF(COUNTIFS($D$1:D275,D275,$I$1:I275,I275)&gt;1,0,1))</f>
        <v>0</v>
      </c>
      <c r="M275" s="68">
        <f>IF(S275="",0,IF(VLOOKUP(R275,#REF!,2,0)=1,S275-O275,S275-SUMIFS($S:$S,$R:$R,INDEX(meses,VLOOKUP(R275,#REF!,2,0)-1),D:D,D275)))</f>
        <v>0</v>
      </c>
      <c r="N275" s="68"/>
      <c r="O275" s="68"/>
      <c r="P275" s="68"/>
      <c r="Q275" s="68"/>
      <c r="R275" s="2" t="s">
        <v>392</v>
      </c>
      <c r="S275" s="1"/>
      <c r="T275" s="22"/>
      <c r="U275" s="3"/>
      <c r="V275" s="3"/>
      <c r="W275" s="3"/>
      <c r="X275" s="20" t="s">
        <v>414</v>
      </c>
      <c r="Y275" s="20" t="s">
        <v>619</v>
      </c>
      <c r="Z275" s="20"/>
      <c r="AA275" s="22"/>
      <c r="AB275" s="22"/>
      <c r="AC275" s="22"/>
      <c r="AD275" s="20"/>
      <c r="AE275" s="20"/>
      <c r="AF275" s="3"/>
      <c r="AG275" s="22"/>
      <c r="AH275" s="3"/>
      <c r="AI275" s="3"/>
      <c r="AJ275" s="3"/>
      <c r="AK275" s="20" t="s">
        <v>418</v>
      </c>
      <c r="AL275" s="68" t="s">
        <v>46</v>
      </c>
      <c r="AM275" s="68" t="s">
        <v>47</v>
      </c>
      <c r="AN275" s="68" t="s">
        <v>48</v>
      </c>
      <c r="AO275" s="68" t="s">
        <v>419</v>
      </c>
      <c r="AP275" s="20" t="s">
        <v>617</v>
      </c>
      <c r="AQ275" s="20" t="s">
        <v>115</v>
      </c>
      <c r="AR275" s="68">
        <v>2201006</v>
      </c>
      <c r="AS275" s="2"/>
      <c r="AT275" s="39" t="s">
        <v>460</v>
      </c>
      <c r="AU275" s="39"/>
      <c r="AV275" s="39" t="s">
        <v>70</v>
      </c>
      <c r="AW275" s="2" t="s">
        <v>423</v>
      </c>
      <c r="AX275" s="70"/>
      <c r="AY275" s="71"/>
      <c r="AZ275" s="71" t="s">
        <v>424</v>
      </c>
      <c r="BA275" s="71" t="s">
        <v>57</v>
      </c>
      <c r="BB275" s="71" t="s">
        <v>58</v>
      </c>
      <c r="BC275" s="106">
        <v>69000000</v>
      </c>
      <c r="BD275" s="72">
        <v>69000000</v>
      </c>
    </row>
    <row r="276" spans="1:56" s="41" customFormat="1" ht="63" customHeight="1" x14ac:dyDescent="0.25">
      <c r="A276" s="68">
        <v>425</v>
      </c>
      <c r="B276" s="20" t="s">
        <v>32</v>
      </c>
      <c r="C276" s="20" t="s">
        <v>409</v>
      </c>
      <c r="D276" s="20" t="s">
        <v>410</v>
      </c>
      <c r="E276" s="20" t="s">
        <v>198</v>
      </c>
      <c r="F276" s="20"/>
      <c r="G276" s="20" t="s">
        <v>411</v>
      </c>
      <c r="H276" s="20" t="s">
        <v>412</v>
      </c>
      <c r="I276" s="20" t="s">
        <v>413</v>
      </c>
      <c r="J276" s="68" t="s">
        <v>40</v>
      </c>
      <c r="K276" s="68">
        <f>IF(I276="na",0,IF(COUNTIFS($C$1:C276,C276,$I$1:I276,I276)&gt;1,0,1))</f>
        <v>0</v>
      </c>
      <c r="L276" s="68">
        <f>IF(I276="na",0,IF(COUNTIFS($D$1:D276,D276,$I$1:I276,I276)&gt;1,0,1))</f>
        <v>0</v>
      </c>
      <c r="M276" s="68">
        <f>IF(S276="",0,IF(VLOOKUP(R276,#REF!,2,0)=1,S276-O276,S276-SUMIFS($S:$S,$R:$R,INDEX(meses,VLOOKUP(R276,#REF!,2,0)-1),D:D,D276)))</f>
        <v>0</v>
      </c>
      <c r="N276" s="68"/>
      <c r="O276" s="68"/>
      <c r="P276" s="68"/>
      <c r="Q276" s="68"/>
      <c r="R276" s="2" t="s">
        <v>392</v>
      </c>
      <c r="S276" s="1"/>
      <c r="T276" s="22"/>
      <c r="U276" s="3"/>
      <c r="V276" s="3"/>
      <c r="W276" s="3"/>
      <c r="X276" s="20" t="s">
        <v>414</v>
      </c>
      <c r="Y276" s="20" t="s">
        <v>619</v>
      </c>
      <c r="Z276" s="20"/>
      <c r="AA276" s="22"/>
      <c r="AB276" s="22"/>
      <c r="AC276" s="22"/>
      <c r="AD276" s="20"/>
      <c r="AE276" s="20"/>
      <c r="AF276" s="3"/>
      <c r="AG276" s="22"/>
      <c r="AH276" s="3"/>
      <c r="AI276" s="3"/>
      <c r="AJ276" s="3"/>
      <c r="AK276" s="20" t="s">
        <v>418</v>
      </c>
      <c r="AL276" s="68" t="s">
        <v>46</v>
      </c>
      <c r="AM276" s="68" t="s">
        <v>47</v>
      </c>
      <c r="AN276" s="68" t="s">
        <v>48</v>
      </c>
      <c r="AO276" s="68" t="s">
        <v>419</v>
      </c>
      <c r="AP276" s="20" t="s">
        <v>617</v>
      </c>
      <c r="AQ276" s="20" t="s">
        <v>115</v>
      </c>
      <c r="AR276" s="68">
        <v>2201006</v>
      </c>
      <c r="AS276" s="2"/>
      <c r="AT276" s="39" t="s">
        <v>460</v>
      </c>
      <c r="AU276" s="39"/>
      <c r="AV276" s="39" t="s">
        <v>70</v>
      </c>
      <c r="AW276" s="2" t="s">
        <v>423</v>
      </c>
      <c r="AX276" s="70"/>
      <c r="AY276" s="71"/>
      <c r="AZ276" s="71" t="s">
        <v>424</v>
      </c>
      <c r="BA276" s="71" t="s">
        <v>57</v>
      </c>
      <c r="BB276" s="71" t="s">
        <v>58</v>
      </c>
      <c r="BC276" s="106">
        <v>27600000</v>
      </c>
      <c r="BD276" s="72">
        <v>27600000</v>
      </c>
    </row>
    <row r="277" spans="1:56" s="41" customFormat="1" ht="63" customHeight="1" x14ac:dyDescent="0.25">
      <c r="A277" s="68">
        <v>426</v>
      </c>
      <c r="B277" s="20" t="s">
        <v>32</v>
      </c>
      <c r="C277" s="20" t="s">
        <v>409</v>
      </c>
      <c r="D277" s="20" t="s">
        <v>410</v>
      </c>
      <c r="E277" s="20" t="s">
        <v>198</v>
      </c>
      <c r="F277" s="20"/>
      <c r="G277" s="20" t="s">
        <v>411</v>
      </c>
      <c r="H277" s="20" t="s">
        <v>412</v>
      </c>
      <c r="I277" s="20" t="s">
        <v>413</v>
      </c>
      <c r="J277" s="68" t="s">
        <v>40</v>
      </c>
      <c r="K277" s="68">
        <f>IF(I277="na",0,IF(COUNTIFS($C$1:C277,C277,$I$1:I277,I277)&gt;1,0,1))</f>
        <v>0</v>
      </c>
      <c r="L277" s="68">
        <f>IF(I277="na",0,IF(COUNTIFS($D$1:D277,D277,$I$1:I277,I277)&gt;1,0,1))</f>
        <v>0</v>
      </c>
      <c r="M277" s="68">
        <f>IF(S277="",0,IF(VLOOKUP(R277,#REF!,2,0)=1,S277-O277,S277-SUMIFS($S:$S,$R:$R,INDEX(meses,VLOOKUP(R277,#REF!,2,0)-1),D:D,D277)))</f>
        <v>0</v>
      </c>
      <c r="N277" s="68"/>
      <c r="O277" s="68"/>
      <c r="P277" s="68"/>
      <c r="Q277" s="68"/>
      <c r="R277" s="2" t="s">
        <v>392</v>
      </c>
      <c r="S277" s="1"/>
      <c r="T277" s="22"/>
      <c r="U277" s="3"/>
      <c r="V277" s="3"/>
      <c r="W277" s="3"/>
      <c r="X277" s="20" t="s">
        <v>414</v>
      </c>
      <c r="Y277" s="20" t="s">
        <v>620</v>
      </c>
      <c r="Z277" s="20" t="s">
        <v>415</v>
      </c>
      <c r="AA277" s="22">
        <v>0</v>
      </c>
      <c r="AB277" s="22">
        <v>1</v>
      </c>
      <c r="AC277" s="69">
        <f>AB277-AA277</f>
        <v>1</v>
      </c>
      <c r="AD277" s="20" t="s">
        <v>416</v>
      </c>
      <c r="AE277" s="20" t="s">
        <v>445</v>
      </c>
      <c r="AF277" s="3"/>
      <c r="AG277" s="22">
        <f>(AF277-AA277)/(AB277-AA277)</f>
        <v>0</v>
      </c>
      <c r="AH277" s="3"/>
      <c r="AI277" s="3"/>
      <c r="AJ277" s="3"/>
      <c r="AK277" s="20" t="s">
        <v>418</v>
      </c>
      <c r="AL277" s="68" t="s">
        <v>46</v>
      </c>
      <c r="AM277" s="68" t="s">
        <v>47</v>
      </c>
      <c r="AN277" s="68" t="s">
        <v>48</v>
      </c>
      <c r="AO277" s="68" t="s">
        <v>419</v>
      </c>
      <c r="AP277" s="20" t="s">
        <v>446</v>
      </c>
      <c r="AQ277" s="20" t="s">
        <v>442</v>
      </c>
      <c r="AR277" s="68">
        <v>2201015</v>
      </c>
      <c r="AS277" s="2"/>
      <c r="AT277" s="39" t="s">
        <v>447</v>
      </c>
      <c r="AU277" s="39"/>
      <c r="AV277" s="39" t="s">
        <v>448</v>
      </c>
      <c r="AW277" s="2" t="s">
        <v>423</v>
      </c>
      <c r="AX277" s="70"/>
      <c r="AY277" s="71"/>
      <c r="AZ277" s="71" t="s">
        <v>444</v>
      </c>
      <c r="BA277" s="71" t="s">
        <v>449</v>
      </c>
      <c r="BB277" s="71" t="s">
        <v>450</v>
      </c>
      <c r="BC277" s="106">
        <v>140000000</v>
      </c>
      <c r="BD277" s="72">
        <v>140000000</v>
      </c>
    </row>
    <row r="278" spans="1:56" s="41" customFormat="1" ht="63" customHeight="1" x14ac:dyDescent="0.25">
      <c r="A278" s="68">
        <v>427</v>
      </c>
      <c r="B278" s="20" t="s">
        <v>32</v>
      </c>
      <c r="C278" s="20" t="s">
        <v>409</v>
      </c>
      <c r="D278" s="20" t="s">
        <v>410</v>
      </c>
      <c r="E278" s="20" t="s">
        <v>198</v>
      </c>
      <c r="F278" s="20"/>
      <c r="G278" s="20" t="s">
        <v>411</v>
      </c>
      <c r="H278" s="20" t="s">
        <v>412</v>
      </c>
      <c r="I278" s="20" t="s">
        <v>413</v>
      </c>
      <c r="J278" s="68" t="s">
        <v>40</v>
      </c>
      <c r="K278" s="68">
        <f>IF(I278="na",0,IF(COUNTIFS($C$1:C278,C278,$I$1:I278,I278)&gt;1,0,1))</f>
        <v>0</v>
      </c>
      <c r="L278" s="68">
        <f>IF(I278="na",0,IF(COUNTIFS($D$1:D278,D278,$I$1:I278,I278)&gt;1,0,1))</f>
        <v>0</v>
      </c>
      <c r="M278" s="68">
        <f>IF(S278="",0,IF(VLOOKUP(R278,#REF!,2,0)=1,S278-O278,S278-SUMIFS($S:$S,$R:$R,INDEX(meses,VLOOKUP(R278,#REF!,2,0)-1),D:D,D278)))</f>
        <v>0</v>
      </c>
      <c r="N278" s="68"/>
      <c r="O278" s="68"/>
      <c r="P278" s="68"/>
      <c r="Q278" s="68"/>
      <c r="R278" s="2" t="s">
        <v>392</v>
      </c>
      <c r="S278" s="1"/>
      <c r="T278" s="22"/>
      <c r="U278" s="3"/>
      <c r="V278" s="3"/>
      <c r="W278" s="3"/>
      <c r="X278" s="20" t="s">
        <v>414</v>
      </c>
      <c r="Y278" s="20" t="s">
        <v>621</v>
      </c>
      <c r="Z278" s="20"/>
      <c r="AA278" s="22"/>
      <c r="AB278" s="22"/>
      <c r="AC278" s="22"/>
      <c r="AD278" s="20"/>
      <c r="AE278" s="20"/>
      <c r="AF278" s="3"/>
      <c r="AG278" s="22"/>
      <c r="AH278" s="3"/>
      <c r="AI278" s="3"/>
      <c r="AJ278" s="3"/>
      <c r="AK278" s="20" t="s">
        <v>418</v>
      </c>
      <c r="AL278" s="68" t="s">
        <v>46</v>
      </c>
      <c r="AM278" s="68" t="s">
        <v>47</v>
      </c>
      <c r="AN278" s="68" t="s">
        <v>48</v>
      </c>
      <c r="AO278" s="68" t="s">
        <v>419</v>
      </c>
      <c r="AP278" s="20" t="s">
        <v>617</v>
      </c>
      <c r="AQ278" s="20" t="s">
        <v>115</v>
      </c>
      <c r="AR278" s="68">
        <v>2201006</v>
      </c>
      <c r="AS278" s="2"/>
      <c r="AT278" s="39" t="s">
        <v>455</v>
      </c>
      <c r="AU278" s="39"/>
      <c r="AV278" s="39" t="s">
        <v>448</v>
      </c>
      <c r="AW278" s="2" t="s">
        <v>423</v>
      </c>
      <c r="AX278" s="70"/>
      <c r="AY278" s="71"/>
      <c r="AZ278" s="71" t="s">
        <v>424</v>
      </c>
      <c r="BA278" s="71" t="s">
        <v>449</v>
      </c>
      <c r="BB278" s="71" t="s">
        <v>450</v>
      </c>
      <c r="BC278" s="106">
        <v>175171947.66666698</v>
      </c>
      <c r="BD278" s="72">
        <v>175171947.66666698</v>
      </c>
    </row>
    <row r="279" spans="1:56" s="41" customFormat="1" ht="63" customHeight="1" x14ac:dyDescent="0.25">
      <c r="A279" s="68">
        <v>428</v>
      </c>
      <c r="B279" s="20" t="s">
        <v>32</v>
      </c>
      <c r="C279" s="20" t="s">
        <v>409</v>
      </c>
      <c r="D279" s="20" t="s">
        <v>410</v>
      </c>
      <c r="E279" s="20" t="s">
        <v>198</v>
      </c>
      <c r="F279" s="20"/>
      <c r="G279" s="20" t="s">
        <v>411</v>
      </c>
      <c r="H279" s="20" t="s">
        <v>412</v>
      </c>
      <c r="I279" s="20" t="s">
        <v>413</v>
      </c>
      <c r="J279" s="68" t="s">
        <v>40</v>
      </c>
      <c r="K279" s="68">
        <f>IF(I279="na",0,IF(COUNTIFS($C$1:C279,C279,$I$1:I279,I279)&gt;1,0,1))</f>
        <v>0</v>
      </c>
      <c r="L279" s="68">
        <f>IF(I279="na",0,IF(COUNTIFS($D$1:D279,D279,$I$1:I279,I279)&gt;1,0,1))</f>
        <v>0</v>
      </c>
      <c r="M279" s="68">
        <f>IF(S279="",0,IF(VLOOKUP(R279,#REF!,2,0)=1,S279-O279,S279-SUMIFS($S:$S,$R:$R,INDEX(meses,VLOOKUP(R279,#REF!,2,0)-1),D:D,D279)))</f>
        <v>0</v>
      </c>
      <c r="N279" s="68"/>
      <c r="O279" s="68"/>
      <c r="P279" s="68"/>
      <c r="Q279" s="68"/>
      <c r="R279" s="2" t="s">
        <v>392</v>
      </c>
      <c r="S279" s="1"/>
      <c r="T279" s="22"/>
      <c r="U279" s="3"/>
      <c r="V279" s="3"/>
      <c r="W279" s="3"/>
      <c r="X279" s="20" t="s">
        <v>414</v>
      </c>
      <c r="Y279" s="20" t="s">
        <v>621</v>
      </c>
      <c r="Z279" s="20"/>
      <c r="AA279" s="22"/>
      <c r="AB279" s="22"/>
      <c r="AC279" s="22"/>
      <c r="AD279" s="20"/>
      <c r="AE279" s="20"/>
      <c r="AF279" s="3"/>
      <c r="AG279" s="22"/>
      <c r="AH279" s="3"/>
      <c r="AI279" s="3"/>
      <c r="AJ279" s="3"/>
      <c r="AK279" s="20" t="s">
        <v>418</v>
      </c>
      <c r="AL279" s="68" t="s">
        <v>46</v>
      </c>
      <c r="AM279" s="68" t="s">
        <v>47</v>
      </c>
      <c r="AN279" s="68" t="s">
        <v>48</v>
      </c>
      <c r="AO279" s="68" t="s">
        <v>419</v>
      </c>
      <c r="AP279" s="20" t="s">
        <v>617</v>
      </c>
      <c r="AQ279" s="20" t="s">
        <v>115</v>
      </c>
      <c r="AR279" s="68">
        <v>2201006</v>
      </c>
      <c r="AS279" s="2"/>
      <c r="AT279" s="39" t="s">
        <v>457</v>
      </c>
      <c r="AU279" s="39"/>
      <c r="AV279" s="39" t="s">
        <v>448</v>
      </c>
      <c r="AW279" s="2" t="s">
        <v>423</v>
      </c>
      <c r="AX279" s="70"/>
      <c r="AY279" s="71"/>
      <c r="AZ279" s="71" t="s">
        <v>424</v>
      </c>
      <c r="BA279" s="71" t="s">
        <v>449</v>
      </c>
      <c r="BB279" s="71" t="s">
        <v>450</v>
      </c>
      <c r="BC279" s="106">
        <v>34485000</v>
      </c>
      <c r="BD279" s="72">
        <v>34485000</v>
      </c>
    </row>
    <row r="280" spans="1:56" s="41" customFormat="1" ht="63" customHeight="1" x14ac:dyDescent="0.25">
      <c r="A280" s="68">
        <v>429</v>
      </c>
      <c r="B280" s="20" t="s">
        <v>32</v>
      </c>
      <c r="C280" s="20" t="s">
        <v>409</v>
      </c>
      <c r="D280" s="20" t="s">
        <v>410</v>
      </c>
      <c r="E280" s="20" t="s">
        <v>198</v>
      </c>
      <c r="F280" s="20"/>
      <c r="G280" s="20" t="s">
        <v>411</v>
      </c>
      <c r="H280" s="20" t="s">
        <v>412</v>
      </c>
      <c r="I280" s="20" t="s">
        <v>413</v>
      </c>
      <c r="J280" s="68" t="s">
        <v>40</v>
      </c>
      <c r="K280" s="68">
        <f>IF(I280="na",0,IF(COUNTIFS($C$1:C280,C280,$I$1:I280,I280)&gt;1,0,1))</f>
        <v>0</v>
      </c>
      <c r="L280" s="68">
        <f>IF(I280="na",0,IF(COUNTIFS($D$1:D280,D280,$I$1:I280,I280)&gt;1,0,1))</f>
        <v>0</v>
      </c>
      <c r="M280" s="68">
        <f>IF(S280="",0,IF(VLOOKUP(R280,#REF!,2,0)=1,S280-O280,S280-SUMIFS($S:$S,$R:$R,INDEX(meses,VLOOKUP(R280,#REF!,2,0)-1),D:D,D280)))</f>
        <v>0</v>
      </c>
      <c r="N280" s="68"/>
      <c r="O280" s="68"/>
      <c r="P280" s="68"/>
      <c r="Q280" s="68"/>
      <c r="R280" s="2" t="s">
        <v>392</v>
      </c>
      <c r="S280" s="1"/>
      <c r="T280" s="22"/>
      <c r="U280" s="3"/>
      <c r="V280" s="3"/>
      <c r="W280" s="3"/>
      <c r="X280" s="20" t="s">
        <v>414</v>
      </c>
      <c r="Y280" s="20" t="s">
        <v>621</v>
      </c>
      <c r="Z280" s="20"/>
      <c r="AA280" s="22"/>
      <c r="AB280" s="22"/>
      <c r="AC280" s="22"/>
      <c r="AD280" s="20"/>
      <c r="AE280" s="20"/>
      <c r="AF280" s="3"/>
      <c r="AG280" s="22"/>
      <c r="AH280" s="3"/>
      <c r="AI280" s="3"/>
      <c r="AJ280" s="3"/>
      <c r="AK280" s="20" t="s">
        <v>418</v>
      </c>
      <c r="AL280" s="68" t="s">
        <v>46</v>
      </c>
      <c r="AM280" s="68" t="s">
        <v>47</v>
      </c>
      <c r="AN280" s="68" t="s">
        <v>48</v>
      </c>
      <c r="AO280" s="68" t="s">
        <v>419</v>
      </c>
      <c r="AP280" s="20" t="s">
        <v>617</v>
      </c>
      <c r="AQ280" s="20" t="s">
        <v>115</v>
      </c>
      <c r="AR280" s="68">
        <v>2201006</v>
      </c>
      <c r="AS280" s="2"/>
      <c r="AT280" s="39" t="s">
        <v>458</v>
      </c>
      <c r="AU280" s="39"/>
      <c r="AV280" s="39" t="s">
        <v>448</v>
      </c>
      <c r="AW280" s="2" t="s">
        <v>423</v>
      </c>
      <c r="AX280" s="70"/>
      <c r="AY280" s="71"/>
      <c r="AZ280" s="71" t="s">
        <v>424</v>
      </c>
      <c r="BA280" s="71" t="s">
        <v>449</v>
      </c>
      <c r="BB280" s="71" t="s">
        <v>450</v>
      </c>
      <c r="BC280" s="106">
        <v>62700000</v>
      </c>
      <c r="BD280" s="72">
        <v>62700000</v>
      </c>
    </row>
    <row r="281" spans="1:56" s="41" customFormat="1" ht="63" customHeight="1" x14ac:dyDescent="0.25">
      <c r="A281" s="68">
        <v>430</v>
      </c>
      <c r="B281" s="20" t="s">
        <v>32</v>
      </c>
      <c r="C281" s="20" t="s">
        <v>409</v>
      </c>
      <c r="D281" s="20" t="s">
        <v>410</v>
      </c>
      <c r="E281" s="20" t="s">
        <v>198</v>
      </c>
      <c r="F281" s="20"/>
      <c r="G281" s="20" t="s">
        <v>411</v>
      </c>
      <c r="H281" s="20" t="s">
        <v>412</v>
      </c>
      <c r="I281" s="20" t="s">
        <v>413</v>
      </c>
      <c r="J281" s="68" t="s">
        <v>40</v>
      </c>
      <c r="K281" s="68">
        <f>IF(I281="na",0,IF(COUNTIFS($C$1:C281,C281,$I$1:I281,I281)&gt;1,0,1))</f>
        <v>0</v>
      </c>
      <c r="L281" s="68">
        <f>IF(I281="na",0,IF(COUNTIFS($D$1:D281,D281,$I$1:I281,I281)&gt;1,0,1))</f>
        <v>0</v>
      </c>
      <c r="M281" s="68">
        <f>IF(S281="",0,IF(VLOOKUP(R281,#REF!,2,0)=1,S281-O281,S281-SUMIFS($S:$S,$R:$R,INDEX(meses,VLOOKUP(R281,#REF!,2,0)-1),D:D,D281)))</f>
        <v>0</v>
      </c>
      <c r="N281" s="68"/>
      <c r="O281" s="68"/>
      <c r="P281" s="68"/>
      <c r="Q281" s="68"/>
      <c r="R281" s="2" t="s">
        <v>392</v>
      </c>
      <c r="S281" s="1"/>
      <c r="T281" s="22"/>
      <c r="U281" s="3"/>
      <c r="V281" s="3"/>
      <c r="W281" s="3"/>
      <c r="X281" s="20" t="s">
        <v>414</v>
      </c>
      <c r="Y281" s="20" t="s">
        <v>621</v>
      </c>
      <c r="Z281" s="20"/>
      <c r="AA281" s="22"/>
      <c r="AB281" s="22"/>
      <c r="AC281" s="22"/>
      <c r="AD281" s="20"/>
      <c r="AE281" s="20"/>
      <c r="AF281" s="3"/>
      <c r="AG281" s="22"/>
      <c r="AH281" s="3"/>
      <c r="AI281" s="3"/>
      <c r="AJ281" s="3"/>
      <c r="AK281" s="20" t="s">
        <v>418</v>
      </c>
      <c r="AL281" s="68" t="s">
        <v>46</v>
      </c>
      <c r="AM281" s="68" t="s">
        <v>47</v>
      </c>
      <c r="AN281" s="68" t="s">
        <v>48</v>
      </c>
      <c r="AO281" s="68" t="s">
        <v>419</v>
      </c>
      <c r="AP281" s="20" t="s">
        <v>617</v>
      </c>
      <c r="AQ281" s="20" t="s">
        <v>115</v>
      </c>
      <c r="AR281" s="68">
        <v>2201006</v>
      </c>
      <c r="AS281" s="2"/>
      <c r="AT281" s="39" t="s">
        <v>459</v>
      </c>
      <c r="AU281" s="39"/>
      <c r="AV281" s="39" t="s">
        <v>448</v>
      </c>
      <c r="AW281" s="2" t="s">
        <v>423</v>
      </c>
      <c r="AX281" s="70"/>
      <c r="AY281" s="71"/>
      <c r="AZ281" s="71" t="s">
        <v>424</v>
      </c>
      <c r="BA281" s="71" t="s">
        <v>449</v>
      </c>
      <c r="BB281" s="71" t="s">
        <v>450</v>
      </c>
      <c r="BC281" s="106">
        <v>627000000</v>
      </c>
      <c r="BD281" s="72">
        <v>627000000</v>
      </c>
    </row>
    <row r="282" spans="1:56" s="41" customFormat="1" ht="63" customHeight="1" x14ac:dyDescent="0.25">
      <c r="A282" s="68">
        <v>431</v>
      </c>
      <c r="B282" s="20" t="s">
        <v>32</v>
      </c>
      <c r="C282" s="20" t="s">
        <v>409</v>
      </c>
      <c r="D282" s="20" t="s">
        <v>463</v>
      </c>
      <c r="E282" s="20" t="s">
        <v>198</v>
      </c>
      <c r="F282" s="20"/>
      <c r="G282" s="20" t="s">
        <v>411</v>
      </c>
      <c r="H282" s="20" t="s">
        <v>412</v>
      </c>
      <c r="I282" s="20" t="s">
        <v>413</v>
      </c>
      <c r="J282" s="68" t="s">
        <v>40</v>
      </c>
      <c r="K282" s="68">
        <f>IF(I282="na",0,IF(COUNTIFS($C$1:C282,C282,$I$1:I282,I282)&gt;1,0,1))</f>
        <v>0</v>
      </c>
      <c r="L282" s="68">
        <f>IF(I282="na",0,IF(COUNTIFS($D$1:D282,D282,$I$1:I282,I282)&gt;1,0,1))</f>
        <v>1</v>
      </c>
      <c r="M282" s="68">
        <f>IF(S282="",0,IF(VLOOKUP(R282,#REF!,2,0)=1,S282-O282,S282-SUMIFS($S:$S,$R:$R,INDEX(meses,VLOOKUP(R282,#REF!,2,0)-1),D:D,D282)))</f>
        <v>0</v>
      </c>
      <c r="N282" s="68"/>
      <c r="O282" s="68"/>
      <c r="P282" s="68"/>
      <c r="Q282" s="68"/>
      <c r="R282" s="2" t="s">
        <v>392</v>
      </c>
      <c r="S282" s="1"/>
      <c r="T282" s="22"/>
      <c r="U282" s="3"/>
      <c r="V282" s="3"/>
      <c r="W282" s="3"/>
      <c r="X282" s="20" t="s">
        <v>414</v>
      </c>
      <c r="Y282" s="20" t="s">
        <v>464</v>
      </c>
      <c r="Z282" s="20" t="s">
        <v>465</v>
      </c>
      <c r="AA282" s="22">
        <v>0</v>
      </c>
      <c r="AB282" s="22">
        <v>0.7</v>
      </c>
      <c r="AC282" s="69">
        <f>AB282-AA282</f>
        <v>0.7</v>
      </c>
      <c r="AD282" s="20" t="s">
        <v>282</v>
      </c>
      <c r="AE282" s="20" t="s">
        <v>466</v>
      </c>
      <c r="AF282" s="3"/>
      <c r="AG282" s="22">
        <f>(AF282-AA282)/(AB282-AA282)</f>
        <v>0</v>
      </c>
      <c r="AH282" s="3"/>
      <c r="AI282" s="3"/>
      <c r="AJ282" s="3"/>
      <c r="AK282" s="20" t="s">
        <v>418</v>
      </c>
      <c r="AL282" s="68" t="s">
        <v>46</v>
      </c>
      <c r="AM282" s="68" t="s">
        <v>47</v>
      </c>
      <c r="AN282" s="68" t="s">
        <v>48</v>
      </c>
      <c r="AO282" s="68" t="s">
        <v>419</v>
      </c>
      <c r="AP282" s="20" t="s">
        <v>441</v>
      </c>
      <c r="AQ282" s="20" t="s">
        <v>442</v>
      </c>
      <c r="AR282" s="68">
        <v>2201015</v>
      </c>
      <c r="AS282" s="2"/>
      <c r="AT282" s="39" t="s">
        <v>467</v>
      </c>
      <c r="AU282" s="39"/>
      <c r="AV282" s="39" t="s">
        <v>70</v>
      </c>
      <c r="AW282" s="2" t="s">
        <v>423</v>
      </c>
      <c r="AX282" s="70"/>
      <c r="AY282" s="71"/>
      <c r="AZ282" s="71" t="s">
        <v>444</v>
      </c>
      <c r="BA282" s="71" t="s">
        <v>57</v>
      </c>
      <c r="BB282" s="71" t="s">
        <v>58</v>
      </c>
      <c r="BC282" s="106">
        <v>57288600</v>
      </c>
      <c r="BD282" s="72">
        <v>57288600</v>
      </c>
    </row>
    <row r="283" spans="1:56" s="41" customFormat="1" ht="63" customHeight="1" x14ac:dyDescent="0.25">
      <c r="A283" s="68">
        <v>432</v>
      </c>
      <c r="B283" s="20" t="s">
        <v>32</v>
      </c>
      <c r="C283" s="20" t="s">
        <v>409</v>
      </c>
      <c r="D283" s="20" t="s">
        <v>463</v>
      </c>
      <c r="E283" s="20" t="s">
        <v>198</v>
      </c>
      <c r="F283" s="20"/>
      <c r="G283" s="20" t="s">
        <v>411</v>
      </c>
      <c r="H283" s="20" t="s">
        <v>412</v>
      </c>
      <c r="I283" s="20" t="s">
        <v>413</v>
      </c>
      <c r="J283" s="68" t="s">
        <v>40</v>
      </c>
      <c r="K283" s="68">
        <f>IF(I283="na",0,IF(COUNTIFS($C$1:C283,C283,$I$1:I283,I283)&gt;1,0,1))</f>
        <v>0</v>
      </c>
      <c r="L283" s="68">
        <f>IF(I283="na",0,IF(COUNTIFS($D$1:D283,D283,$I$1:I283,I283)&gt;1,0,1))</f>
        <v>0</v>
      </c>
      <c r="M283" s="68">
        <f>IF(S283="",0,IF(VLOOKUP(R283,#REF!,2,0)=1,S283-O283,S283-SUMIFS($S:$S,$R:$R,INDEX(meses,VLOOKUP(R283,#REF!,2,0)-1),D:D,D283)))</f>
        <v>0</v>
      </c>
      <c r="N283" s="68"/>
      <c r="O283" s="68"/>
      <c r="P283" s="68"/>
      <c r="Q283" s="68"/>
      <c r="R283" s="2" t="s">
        <v>392</v>
      </c>
      <c r="S283" s="1"/>
      <c r="T283" s="22"/>
      <c r="U283" s="3"/>
      <c r="V283" s="3"/>
      <c r="W283" s="3"/>
      <c r="X283" s="20" t="s">
        <v>414</v>
      </c>
      <c r="Y283" s="20" t="s">
        <v>464</v>
      </c>
      <c r="Z283" s="20"/>
      <c r="AA283" s="22"/>
      <c r="AB283" s="22"/>
      <c r="AC283" s="22"/>
      <c r="AD283" s="20"/>
      <c r="AE283" s="20"/>
      <c r="AF283" s="3"/>
      <c r="AG283" s="22"/>
      <c r="AH283" s="3"/>
      <c r="AI283" s="3"/>
      <c r="AJ283" s="3"/>
      <c r="AK283" s="20" t="s">
        <v>418</v>
      </c>
      <c r="AL283" s="68" t="s">
        <v>46</v>
      </c>
      <c r="AM283" s="68" t="s">
        <v>47</v>
      </c>
      <c r="AN283" s="68" t="s">
        <v>48</v>
      </c>
      <c r="AO283" s="68" t="s">
        <v>419</v>
      </c>
      <c r="AP283" s="20" t="s">
        <v>441</v>
      </c>
      <c r="AQ283" s="20" t="s">
        <v>442</v>
      </c>
      <c r="AR283" s="68">
        <v>2201015</v>
      </c>
      <c r="AS283" s="2"/>
      <c r="AT283" s="39" t="s">
        <v>467</v>
      </c>
      <c r="AU283" s="39"/>
      <c r="AV283" s="39" t="s">
        <v>70</v>
      </c>
      <c r="AW283" s="2" t="s">
        <v>423</v>
      </c>
      <c r="AX283" s="70"/>
      <c r="AY283" s="71"/>
      <c r="AZ283" s="71" t="s">
        <v>444</v>
      </c>
      <c r="BA283" s="71" t="s">
        <v>57</v>
      </c>
      <c r="BB283" s="71" t="s">
        <v>58</v>
      </c>
      <c r="BC283" s="106">
        <v>12730800</v>
      </c>
      <c r="BD283" s="72">
        <v>12730800</v>
      </c>
    </row>
    <row r="284" spans="1:56" s="41" customFormat="1" ht="63" customHeight="1" x14ac:dyDescent="0.25">
      <c r="A284" s="68">
        <v>433</v>
      </c>
      <c r="B284" s="20" t="s">
        <v>32</v>
      </c>
      <c r="C284" s="20" t="s">
        <v>409</v>
      </c>
      <c r="D284" s="20" t="s">
        <v>463</v>
      </c>
      <c r="E284" s="20" t="s">
        <v>198</v>
      </c>
      <c r="F284" s="20"/>
      <c r="G284" s="20" t="s">
        <v>411</v>
      </c>
      <c r="H284" s="20" t="s">
        <v>412</v>
      </c>
      <c r="I284" s="20" t="s">
        <v>413</v>
      </c>
      <c r="J284" s="68" t="s">
        <v>40</v>
      </c>
      <c r="K284" s="68">
        <f>IF(I284="na",0,IF(COUNTIFS($C$1:C284,C284,$I$1:I284,I284)&gt;1,0,1))</f>
        <v>0</v>
      </c>
      <c r="L284" s="68">
        <f>IF(I284="na",0,IF(COUNTIFS($D$1:D284,D284,$I$1:I284,I284)&gt;1,0,1))</f>
        <v>0</v>
      </c>
      <c r="M284" s="68">
        <f>IF(S284="",0,IF(VLOOKUP(R284,#REF!,2,0)=1,S284-O284,S284-SUMIFS($S:$S,$R:$R,INDEX(meses,VLOOKUP(R284,#REF!,2,0)-1),D:D,D284)))</f>
        <v>0</v>
      </c>
      <c r="N284" s="68"/>
      <c r="O284" s="68"/>
      <c r="P284" s="68"/>
      <c r="Q284" s="68"/>
      <c r="R284" s="2" t="s">
        <v>392</v>
      </c>
      <c r="S284" s="1"/>
      <c r="T284" s="22"/>
      <c r="U284" s="3"/>
      <c r="V284" s="3"/>
      <c r="W284" s="3"/>
      <c r="X284" s="20" t="s">
        <v>414</v>
      </c>
      <c r="Y284" s="20" t="s">
        <v>464</v>
      </c>
      <c r="Z284" s="20"/>
      <c r="AA284" s="22"/>
      <c r="AB284" s="22"/>
      <c r="AC284" s="22"/>
      <c r="AD284" s="20"/>
      <c r="AE284" s="20"/>
      <c r="AF284" s="3"/>
      <c r="AG284" s="22"/>
      <c r="AH284" s="3"/>
      <c r="AI284" s="3"/>
      <c r="AJ284" s="3"/>
      <c r="AK284" s="20" t="s">
        <v>418</v>
      </c>
      <c r="AL284" s="68" t="s">
        <v>46</v>
      </c>
      <c r="AM284" s="68" t="s">
        <v>47</v>
      </c>
      <c r="AN284" s="68" t="s">
        <v>48</v>
      </c>
      <c r="AO284" s="68" t="s">
        <v>419</v>
      </c>
      <c r="AP284" s="20" t="s">
        <v>441</v>
      </c>
      <c r="AQ284" s="20" t="s">
        <v>442</v>
      </c>
      <c r="AR284" s="68">
        <v>2201015</v>
      </c>
      <c r="AS284" s="2"/>
      <c r="AT284" s="39" t="s">
        <v>468</v>
      </c>
      <c r="AU284" s="39"/>
      <c r="AV284" s="39" t="s">
        <v>70</v>
      </c>
      <c r="AW284" s="2" t="s">
        <v>423</v>
      </c>
      <c r="AX284" s="70"/>
      <c r="AY284" s="71"/>
      <c r="AZ284" s="71" t="s">
        <v>444</v>
      </c>
      <c r="BA284" s="71" t="s">
        <v>57</v>
      </c>
      <c r="BB284" s="71" t="s">
        <v>58</v>
      </c>
      <c r="BC284" s="106">
        <v>102040120</v>
      </c>
      <c r="BD284" s="72">
        <v>102040120</v>
      </c>
    </row>
    <row r="285" spans="1:56" s="41" customFormat="1" ht="63" customHeight="1" x14ac:dyDescent="0.25">
      <c r="A285" s="68">
        <v>434</v>
      </c>
      <c r="B285" s="20" t="s">
        <v>32</v>
      </c>
      <c r="C285" s="20" t="s">
        <v>409</v>
      </c>
      <c r="D285" s="20" t="s">
        <v>463</v>
      </c>
      <c r="E285" s="20" t="s">
        <v>198</v>
      </c>
      <c r="F285" s="20"/>
      <c r="G285" s="20" t="s">
        <v>411</v>
      </c>
      <c r="H285" s="20" t="s">
        <v>412</v>
      </c>
      <c r="I285" s="20" t="s">
        <v>413</v>
      </c>
      <c r="J285" s="68" t="s">
        <v>40</v>
      </c>
      <c r="K285" s="68">
        <f>IF(I285="na",0,IF(COUNTIFS($C$1:C285,C285,$I$1:I285,I285)&gt;1,0,1))</f>
        <v>0</v>
      </c>
      <c r="L285" s="68">
        <f>IF(I285="na",0,IF(COUNTIFS($D$1:D285,D285,$I$1:I285,I285)&gt;1,0,1))</f>
        <v>0</v>
      </c>
      <c r="M285" s="68">
        <f>IF(S285="",0,IF(VLOOKUP(R285,#REF!,2,0)=1,S285-O285,S285-SUMIFS($S:$S,$R:$R,INDEX(meses,VLOOKUP(R285,#REF!,2,0)-1),D:D,D285)))</f>
        <v>0</v>
      </c>
      <c r="N285" s="68"/>
      <c r="O285" s="68"/>
      <c r="P285" s="68"/>
      <c r="Q285" s="68"/>
      <c r="R285" s="2" t="s">
        <v>392</v>
      </c>
      <c r="S285" s="1"/>
      <c r="T285" s="22"/>
      <c r="U285" s="3"/>
      <c r="V285" s="3"/>
      <c r="W285" s="3"/>
      <c r="X285" s="20" t="s">
        <v>414</v>
      </c>
      <c r="Y285" s="20" t="s">
        <v>464</v>
      </c>
      <c r="Z285" s="20"/>
      <c r="AA285" s="22"/>
      <c r="AB285" s="22"/>
      <c r="AC285" s="22"/>
      <c r="AD285" s="20"/>
      <c r="AE285" s="20"/>
      <c r="AF285" s="3"/>
      <c r="AG285" s="22"/>
      <c r="AH285" s="3"/>
      <c r="AI285" s="3"/>
      <c r="AJ285" s="3"/>
      <c r="AK285" s="20" t="s">
        <v>418</v>
      </c>
      <c r="AL285" s="68" t="s">
        <v>46</v>
      </c>
      <c r="AM285" s="68" t="s">
        <v>47</v>
      </c>
      <c r="AN285" s="68" t="s">
        <v>48</v>
      </c>
      <c r="AO285" s="68" t="s">
        <v>419</v>
      </c>
      <c r="AP285" s="20" t="s">
        <v>441</v>
      </c>
      <c r="AQ285" s="20" t="s">
        <v>442</v>
      </c>
      <c r="AR285" s="68">
        <v>2201015</v>
      </c>
      <c r="AS285" s="2"/>
      <c r="AT285" s="39" t="s">
        <v>468</v>
      </c>
      <c r="AU285" s="39"/>
      <c r="AV285" s="39" t="s">
        <v>70</v>
      </c>
      <c r="AW285" s="2" t="s">
        <v>423</v>
      </c>
      <c r="AX285" s="70"/>
      <c r="AY285" s="71"/>
      <c r="AZ285" s="71" t="s">
        <v>444</v>
      </c>
      <c r="BA285" s="71" t="s">
        <v>57</v>
      </c>
      <c r="BB285" s="71" t="s">
        <v>58</v>
      </c>
      <c r="BC285" s="106">
        <v>12004720</v>
      </c>
      <c r="BD285" s="72">
        <v>12004720</v>
      </c>
    </row>
    <row r="286" spans="1:56" s="41" customFormat="1" ht="63" customHeight="1" x14ac:dyDescent="0.25">
      <c r="A286" s="68">
        <v>435</v>
      </c>
      <c r="B286" s="20" t="s">
        <v>32</v>
      </c>
      <c r="C286" s="20" t="s">
        <v>409</v>
      </c>
      <c r="D286" s="20" t="s">
        <v>463</v>
      </c>
      <c r="E286" s="20" t="s">
        <v>198</v>
      </c>
      <c r="F286" s="20"/>
      <c r="G286" s="20" t="s">
        <v>411</v>
      </c>
      <c r="H286" s="20" t="s">
        <v>412</v>
      </c>
      <c r="I286" s="20" t="s">
        <v>413</v>
      </c>
      <c r="J286" s="68" t="s">
        <v>40</v>
      </c>
      <c r="K286" s="68">
        <f>IF(I286="na",0,IF(COUNTIFS($C$1:C286,C286,$I$1:I286,I286)&gt;1,0,1))</f>
        <v>0</v>
      </c>
      <c r="L286" s="68">
        <f>IF(I286="na",0,IF(COUNTIFS($D$1:D286,D286,$I$1:I286,I286)&gt;1,0,1))</f>
        <v>0</v>
      </c>
      <c r="M286" s="68">
        <f>IF(S286="",0,IF(VLOOKUP(R286,#REF!,2,0)=1,S286-O286,S286-SUMIFS($S:$S,$R:$R,INDEX(meses,VLOOKUP(R286,#REF!,2,0)-1),D:D,D286)))</f>
        <v>0</v>
      </c>
      <c r="N286" s="68"/>
      <c r="O286" s="68"/>
      <c r="P286" s="68"/>
      <c r="Q286" s="68"/>
      <c r="R286" s="2" t="s">
        <v>392</v>
      </c>
      <c r="S286" s="1"/>
      <c r="T286" s="22"/>
      <c r="U286" s="3"/>
      <c r="V286" s="3"/>
      <c r="W286" s="3"/>
      <c r="X286" s="20" t="s">
        <v>414</v>
      </c>
      <c r="Y286" s="20" t="s">
        <v>464</v>
      </c>
      <c r="Z286" s="20"/>
      <c r="AA286" s="22"/>
      <c r="AB286" s="22"/>
      <c r="AC286" s="22"/>
      <c r="AD286" s="20"/>
      <c r="AE286" s="20"/>
      <c r="AF286" s="3"/>
      <c r="AG286" s="22"/>
      <c r="AH286" s="3"/>
      <c r="AI286" s="3"/>
      <c r="AJ286" s="3"/>
      <c r="AK286" s="20" t="s">
        <v>418</v>
      </c>
      <c r="AL286" s="68" t="s">
        <v>46</v>
      </c>
      <c r="AM286" s="68" t="s">
        <v>47</v>
      </c>
      <c r="AN286" s="68" t="s">
        <v>48</v>
      </c>
      <c r="AO286" s="68" t="s">
        <v>419</v>
      </c>
      <c r="AP286" s="20" t="s">
        <v>441</v>
      </c>
      <c r="AQ286" s="20" t="s">
        <v>442</v>
      </c>
      <c r="AR286" s="68">
        <v>2201015</v>
      </c>
      <c r="AS286" s="2"/>
      <c r="AT286" s="39" t="s">
        <v>469</v>
      </c>
      <c r="AU286" s="39"/>
      <c r="AV286" s="39" t="s">
        <v>70</v>
      </c>
      <c r="AW286" s="2" t="s">
        <v>423</v>
      </c>
      <c r="AX286" s="70"/>
      <c r="AY286" s="71"/>
      <c r="AZ286" s="71" t="s">
        <v>444</v>
      </c>
      <c r="BA286" s="71" t="s">
        <v>57</v>
      </c>
      <c r="BB286" s="71" t="s">
        <v>58</v>
      </c>
      <c r="BC286" s="106">
        <v>57288600</v>
      </c>
      <c r="BD286" s="72">
        <v>57288600</v>
      </c>
    </row>
    <row r="287" spans="1:56" s="41" customFormat="1" ht="63" customHeight="1" x14ac:dyDescent="0.25">
      <c r="A287" s="68">
        <v>436</v>
      </c>
      <c r="B287" s="20" t="s">
        <v>32</v>
      </c>
      <c r="C287" s="20" t="s">
        <v>409</v>
      </c>
      <c r="D287" s="20" t="s">
        <v>463</v>
      </c>
      <c r="E287" s="20" t="s">
        <v>198</v>
      </c>
      <c r="F287" s="20"/>
      <c r="G287" s="20" t="s">
        <v>411</v>
      </c>
      <c r="H287" s="20" t="s">
        <v>412</v>
      </c>
      <c r="I287" s="20" t="s">
        <v>413</v>
      </c>
      <c r="J287" s="68" t="s">
        <v>40</v>
      </c>
      <c r="K287" s="68">
        <f>IF(I287="na",0,IF(COUNTIFS($C$1:C287,C287,$I$1:I287,I287)&gt;1,0,1))</f>
        <v>0</v>
      </c>
      <c r="L287" s="68">
        <f>IF(I287="na",0,IF(COUNTIFS($D$1:D287,D287,$I$1:I287,I287)&gt;1,0,1))</f>
        <v>0</v>
      </c>
      <c r="M287" s="68">
        <f>IF(S287="",0,IF(VLOOKUP(R287,#REF!,2,0)=1,S287-O287,S287-SUMIFS($S:$S,$R:$R,INDEX(meses,VLOOKUP(R287,#REF!,2,0)-1),D:D,D287)))</f>
        <v>0</v>
      </c>
      <c r="N287" s="68"/>
      <c r="O287" s="68"/>
      <c r="P287" s="68"/>
      <c r="Q287" s="68"/>
      <c r="R287" s="2" t="s">
        <v>392</v>
      </c>
      <c r="S287" s="1"/>
      <c r="T287" s="22"/>
      <c r="U287" s="3"/>
      <c r="V287" s="3"/>
      <c r="W287" s="3"/>
      <c r="X287" s="20" t="s">
        <v>414</v>
      </c>
      <c r="Y287" s="20" t="s">
        <v>464</v>
      </c>
      <c r="Z287" s="20"/>
      <c r="AA287" s="22"/>
      <c r="AB287" s="22"/>
      <c r="AC287" s="22"/>
      <c r="AD287" s="20"/>
      <c r="AE287" s="20"/>
      <c r="AF287" s="3"/>
      <c r="AG287" s="22"/>
      <c r="AH287" s="3"/>
      <c r="AI287" s="3"/>
      <c r="AJ287" s="3"/>
      <c r="AK287" s="20" t="s">
        <v>418</v>
      </c>
      <c r="AL287" s="68" t="s">
        <v>46</v>
      </c>
      <c r="AM287" s="68" t="s">
        <v>47</v>
      </c>
      <c r="AN287" s="68" t="s">
        <v>48</v>
      </c>
      <c r="AO287" s="68" t="s">
        <v>419</v>
      </c>
      <c r="AP287" s="20" t="s">
        <v>441</v>
      </c>
      <c r="AQ287" s="20" t="s">
        <v>442</v>
      </c>
      <c r="AR287" s="68">
        <v>2201015</v>
      </c>
      <c r="AS287" s="2"/>
      <c r="AT287" s="39" t="s">
        <v>469</v>
      </c>
      <c r="AU287" s="39"/>
      <c r="AV287" s="39" t="s">
        <v>70</v>
      </c>
      <c r="AW287" s="2" t="s">
        <v>423</v>
      </c>
      <c r="AX287" s="70"/>
      <c r="AY287" s="71"/>
      <c r="AZ287" s="71" t="s">
        <v>444</v>
      </c>
      <c r="BA287" s="71" t="s">
        <v>57</v>
      </c>
      <c r="BB287" s="71" t="s">
        <v>58</v>
      </c>
      <c r="BC287" s="106">
        <v>19096200</v>
      </c>
      <c r="BD287" s="72">
        <v>19096200</v>
      </c>
    </row>
    <row r="288" spans="1:56" s="41" customFormat="1" ht="63" customHeight="1" x14ac:dyDescent="0.25">
      <c r="A288" s="68">
        <v>437</v>
      </c>
      <c r="B288" s="20" t="s">
        <v>32</v>
      </c>
      <c r="C288" s="20" t="s">
        <v>409</v>
      </c>
      <c r="D288" s="20" t="s">
        <v>463</v>
      </c>
      <c r="E288" s="20" t="s">
        <v>198</v>
      </c>
      <c r="F288" s="20"/>
      <c r="G288" s="20" t="s">
        <v>411</v>
      </c>
      <c r="H288" s="20" t="s">
        <v>412</v>
      </c>
      <c r="I288" s="20" t="s">
        <v>413</v>
      </c>
      <c r="J288" s="68" t="s">
        <v>40</v>
      </c>
      <c r="K288" s="68">
        <f>IF(I288="na",0,IF(COUNTIFS($C$1:C288,C288,$I$1:I288,I288)&gt;1,0,1))</f>
        <v>0</v>
      </c>
      <c r="L288" s="68">
        <f>IF(I288="na",0,IF(COUNTIFS($D$1:D288,D288,$I$1:I288,I288)&gt;1,0,1))</f>
        <v>0</v>
      </c>
      <c r="M288" s="68">
        <f>IF(S288="",0,IF(VLOOKUP(R288,#REF!,2,0)=1,S288-O288,S288-SUMIFS($S:$S,$R:$R,INDEX(meses,VLOOKUP(R288,#REF!,2,0)-1),D:D,D288)))</f>
        <v>0</v>
      </c>
      <c r="N288" s="68"/>
      <c r="O288" s="68"/>
      <c r="P288" s="68"/>
      <c r="Q288" s="68"/>
      <c r="R288" s="2" t="s">
        <v>392</v>
      </c>
      <c r="S288" s="1"/>
      <c r="T288" s="22"/>
      <c r="U288" s="3"/>
      <c r="V288" s="3"/>
      <c r="W288" s="3"/>
      <c r="X288" s="20" t="s">
        <v>414</v>
      </c>
      <c r="Y288" s="20" t="s">
        <v>464</v>
      </c>
      <c r="Z288" s="20"/>
      <c r="AA288" s="22"/>
      <c r="AB288" s="22"/>
      <c r="AC288" s="22"/>
      <c r="AD288" s="20"/>
      <c r="AE288" s="20"/>
      <c r="AF288" s="3"/>
      <c r="AG288" s="22"/>
      <c r="AH288" s="3"/>
      <c r="AI288" s="3"/>
      <c r="AJ288" s="3"/>
      <c r="AK288" s="20" t="s">
        <v>418</v>
      </c>
      <c r="AL288" s="68" t="s">
        <v>46</v>
      </c>
      <c r="AM288" s="68" t="s">
        <v>47</v>
      </c>
      <c r="AN288" s="68" t="s">
        <v>48</v>
      </c>
      <c r="AO288" s="68" t="s">
        <v>419</v>
      </c>
      <c r="AP288" s="20" t="s">
        <v>441</v>
      </c>
      <c r="AQ288" s="20" t="s">
        <v>442</v>
      </c>
      <c r="AR288" s="68">
        <v>2201015</v>
      </c>
      <c r="AS288" s="2"/>
      <c r="AT288" s="39" t="s">
        <v>470</v>
      </c>
      <c r="AU288" s="39"/>
      <c r="AV288" s="39" t="s">
        <v>70</v>
      </c>
      <c r="AW288" s="2" t="s">
        <v>423</v>
      </c>
      <c r="AX288" s="70"/>
      <c r="AY288" s="71"/>
      <c r="AZ288" s="71" t="s">
        <v>444</v>
      </c>
      <c r="BA288" s="71" t="s">
        <v>57</v>
      </c>
      <c r="BB288" s="71" t="s">
        <v>58</v>
      </c>
      <c r="BC288" s="106">
        <v>76384800</v>
      </c>
      <c r="BD288" s="72">
        <v>76384800</v>
      </c>
    </row>
    <row r="289" spans="1:56" s="41" customFormat="1" ht="63" customHeight="1" x14ac:dyDescent="0.25">
      <c r="A289" s="68">
        <v>438</v>
      </c>
      <c r="B289" s="20" t="s">
        <v>32</v>
      </c>
      <c r="C289" s="20" t="s">
        <v>409</v>
      </c>
      <c r="D289" s="20" t="s">
        <v>463</v>
      </c>
      <c r="E289" s="20" t="s">
        <v>198</v>
      </c>
      <c r="F289" s="20"/>
      <c r="G289" s="20" t="s">
        <v>411</v>
      </c>
      <c r="H289" s="20" t="s">
        <v>412</v>
      </c>
      <c r="I289" s="20" t="s">
        <v>413</v>
      </c>
      <c r="J289" s="68" t="s">
        <v>40</v>
      </c>
      <c r="K289" s="68">
        <f>IF(I289="na",0,IF(COUNTIFS($C$1:C289,C289,$I$1:I289,I289)&gt;1,0,1))</f>
        <v>0</v>
      </c>
      <c r="L289" s="68">
        <f>IF(I289="na",0,IF(COUNTIFS($D$1:D289,D289,$I$1:I289,I289)&gt;1,0,1))</f>
        <v>0</v>
      </c>
      <c r="M289" s="68">
        <f>IF(S289="",0,IF(VLOOKUP(R289,#REF!,2,0)=1,S289-O289,S289-SUMIFS($S:$S,$R:$R,INDEX(meses,VLOOKUP(R289,#REF!,2,0)-1),D:D,D289)))</f>
        <v>0</v>
      </c>
      <c r="N289" s="68"/>
      <c r="O289" s="68"/>
      <c r="P289" s="68"/>
      <c r="Q289" s="68"/>
      <c r="R289" s="2" t="s">
        <v>392</v>
      </c>
      <c r="S289" s="1"/>
      <c r="T289" s="22"/>
      <c r="U289" s="3"/>
      <c r="V289" s="3"/>
      <c r="W289" s="3"/>
      <c r="X289" s="20" t="s">
        <v>414</v>
      </c>
      <c r="Y289" s="20" t="s">
        <v>464</v>
      </c>
      <c r="Z289" s="20"/>
      <c r="AA289" s="22"/>
      <c r="AB289" s="22"/>
      <c r="AC289" s="22"/>
      <c r="AD289" s="20"/>
      <c r="AE289" s="20"/>
      <c r="AF289" s="3"/>
      <c r="AG289" s="22"/>
      <c r="AH289" s="3"/>
      <c r="AI289" s="3"/>
      <c r="AJ289" s="3"/>
      <c r="AK289" s="20" t="s">
        <v>418</v>
      </c>
      <c r="AL289" s="68" t="s">
        <v>46</v>
      </c>
      <c r="AM289" s="68" t="s">
        <v>47</v>
      </c>
      <c r="AN289" s="68" t="s">
        <v>48</v>
      </c>
      <c r="AO289" s="68" t="s">
        <v>419</v>
      </c>
      <c r="AP289" s="20" t="s">
        <v>441</v>
      </c>
      <c r="AQ289" s="20" t="s">
        <v>442</v>
      </c>
      <c r="AR289" s="68">
        <v>2201015</v>
      </c>
      <c r="AS289" s="2"/>
      <c r="AT289" s="39" t="s">
        <v>470</v>
      </c>
      <c r="AU289" s="39"/>
      <c r="AV289" s="39" t="s">
        <v>70</v>
      </c>
      <c r="AW289" s="2" t="s">
        <v>423</v>
      </c>
      <c r="AX289" s="70"/>
      <c r="AY289" s="71"/>
      <c r="AZ289" s="71" t="s">
        <v>444</v>
      </c>
      <c r="BA289" s="71" t="s">
        <v>57</v>
      </c>
      <c r="BB289" s="71" t="s">
        <v>58</v>
      </c>
      <c r="BC289" s="106">
        <v>25461600</v>
      </c>
      <c r="BD289" s="72">
        <v>25461600</v>
      </c>
    </row>
    <row r="290" spans="1:56" s="41" customFormat="1" ht="63" customHeight="1" x14ac:dyDescent="0.25">
      <c r="A290" s="68">
        <v>439</v>
      </c>
      <c r="B290" s="20" t="s">
        <v>32</v>
      </c>
      <c r="C290" s="20" t="s">
        <v>409</v>
      </c>
      <c r="D290" s="20" t="s">
        <v>463</v>
      </c>
      <c r="E290" s="20" t="s">
        <v>198</v>
      </c>
      <c r="F290" s="20"/>
      <c r="G290" s="20" t="s">
        <v>411</v>
      </c>
      <c r="H290" s="20" t="s">
        <v>412</v>
      </c>
      <c r="I290" s="20" t="s">
        <v>413</v>
      </c>
      <c r="J290" s="68" t="s">
        <v>40</v>
      </c>
      <c r="K290" s="68">
        <f>IF(I290="na",0,IF(COUNTIFS($C$1:C290,C290,$I$1:I290,I290)&gt;1,0,1))</f>
        <v>0</v>
      </c>
      <c r="L290" s="68">
        <f>IF(I290="na",0,IF(COUNTIFS($D$1:D290,D290,$I$1:I290,I290)&gt;1,0,1))</f>
        <v>0</v>
      </c>
      <c r="M290" s="68">
        <f>IF(S290="",0,IF(VLOOKUP(R290,#REF!,2,0)=1,S290-O290,S290-SUMIFS($S:$S,$R:$R,INDEX(meses,VLOOKUP(R290,#REF!,2,0)-1),D:D,D290)))</f>
        <v>0</v>
      </c>
      <c r="N290" s="68"/>
      <c r="O290" s="68"/>
      <c r="P290" s="68"/>
      <c r="Q290" s="68"/>
      <c r="R290" s="2" t="s">
        <v>392</v>
      </c>
      <c r="S290" s="1"/>
      <c r="T290" s="22"/>
      <c r="U290" s="3"/>
      <c r="V290" s="3"/>
      <c r="W290" s="3"/>
      <c r="X290" s="20" t="s">
        <v>488</v>
      </c>
      <c r="Y290" s="20" t="s">
        <v>464</v>
      </c>
      <c r="Z290" s="20"/>
      <c r="AA290" s="22"/>
      <c r="AB290" s="22"/>
      <c r="AC290" s="22"/>
      <c r="AD290" s="20"/>
      <c r="AE290" s="20"/>
      <c r="AF290" s="3"/>
      <c r="AG290" s="22"/>
      <c r="AH290" s="3"/>
      <c r="AI290" s="3"/>
      <c r="AJ290" s="3"/>
      <c r="AK290" s="20" t="s">
        <v>418</v>
      </c>
      <c r="AL290" s="68" t="s">
        <v>46</v>
      </c>
      <c r="AM290" s="68" t="s">
        <v>47</v>
      </c>
      <c r="AN290" s="68" t="s">
        <v>48</v>
      </c>
      <c r="AO290" s="68" t="s">
        <v>419</v>
      </c>
      <c r="AP290" s="20" t="s">
        <v>441</v>
      </c>
      <c r="AQ290" s="20" t="s">
        <v>442</v>
      </c>
      <c r="AR290" s="68">
        <v>2201015</v>
      </c>
      <c r="AS290" s="2"/>
      <c r="AT290" s="39" t="s">
        <v>478</v>
      </c>
      <c r="AU290" s="39"/>
      <c r="AV290" s="39"/>
      <c r="AW290" s="2" t="s">
        <v>423</v>
      </c>
      <c r="AX290" s="70"/>
      <c r="AY290" s="71"/>
      <c r="AZ290" s="71" t="s">
        <v>444</v>
      </c>
      <c r="BA290" s="71">
        <v>0</v>
      </c>
      <c r="BB290" s="71" t="s">
        <v>429</v>
      </c>
      <c r="BC290" s="106">
        <v>50000000</v>
      </c>
      <c r="BD290" s="72">
        <v>50000000</v>
      </c>
    </row>
    <row r="291" spans="1:56" s="41" customFormat="1" ht="63" customHeight="1" x14ac:dyDescent="0.25">
      <c r="A291" s="68">
        <v>440</v>
      </c>
      <c r="B291" s="20" t="s">
        <v>32</v>
      </c>
      <c r="C291" s="20" t="s">
        <v>409</v>
      </c>
      <c r="D291" s="20" t="s">
        <v>463</v>
      </c>
      <c r="E291" s="20" t="s">
        <v>198</v>
      </c>
      <c r="F291" s="20"/>
      <c r="G291" s="20" t="s">
        <v>411</v>
      </c>
      <c r="H291" s="20" t="s">
        <v>412</v>
      </c>
      <c r="I291" s="20" t="s">
        <v>413</v>
      </c>
      <c r="J291" s="68" t="s">
        <v>40</v>
      </c>
      <c r="K291" s="68">
        <f>IF(I291="na",0,IF(COUNTIFS($C$1:C291,C291,$I$1:I291,I291)&gt;1,0,1))</f>
        <v>0</v>
      </c>
      <c r="L291" s="68">
        <f>IF(I291="na",0,IF(COUNTIFS($D$1:D291,D291,$I$1:I291,I291)&gt;1,0,1))</f>
        <v>0</v>
      </c>
      <c r="M291" s="68">
        <f>IF(S291="",0,IF(VLOOKUP(R291,#REF!,2,0)=1,S291-O291,S291-SUMIFS($S:$S,$R:$R,INDEX(meses,VLOOKUP(R291,#REF!,2,0)-1),D:D,D291)))</f>
        <v>0</v>
      </c>
      <c r="N291" s="68"/>
      <c r="O291" s="68"/>
      <c r="P291" s="68"/>
      <c r="Q291" s="68"/>
      <c r="R291" s="2" t="s">
        <v>392</v>
      </c>
      <c r="S291" s="1"/>
      <c r="T291" s="22"/>
      <c r="U291" s="3"/>
      <c r="V291" s="3"/>
      <c r="W291" s="3"/>
      <c r="X291" s="20" t="s">
        <v>488</v>
      </c>
      <c r="Y291" s="20" t="s">
        <v>464</v>
      </c>
      <c r="Z291" s="20"/>
      <c r="AA291" s="22"/>
      <c r="AB291" s="22"/>
      <c r="AC291" s="22"/>
      <c r="AD291" s="20"/>
      <c r="AE291" s="20"/>
      <c r="AF291" s="3"/>
      <c r="AG291" s="22"/>
      <c r="AH291" s="3"/>
      <c r="AI291" s="3"/>
      <c r="AJ291" s="3"/>
      <c r="AK291" s="20" t="s">
        <v>418</v>
      </c>
      <c r="AL291" s="68" t="s">
        <v>46</v>
      </c>
      <c r="AM291" s="68" t="s">
        <v>47</v>
      </c>
      <c r="AN291" s="68" t="s">
        <v>48</v>
      </c>
      <c r="AO291" s="68" t="s">
        <v>419</v>
      </c>
      <c r="AP291" s="20" t="s">
        <v>441</v>
      </c>
      <c r="AQ291" s="20" t="s">
        <v>442</v>
      </c>
      <c r="AR291" s="68">
        <v>2201015</v>
      </c>
      <c r="AS291" s="2"/>
      <c r="AT291" s="39" t="s">
        <v>467</v>
      </c>
      <c r="AU291" s="39"/>
      <c r="AV291" s="39" t="s">
        <v>70</v>
      </c>
      <c r="AW291" s="2" t="s">
        <v>423</v>
      </c>
      <c r="AX291" s="70"/>
      <c r="AY291" s="71"/>
      <c r="AZ291" s="71" t="s">
        <v>444</v>
      </c>
      <c r="BA291" s="71" t="s">
        <v>57</v>
      </c>
      <c r="BB291" s="71" t="s">
        <v>58</v>
      </c>
      <c r="BC291" s="106">
        <v>13333333.333333334</v>
      </c>
      <c r="BD291" s="72">
        <v>13333333.333333334</v>
      </c>
    </row>
    <row r="292" spans="1:56" s="41" customFormat="1" ht="63" customHeight="1" x14ac:dyDescent="0.25">
      <c r="A292" s="68">
        <v>441</v>
      </c>
      <c r="B292" s="20" t="s">
        <v>32</v>
      </c>
      <c r="C292" s="20" t="s">
        <v>409</v>
      </c>
      <c r="D292" s="20" t="s">
        <v>463</v>
      </c>
      <c r="E292" s="20" t="s">
        <v>198</v>
      </c>
      <c r="F292" s="20"/>
      <c r="G292" s="20" t="s">
        <v>411</v>
      </c>
      <c r="H292" s="20" t="s">
        <v>412</v>
      </c>
      <c r="I292" s="20" t="s">
        <v>413</v>
      </c>
      <c r="J292" s="68" t="s">
        <v>40</v>
      </c>
      <c r="K292" s="68">
        <f>IF(I292="na",0,IF(COUNTIFS($C$1:C292,C292,$I$1:I292,I292)&gt;1,0,1))</f>
        <v>0</v>
      </c>
      <c r="L292" s="68">
        <f>IF(I292="na",0,IF(COUNTIFS($D$1:D292,D292,$I$1:I292,I292)&gt;1,0,1))</f>
        <v>0</v>
      </c>
      <c r="M292" s="68">
        <f>IF(S292="",0,IF(VLOOKUP(R292,#REF!,2,0)=1,S292-O292,S292-SUMIFS($S:$S,$R:$R,INDEX(meses,VLOOKUP(R292,#REF!,2,0)-1),D:D,D292)))</f>
        <v>0</v>
      </c>
      <c r="N292" s="68"/>
      <c r="O292" s="68"/>
      <c r="P292" s="68"/>
      <c r="Q292" s="68"/>
      <c r="R292" s="2" t="s">
        <v>392</v>
      </c>
      <c r="S292" s="1"/>
      <c r="T292" s="22"/>
      <c r="U292" s="3"/>
      <c r="V292" s="3"/>
      <c r="W292" s="3"/>
      <c r="X292" s="20" t="s">
        <v>414</v>
      </c>
      <c r="Y292" s="20" t="s">
        <v>471</v>
      </c>
      <c r="Z292" s="20" t="s">
        <v>472</v>
      </c>
      <c r="AA292" s="22">
        <v>0</v>
      </c>
      <c r="AB292" s="22">
        <v>1</v>
      </c>
      <c r="AC292" s="69">
        <f>AB292-AA292</f>
        <v>1</v>
      </c>
      <c r="AD292" s="20" t="s">
        <v>282</v>
      </c>
      <c r="AE292" s="20" t="s">
        <v>473</v>
      </c>
      <c r="AF292" s="3"/>
      <c r="AG292" s="22">
        <f>(AF292-AA292)/(AB292-AA292)</f>
        <v>0</v>
      </c>
      <c r="AH292" s="3"/>
      <c r="AI292" s="3"/>
      <c r="AJ292" s="3"/>
      <c r="AK292" s="20" t="s">
        <v>418</v>
      </c>
      <c r="AL292" s="68" t="s">
        <v>46</v>
      </c>
      <c r="AM292" s="68" t="s">
        <v>47</v>
      </c>
      <c r="AN292" s="68" t="s">
        <v>48</v>
      </c>
      <c r="AO292" s="68" t="s">
        <v>419</v>
      </c>
      <c r="AP292" s="20" t="s">
        <v>441</v>
      </c>
      <c r="AQ292" s="20" t="s">
        <v>442</v>
      </c>
      <c r="AR292" s="68">
        <v>2201015</v>
      </c>
      <c r="AS292" s="2"/>
      <c r="AT292" s="39" t="s">
        <v>474</v>
      </c>
      <c r="AU292" s="39"/>
      <c r="AV292" s="39" t="s">
        <v>422</v>
      </c>
      <c r="AW292" s="2" t="s">
        <v>423</v>
      </c>
      <c r="AX292" s="70"/>
      <c r="AY292" s="71"/>
      <c r="AZ292" s="71" t="s">
        <v>444</v>
      </c>
      <c r="BA292" s="71" t="s">
        <v>57</v>
      </c>
      <c r="BB292" s="71" t="s">
        <v>58</v>
      </c>
      <c r="BC292" s="106">
        <v>100000000</v>
      </c>
      <c r="BD292" s="72">
        <v>100000000</v>
      </c>
    </row>
    <row r="293" spans="1:56" s="41" customFormat="1" ht="63" customHeight="1" x14ac:dyDescent="0.25">
      <c r="A293" s="68">
        <v>442</v>
      </c>
      <c r="B293" s="20" t="s">
        <v>32</v>
      </c>
      <c r="C293" s="20" t="s">
        <v>409</v>
      </c>
      <c r="D293" s="20" t="s">
        <v>463</v>
      </c>
      <c r="E293" s="20" t="s">
        <v>198</v>
      </c>
      <c r="F293" s="20"/>
      <c r="G293" s="20" t="s">
        <v>411</v>
      </c>
      <c r="H293" s="20" t="s">
        <v>412</v>
      </c>
      <c r="I293" s="20" t="s">
        <v>413</v>
      </c>
      <c r="J293" s="68" t="s">
        <v>40</v>
      </c>
      <c r="K293" s="68">
        <f>IF(I293="na",0,IF(COUNTIFS($C$1:C293,C293,$I$1:I293,I293)&gt;1,0,1))</f>
        <v>0</v>
      </c>
      <c r="L293" s="68">
        <f>IF(I293="na",0,IF(COUNTIFS($D$1:D293,D293,$I$1:I293,I293)&gt;1,0,1))</f>
        <v>0</v>
      </c>
      <c r="M293" s="68">
        <f>IF(S293="",0,IF(VLOOKUP(R293,#REF!,2,0)=1,S293-O293,S293-SUMIFS($S:$S,$R:$R,INDEX(meses,VLOOKUP(R293,#REF!,2,0)-1),D:D,D293)))</f>
        <v>0</v>
      </c>
      <c r="N293" s="68"/>
      <c r="O293" s="68"/>
      <c r="P293" s="68"/>
      <c r="Q293" s="68"/>
      <c r="R293" s="2" t="s">
        <v>392</v>
      </c>
      <c r="S293" s="1"/>
      <c r="T293" s="22"/>
      <c r="U293" s="3"/>
      <c r="V293" s="3"/>
      <c r="W293" s="3"/>
      <c r="X293" s="20" t="s">
        <v>414</v>
      </c>
      <c r="Y293" s="20" t="s">
        <v>471</v>
      </c>
      <c r="Z293" s="20"/>
      <c r="AA293" s="22"/>
      <c r="AB293" s="22"/>
      <c r="AC293" s="22"/>
      <c r="AD293" s="20"/>
      <c r="AE293" s="20"/>
      <c r="AF293" s="3"/>
      <c r="AG293" s="22"/>
      <c r="AH293" s="3"/>
      <c r="AI293" s="3"/>
      <c r="AJ293" s="3"/>
      <c r="AK293" s="20" t="s">
        <v>418</v>
      </c>
      <c r="AL293" s="68" t="s">
        <v>46</v>
      </c>
      <c r="AM293" s="68" t="s">
        <v>47</v>
      </c>
      <c r="AN293" s="68" t="s">
        <v>48</v>
      </c>
      <c r="AO293" s="68" t="s">
        <v>419</v>
      </c>
      <c r="AP293" s="20" t="s">
        <v>441</v>
      </c>
      <c r="AQ293" s="20" t="s">
        <v>442</v>
      </c>
      <c r="AR293" s="68">
        <v>2201015</v>
      </c>
      <c r="AS293" s="2"/>
      <c r="AT293" s="39" t="s">
        <v>457</v>
      </c>
      <c r="AU293" s="39"/>
      <c r="AV293" s="39" t="s">
        <v>448</v>
      </c>
      <c r="AW293" s="2" t="s">
        <v>423</v>
      </c>
      <c r="AX293" s="70"/>
      <c r="AY293" s="71"/>
      <c r="AZ293" s="71" t="s">
        <v>444</v>
      </c>
      <c r="BA293" s="71" t="s">
        <v>449</v>
      </c>
      <c r="BB293" s="71" t="s">
        <v>450</v>
      </c>
      <c r="BC293" s="106">
        <v>4950000</v>
      </c>
      <c r="BD293" s="72">
        <v>4950000</v>
      </c>
    </row>
    <row r="294" spans="1:56" s="41" customFormat="1" ht="63" customHeight="1" x14ac:dyDescent="0.25">
      <c r="A294" s="68">
        <v>443</v>
      </c>
      <c r="B294" s="20" t="s">
        <v>32</v>
      </c>
      <c r="C294" s="20" t="s">
        <v>409</v>
      </c>
      <c r="D294" s="20" t="s">
        <v>463</v>
      </c>
      <c r="E294" s="20" t="s">
        <v>198</v>
      </c>
      <c r="F294" s="20"/>
      <c r="G294" s="20" t="s">
        <v>411</v>
      </c>
      <c r="H294" s="20" t="s">
        <v>412</v>
      </c>
      <c r="I294" s="20" t="s">
        <v>413</v>
      </c>
      <c r="J294" s="68" t="s">
        <v>40</v>
      </c>
      <c r="K294" s="68">
        <f>IF(I294="na",0,IF(COUNTIFS($C$1:C294,C294,$I$1:I294,I294)&gt;1,0,1))</f>
        <v>0</v>
      </c>
      <c r="L294" s="68">
        <f>IF(I294="na",0,IF(COUNTIFS($D$1:D294,D294,$I$1:I294,I294)&gt;1,0,1))</f>
        <v>0</v>
      </c>
      <c r="M294" s="68">
        <f>IF(S294="",0,IF(VLOOKUP(R294,#REF!,2,0)=1,S294-O294,S294-SUMIFS($S:$S,$R:$R,INDEX(meses,VLOOKUP(R294,#REF!,2,0)-1),D:D,D294)))</f>
        <v>0</v>
      </c>
      <c r="N294" s="68"/>
      <c r="O294" s="68"/>
      <c r="P294" s="68"/>
      <c r="Q294" s="68"/>
      <c r="R294" s="2" t="s">
        <v>392</v>
      </c>
      <c r="S294" s="1"/>
      <c r="T294" s="22"/>
      <c r="U294" s="3"/>
      <c r="V294" s="3"/>
      <c r="W294" s="3"/>
      <c r="X294" s="20" t="s">
        <v>414</v>
      </c>
      <c r="Y294" s="20" t="s">
        <v>471</v>
      </c>
      <c r="Z294" s="20"/>
      <c r="AA294" s="22"/>
      <c r="AB294" s="22"/>
      <c r="AC294" s="22"/>
      <c r="AD294" s="20"/>
      <c r="AE294" s="20"/>
      <c r="AF294" s="3"/>
      <c r="AG294" s="22"/>
      <c r="AH294" s="3"/>
      <c r="AI294" s="3"/>
      <c r="AJ294" s="3"/>
      <c r="AK294" s="20" t="s">
        <v>418</v>
      </c>
      <c r="AL294" s="68" t="s">
        <v>46</v>
      </c>
      <c r="AM294" s="68" t="s">
        <v>47</v>
      </c>
      <c r="AN294" s="68" t="s">
        <v>48</v>
      </c>
      <c r="AO294" s="68" t="s">
        <v>419</v>
      </c>
      <c r="AP294" s="20" t="s">
        <v>441</v>
      </c>
      <c r="AQ294" s="20" t="s">
        <v>442</v>
      </c>
      <c r="AR294" s="68">
        <v>2201015</v>
      </c>
      <c r="AS294" s="2"/>
      <c r="AT294" s="39" t="s">
        <v>458</v>
      </c>
      <c r="AU294" s="39"/>
      <c r="AV294" s="39" t="s">
        <v>448</v>
      </c>
      <c r="AW294" s="2" t="s">
        <v>423</v>
      </c>
      <c r="AX294" s="70"/>
      <c r="AY294" s="71"/>
      <c r="AZ294" s="71" t="s">
        <v>444</v>
      </c>
      <c r="BA294" s="71" t="s">
        <v>449</v>
      </c>
      <c r="BB294" s="71" t="s">
        <v>450</v>
      </c>
      <c r="BC294" s="106">
        <v>9000000</v>
      </c>
      <c r="BD294" s="72">
        <v>9000000</v>
      </c>
    </row>
    <row r="295" spans="1:56" s="41" customFormat="1" ht="63" customHeight="1" x14ac:dyDescent="0.25">
      <c r="A295" s="68">
        <v>444</v>
      </c>
      <c r="B295" s="20" t="s">
        <v>32</v>
      </c>
      <c r="C295" s="20" t="s">
        <v>409</v>
      </c>
      <c r="D295" s="20" t="s">
        <v>463</v>
      </c>
      <c r="E295" s="20" t="s">
        <v>198</v>
      </c>
      <c r="F295" s="20"/>
      <c r="G295" s="20" t="s">
        <v>411</v>
      </c>
      <c r="H295" s="20" t="s">
        <v>412</v>
      </c>
      <c r="I295" s="20" t="s">
        <v>413</v>
      </c>
      <c r="J295" s="68" t="s">
        <v>40</v>
      </c>
      <c r="K295" s="68">
        <f>IF(I295="na",0,IF(COUNTIFS($C$1:C295,C295,$I$1:I295,I295)&gt;1,0,1))</f>
        <v>0</v>
      </c>
      <c r="L295" s="68">
        <f>IF(I295="na",0,IF(COUNTIFS($D$1:D295,D295,$I$1:I295,I295)&gt;1,0,1))</f>
        <v>0</v>
      </c>
      <c r="M295" s="68">
        <f>IF(S295="",0,IF(VLOOKUP(R295,#REF!,2,0)=1,S295-O295,S295-SUMIFS($S:$S,$R:$R,INDEX(meses,VLOOKUP(R295,#REF!,2,0)-1),D:D,D295)))</f>
        <v>0</v>
      </c>
      <c r="N295" s="68"/>
      <c r="O295" s="68"/>
      <c r="P295" s="68"/>
      <c r="Q295" s="68"/>
      <c r="R295" s="2" t="s">
        <v>392</v>
      </c>
      <c r="S295" s="1"/>
      <c r="T295" s="22"/>
      <c r="U295" s="3"/>
      <c r="V295" s="3"/>
      <c r="W295" s="3"/>
      <c r="X295" s="20" t="s">
        <v>414</v>
      </c>
      <c r="Y295" s="20" t="s">
        <v>471</v>
      </c>
      <c r="Z295" s="20"/>
      <c r="AA295" s="22"/>
      <c r="AB295" s="22"/>
      <c r="AC295" s="22"/>
      <c r="AD295" s="20"/>
      <c r="AE295" s="20"/>
      <c r="AF295" s="3"/>
      <c r="AG295" s="22"/>
      <c r="AH295" s="3"/>
      <c r="AI295" s="3"/>
      <c r="AJ295" s="3"/>
      <c r="AK295" s="20" t="s">
        <v>418</v>
      </c>
      <c r="AL295" s="68" t="s">
        <v>46</v>
      </c>
      <c r="AM295" s="68" t="s">
        <v>47</v>
      </c>
      <c r="AN295" s="68" t="s">
        <v>48</v>
      </c>
      <c r="AO295" s="68" t="s">
        <v>419</v>
      </c>
      <c r="AP295" s="20" t="s">
        <v>441</v>
      </c>
      <c r="AQ295" s="20" t="s">
        <v>442</v>
      </c>
      <c r="AR295" s="68">
        <v>2201015</v>
      </c>
      <c r="AS295" s="2"/>
      <c r="AT295" s="39" t="s">
        <v>475</v>
      </c>
      <c r="AU295" s="39"/>
      <c r="AV295" s="39" t="s">
        <v>448</v>
      </c>
      <c r="AW295" s="2" t="s">
        <v>423</v>
      </c>
      <c r="AX295" s="70"/>
      <c r="AY295" s="71"/>
      <c r="AZ295" s="71" t="s">
        <v>444</v>
      </c>
      <c r="BA295" s="71" t="s">
        <v>449</v>
      </c>
      <c r="BB295" s="71" t="s">
        <v>450</v>
      </c>
      <c r="BC295" s="106">
        <v>90000000</v>
      </c>
      <c r="BD295" s="72">
        <v>90000000</v>
      </c>
    </row>
    <row r="296" spans="1:56" s="41" customFormat="1" ht="63" customHeight="1" x14ac:dyDescent="0.25">
      <c r="A296" s="68">
        <v>445</v>
      </c>
      <c r="B296" s="20" t="s">
        <v>32</v>
      </c>
      <c r="C296" s="20" t="s">
        <v>409</v>
      </c>
      <c r="D296" s="20" t="s">
        <v>463</v>
      </c>
      <c r="E296" s="20" t="s">
        <v>198</v>
      </c>
      <c r="F296" s="20"/>
      <c r="G296" s="20" t="s">
        <v>411</v>
      </c>
      <c r="H296" s="20" t="s">
        <v>412</v>
      </c>
      <c r="I296" s="20" t="s">
        <v>413</v>
      </c>
      <c r="J296" s="68" t="s">
        <v>40</v>
      </c>
      <c r="K296" s="68">
        <f>IF(I296="na",0,IF(COUNTIFS($C$1:C296,C296,$I$1:I296,I296)&gt;1,0,1))</f>
        <v>0</v>
      </c>
      <c r="L296" s="68">
        <f>IF(I296="na",0,IF(COUNTIFS($D$1:D296,D296,$I$1:I296,I296)&gt;1,0,1))</f>
        <v>0</v>
      </c>
      <c r="M296" s="68">
        <f>IF(S296="",0,IF(VLOOKUP(R296,#REF!,2,0)=1,S296-O296,S296-SUMIFS($S:$S,$R:$R,INDEX(meses,VLOOKUP(R296,#REF!,2,0)-1),D:D,D296)))</f>
        <v>0</v>
      </c>
      <c r="N296" s="68"/>
      <c r="O296" s="68"/>
      <c r="P296" s="68"/>
      <c r="Q296" s="68"/>
      <c r="R296" s="2" t="s">
        <v>392</v>
      </c>
      <c r="S296" s="1"/>
      <c r="T296" s="22"/>
      <c r="U296" s="3"/>
      <c r="V296" s="3"/>
      <c r="W296" s="3"/>
      <c r="X296" s="20" t="s">
        <v>414</v>
      </c>
      <c r="Y296" s="20" t="s">
        <v>471</v>
      </c>
      <c r="Z296" s="20"/>
      <c r="AA296" s="22"/>
      <c r="AB296" s="22"/>
      <c r="AC296" s="22"/>
      <c r="AD296" s="20"/>
      <c r="AE296" s="20"/>
      <c r="AF296" s="3"/>
      <c r="AG296" s="22"/>
      <c r="AH296" s="3"/>
      <c r="AI296" s="3"/>
      <c r="AJ296" s="3"/>
      <c r="AK296" s="20" t="s">
        <v>418</v>
      </c>
      <c r="AL296" s="68" t="s">
        <v>46</v>
      </c>
      <c r="AM296" s="68" t="s">
        <v>47</v>
      </c>
      <c r="AN296" s="68" t="s">
        <v>48</v>
      </c>
      <c r="AO296" s="68" t="s">
        <v>419</v>
      </c>
      <c r="AP296" s="20" t="s">
        <v>441</v>
      </c>
      <c r="AQ296" s="20" t="s">
        <v>442</v>
      </c>
      <c r="AR296" s="68">
        <v>2201015</v>
      </c>
      <c r="AS296" s="2"/>
      <c r="AT296" s="39" t="s">
        <v>476</v>
      </c>
      <c r="AU296" s="39"/>
      <c r="AV296" s="39" t="s">
        <v>70</v>
      </c>
      <c r="AW296" s="2" t="s">
        <v>423</v>
      </c>
      <c r="AX296" s="70"/>
      <c r="AY296" s="71"/>
      <c r="AZ296" s="71" t="s">
        <v>444</v>
      </c>
      <c r="BA296" s="71" t="s">
        <v>57</v>
      </c>
      <c r="BB296" s="71" t="s">
        <v>58</v>
      </c>
      <c r="BC296" s="106">
        <v>90584286</v>
      </c>
      <c r="BD296" s="72">
        <v>90584286</v>
      </c>
    </row>
    <row r="297" spans="1:56" s="41" customFormat="1" ht="63" customHeight="1" x14ac:dyDescent="0.25">
      <c r="A297" s="68">
        <v>446</v>
      </c>
      <c r="B297" s="20" t="s">
        <v>32</v>
      </c>
      <c r="C297" s="20" t="s">
        <v>409</v>
      </c>
      <c r="D297" s="20" t="s">
        <v>463</v>
      </c>
      <c r="E297" s="20" t="s">
        <v>198</v>
      </c>
      <c r="F297" s="20"/>
      <c r="G297" s="20" t="s">
        <v>411</v>
      </c>
      <c r="H297" s="20" t="s">
        <v>412</v>
      </c>
      <c r="I297" s="20" t="s">
        <v>413</v>
      </c>
      <c r="J297" s="68" t="s">
        <v>40</v>
      </c>
      <c r="K297" s="68">
        <f>IF(I297="na",0,IF(COUNTIFS($C$1:C297,C297,$I$1:I297,I297)&gt;1,0,1))</f>
        <v>0</v>
      </c>
      <c r="L297" s="68">
        <f>IF(I297="na",0,IF(COUNTIFS($D$1:D297,D297,$I$1:I297,I297)&gt;1,0,1))</f>
        <v>0</v>
      </c>
      <c r="M297" s="68">
        <f>IF(S297="",0,IF(VLOOKUP(R297,#REF!,2,0)=1,S297-O297,S297-SUMIFS($S:$S,$R:$R,INDEX(meses,VLOOKUP(R297,#REF!,2,0)-1),D:D,D297)))</f>
        <v>0</v>
      </c>
      <c r="N297" s="68"/>
      <c r="O297" s="68"/>
      <c r="P297" s="68"/>
      <c r="Q297" s="68"/>
      <c r="R297" s="2" t="s">
        <v>392</v>
      </c>
      <c r="S297" s="1"/>
      <c r="T297" s="22"/>
      <c r="U297" s="3"/>
      <c r="V297" s="3"/>
      <c r="W297" s="3"/>
      <c r="X297" s="20" t="s">
        <v>414</v>
      </c>
      <c r="Y297" s="20" t="s">
        <v>471</v>
      </c>
      <c r="Z297" s="20"/>
      <c r="AA297" s="22"/>
      <c r="AB297" s="22"/>
      <c r="AC297" s="22"/>
      <c r="AD297" s="20"/>
      <c r="AE297" s="20"/>
      <c r="AF297" s="3"/>
      <c r="AG297" s="22"/>
      <c r="AH297" s="3"/>
      <c r="AI297" s="3"/>
      <c r="AJ297" s="3"/>
      <c r="AK297" s="20" t="s">
        <v>418</v>
      </c>
      <c r="AL297" s="68" t="s">
        <v>46</v>
      </c>
      <c r="AM297" s="68" t="s">
        <v>47</v>
      </c>
      <c r="AN297" s="68" t="s">
        <v>48</v>
      </c>
      <c r="AO297" s="68" t="s">
        <v>419</v>
      </c>
      <c r="AP297" s="20" t="s">
        <v>441</v>
      </c>
      <c r="AQ297" s="20" t="s">
        <v>442</v>
      </c>
      <c r="AR297" s="68">
        <v>2201015</v>
      </c>
      <c r="AS297" s="2"/>
      <c r="AT297" s="39" t="s">
        <v>477</v>
      </c>
      <c r="AU297" s="39"/>
      <c r="AV297" s="39" t="s">
        <v>70</v>
      </c>
      <c r="AW297" s="2" t="s">
        <v>423</v>
      </c>
      <c r="AX297" s="70"/>
      <c r="AY297" s="71"/>
      <c r="AZ297" s="71" t="s">
        <v>444</v>
      </c>
      <c r="BA297" s="71" t="s">
        <v>57</v>
      </c>
      <c r="BB297" s="71" t="s">
        <v>58</v>
      </c>
      <c r="BC297" s="106">
        <v>10000000</v>
      </c>
      <c r="BD297" s="72">
        <v>10000000</v>
      </c>
    </row>
    <row r="298" spans="1:56" s="41" customFormat="1" ht="63" customHeight="1" x14ac:dyDescent="0.25">
      <c r="A298" s="68">
        <v>447</v>
      </c>
      <c r="B298" s="20" t="s">
        <v>32</v>
      </c>
      <c r="C298" s="20" t="s">
        <v>409</v>
      </c>
      <c r="D298" s="20" t="s">
        <v>463</v>
      </c>
      <c r="E298" s="20" t="s">
        <v>198</v>
      </c>
      <c r="F298" s="20"/>
      <c r="G298" s="20" t="s">
        <v>411</v>
      </c>
      <c r="H298" s="20" t="s">
        <v>412</v>
      </c>
      <c r="I298" s="20" t="s">
        <v>413</v>
      </c>
      <c r="J298" s="68" t="s">
        <v>40</v>
      </c>
      <c r="K298" s="68">
        <f>IF(I298="na",0,IF(COUNTIFS($C$1:C298,C298,$I$1:I298,I298)&gt;1,0,1))</f>
        <v>0</v>
      </c>
      <c r="L298" s="68">
        <f>IF(I298="na",0,IF(COUNTIFS($D$1:D298,D298,$I$1:I298,I298)&gt;1,0,1))</f>
        <v>0</v>
      </c>
      <c r="M298" s="68">
        <f>IF(S298="",0,IF(VLOOKUP(R298,#REF!,2,0)=1,S298-O298,S298-SUMIFS($S:$S,$R:$R,INDEX(meses,VLOOKUP(R298,#REF!,2,0)-1),D:D,D298)))</f>
        <v>0</v>
      </c>
      <c r="N298" s="68"/>
      <c r="O298" s="68"/>
      <c r="P298" s="68"/>
      <c r="Q298" s="68"/>
      <c r="R298" s="2" t="s">
        <v>392</v>
      </c>
      <c r="S298" s="1"/>
      <c r="T298" s="22"/>
      <c r="U298" s="3"/>
      <c r="V298" s="3"/>
      <c r="W298" s="3"/>
      <c r="X298" s="20" t="s">
        <v>414</v>
      </c>
      <c r="Y298" s="20" t="s">
        <v>471</v>
      </c>
      <c r="Z298" s="20"/>
      <c r="AA298" s="22"/>
      <c r="AB298" s="22"/>
      <c r="AC298" s="22"/>
      <c r="AD298" s="20"/>
      <c r="AE298" s="20"/>
      <c r="AF298" s="3"/>
      <c r="AG298" s="22"/>
      <c r="AH298" s="3"/>
      <c r="AI298" s="3"/>
      <c r="AJ298" s="3"/>
      <c r="AK298" s="20" t="s">
        <v>418</v>
      </c>
      <c r="AL298" s="68" t="s">
        <v>46</v>
      </c>
      <c r="AM298" s="68" t="s">
        <v>47</v>
      </c>
      <c r="AN298" s="68" t="s">
        <v>48</v>
      </c>
      <c r="AO298" s="68" t="s">
        <v>419</v>
      </c>
      <c r="AP298" s="20" t="s">
        <v>441</v>
      </c>
      <c r="AQ298" s="20" t="s">
        <v>442</v>
      </c>
      <c r="AR298" s="68">
        <v>2201015</v>
      </c>
      <c r="AS298" s="2"/>
      <c r="AT298" s="39" t="s">
        <v>478</v>
      </c>
      <c r="AU298" s="39"/>
      <c r="AV298" s="39"/>
      <c r="AW298" s="2" t="s">
        <v>423</v>
      </c>
      <c r="AX298" s="70"/>
      <c r="AY298" s="71"/>
      <c r="AZ298" s="71" t="s">
        <v>444</v>
      </c>
      <c r="BA298" s="71">
        <v>0</v>
      </c>
      <c r="BB298" s="71" t="s">
        <v>429</v>
      </c>
      <c r="BC298" s="106">
        <v>20000000</v>
      </c>
      <c r="BD298" s="72">
        <v>20000000</v>
      </c>
    </row>
    <row r="299" spans="1:56" s="41" customFormat="1" ht="63" customHeight="1" x14ac:dyDescent="0.25">
      <c r="A299" s="68">
        <v>448</v>
      </c>
      <c r="B299" s="20" t="s">
        <v>32</v>
      </c>
      <c r="C299" s="20" t="s">
        <v>409</v>
      </c>
      <c r="D299" s="20" t="s">
        <v>463</v>
      </c>
      <c r="E299" s="20" t="s">
        <v>198</v>
      </c>
      <c r="F299" s="20"/>
      <c r="G299" s="20" t="s">
        <v>411</v>
      </c>
      <c r="H299" s="20" t="s">
        <v>412</v>
      </c>
      <c r="I299" s="20" t="s">
        <v>413</v>
      </c>
      <c r="J299" s="68" t="s">
        <v>40</v>
      </c>
      <c r="K299" s="68">
        <f>IF(I299="na",0,IF(COUNTIFS($C$1:C299,C299,$I$1:I299,I299)&gt;1,0,1))</f>
        <v>0</v>
      </c>
      <c r="L299" s="68">
        <f>IF(I299="na",0,IF(COUNTIFS($D$1:D299,D299,$I$1:I299,I299)&gt;1,0,1))</f>
        <v>0</v>
      </c>
      <c r="M299" s="68">
        <f>IF(S299="",0,IF(VLOOKUP(R299,#REF!,2,0)=1,S299-O299,S299-SUMIFS($S:$S,$R:$R,INDEX(meses,VLOOKUP(R299,#REF!,2,0)-1),D:D,D299)))</f>
        <v>0</v>
      </c>
      <c r="N299" s="68"/>
      <c r="O299" s="68"/>
      <c r="P299" s="68"/>
      <c r="Q299" s="68"/>
      <c r="R299" s="2" t="s">
        <v>392</v>
      </c>
      <c r="S299" s="1"/>
      <c r="T299" s="22"/>
      <c r="U299" s="3"/>
      <c r="V299" s="3"/>
      <c r="W299" s="3"/>
      <c r="X299" s="20" t="s">
        <v>414</v>
      </c>
      <c r="Y299" s="20" t="s">
        <v>471</v>
      </c>
      <c r="Z299" s="20"/>
      <c r="AA299" s="22"/>
      <c r="AB299" s="22"/>
      <c r="AC299" s="22"/>
      <c r="AD299" s="20"/>
      <c r="AE299" s="20"/>
      <c r="AF299" s="3"/>
      <c r="AG299" s="22"/>
      <c r="AH299" s="3"/>
      <c r="AI299" s="3"/>
      <c r="AJ299" s="3"/>
      <c r="AK299" s="20" t="s">
        <v>418</v>
      </c>
      <c r="AL299" s="68" t="s">
        <v>46</v>
      </c>
      <c r="AM299" s="68" t="s">
        <v>47</v>
      </c>
      <c r="AN299" s="68" t="s">
        <v>48</v>
      </c>
      <c r="AO299" s="68" t="s">
        <v>419</v>
      </c>
      <c r="AP299" s="20" t="s">
        <v>441</v>
      </c>
      <c r="AQ299" s="20" t="s">
        <v>442</v>
      </c>
      <c r="AR299" s="68">
        <v>2201015</v>
      </c>
      <c r="AS299" s="2"/>
      <c r="AT299" s="39" t="s">
        <v>478</v>
      </c>
      <c r="AU299" s="39"/>
      <c r="AV299" s="39"/>
      <c r="AW299" s="2" t="s">
        <v>423</v>
      </c>
      <c r="AX299" s="70"/>
      <c r="AY299" s="71"/>
      <c r="AZ299" s="71" t="s">
        <v>444</v>
      </c>
      <c r="BA299" s="71">
        <v>0</v>
      </c>
      <c r="BB299" s="71" t="s">
        <v>429</v>
      </c>
      <c r="BC299" s="106">
        <v>360000000</v>
      </c>
      <c r="BD299" s="72">
        <v>360000000</v>
      </c>
    </row>
    <row r="300" spans="1:56" s="41" customFormat="1" ht="63" customHeight="1" x14ac:dyDescent="0.25">
      <c r="A300" s="68">
        <v>449</v>
      </c>
      <c r="B300" s="20" t="s">
        <v>32</v>
      </c>
      <c r="C300" s="20" t="s">
        <v>409</v>
      </c>
      <c r="D300" s="20" t="s">
        <v>463</v>
      </c>
      <c r="E300" s="20" t="s">
        <v>198</v>
      </c>
      <c r="F300" s="20"/>
      <c r="G300" s="20" t="s">
        <v>411</v>
      </c>
      <c r="H300" s="20" t="s">
        <v>412</v>
      </c>
      <c r="I300" s="20" t="s">
        <v>413</v>
      </c>
      <c r="J300" s="68" t="s">
        <v>40</v>
      </c>
      <c r="K300" s="68">
        <f>IF(I300="na",0,IF(COUNTIFS($C$1:C300,C300,$I$1:I300,I300)&gt;1,0,1))</f>
        <v>0</v>
      </c>
      <c r="L300" s="68">
        <f>IF(I300="na",0,IF(COUNTIFS($D$1:D300,D300,$I$1:I300,I300)&gt;1,0,1))</f>
        <v>0</v>
      </c>
      <c r="M300" s="68">
        <f>IF(S300="",0,IF(VLOOKUP(R300,#REF!,2,0)=1,S300-O300,S300-SUMIFS($S:$S,$R:$R,INDEX(meses,VLOOKUP(R300,#REF!,2,0)-1),D:D,D300)))</f>
        <v>0</v>
      </c>
      <c r="N300" s="68"/>
      <c r="O300" s="68"/>
      <c r="P300" s="68"/>
      <c r="Q300" s="68"/>
      <c r="R300" s="2" t="s">
        <v>392</v>
      </c>
      <c r="S300" s="1"/>
      <c r="T300" s="22"/>
      <c r="U300" s="3"/>
      <c r="V300" s="3"/>
      <c r="W300" s="3"/>
      <c r="X300" s="20" t="s">
        <v>414</v>
      </c>
      <c r="Y300" s="20" t="s">
        <v>471</v>
      </c>
      <c r="Z300" s="20"/>
      <c r="AA300" s="22"/>
      <c r="AB300" s="22"/>
      <c r="AC300" s="22"/>
      <c r="AD300" s="20"/>
      <c r="AE300" s="20"/>
      <c r="AF300" s="3"/>
      <c r="AG300" s="22"/>
      <c r="AH300" s="3"/>
      <c r="AI300" s="3"/>
      <c r="AJ300" s="3"/>
      <c r="AK300" s="20" t="s">
        <v>418</v>
      </c>
      <c r="AL300" s="68" t="s">
        <v>46</v>
      </c>
      <c r="AM300" s="68" t="s">
        <v>47</v>
      </c>
      <c r="AN300" s="68" t="s">
        <v>48</v>
      </c>
      <c r="AO300" s="68" t="s">
        <v>419</v>
      </c>
      <c r="AP300" s="20" t="s">
        <v>441</v>
      </c>
      <c r="AQ300" s="20" t="s">
        <v>442</v>
      </c>
      <c r="AR300" s="68">
        <v>2201015</v>
      </c>
      <c r="AS300" s="2"/>
      <c r="AT300" s="39" t="s">
        <v>478</v>
      </c>
      <c r="AU300" s="39"/>
      <c r="AV300" s="39"/>
      <c r="AW300" s="2" t="s">
        <v>423</v>
      </c>
      <c r="AX300" s="70"/>
      <c r="AY300" s="71"/>
      <c r="AZ300" s="71" t="s">
        <v>444</v>
      </c>
      <c r="BA300" s="71">
        <v>0</v>
      </c>
      <c r="BB300" s="71" t="s">
        <v>429</v>
      </c>
      <c r="BC300" s="106">
        <v>10000000</v>
      </c>
      <c r="BD300" s="72">
        <v>10000000</v>
      </c>
    </row>
    <row r="301" spans="1:56" s="41" customFormat="1" ht="63" customHeight="1" x14ac:dyDescent="0.25">
      <c r="A301" s="68">
        <v>450</v>
      </c>
      <c r="B301" s="20" t="s">
        <v>32</v>
      </c>
      <c r="C301" s="20" t="s">
        <v>409</v>
      </c>
      <c r="D301" s="20" t="s">
        <v>463</v>
      </c>
      <c r="E301" s="20" t="s">
        <v>198</v>
      </c>
      <c r="F301" s="20"/>
      <c r="G301" s="20" t="s">
        <v>411</v>
      </c>
      <c r="H301" s="20" t="s">
        <v>412</v>
      </c>
      <c r="I301" s="20" t="s">
        <v>413</v>
      </c>
      <c r="J301" s="68" t="s">
        <v>40</v>
      </c>
      <c r="K301" s="68">
        <f>IF(I301="na",0,IF(COUNTIFS($C$1:C301,C301,$I$1:I301,I301)&gt;1,0,1))</f>
        <v>0</v>
      </c>
      <c r="L301" s="68">
        <f>IF(I301="na",0,IF(COUNTIFS($D$1:D301,D301,$I$1:I301,I301)&gt;1,0,1))</f>
        <v>0</v>
      </c>
      <c r="M301" s="68">
        <f>IF(S301="",0,IF(VLOOKUP(R301,#REF!,2,0)=1,S301-O301,S301-SUMIFS($S:$S,$R:$R,INDEX(meses,VLOOKUP(R301,#REF!,2,0)-1),D:D,D301)))</f>
        <v>0</v>
      </c>
      <c r="N301" s="68"/>
      <c r="O301" s="68"/>
      <c r="P301" s="68"/>
      <c r="Q301" s="68"/>
      <c r="R301" s="2" t="s">
        <v>392</v>
      </c>
      <c r="S301" s="1"/>
      <c r="T301" s="22"/>
      <c r="U301" s="3"/>
      <c r="V301" s="3"/>
      <c r="W301" s="3"/>
      <c r="X301" s="20" t="s">
        <v>414</v>
      </c>
      <c r="Y301" s="20" t="s">
        <v>471</v>
      </c>
      <c r="Z301" s="20"/>
      <c r="AA301" s="22"/>
      <c r="AB301" s="22"/>
      <c r="AC301" s="22"/>
      <c r="AD301" s="20"/>
      <c r="AE301" s="20"/>
      <c r="AF301" s="3"/>
      <c r="AG301" s="22"/>
      <c r="AH301" s="3"/>
      <c r="AI301" s="3"/>
      <c r="AJ301" s="3"/>
      <c r="AK301" s="20" t="s">
        <v>418</v>
      </c>
      <c r="AL301" s="68" t="s">
        <v>46</v>
      </c>
      <c r="AM301" s="68" t="s">
        <v>47</v>
      </c>
      <c r="AN301" s="68" t="s">
        <v>48</v>
      </c>
      <c r="AO301" s="68" t="s">
        <v>419</v>
      </c>
      <c r="AP301" s="20" t="s">
        <v>441</v>
      </c>
      <c r="AQ301" s="20" t="s">
        <v>442</v>
      </c>
      <c r="AR301" s="68">
        <v>2201015</v>
      </c>
      <c r="AS301" s="2"/>
      <c r="AT301" s="39" t="s">
        <v>479</v>
      </c>
      <c r="AU301" s="39"/>
      <c r="AV301" s="39"/>
      <c r="AW301" s="2" t="s">
        <v>423</v>
      </c>
      <c r="AX301" s="70"/>
      <c r="AY301" s="71"/>
      <c r="AZ301" s="71" t="s">
        <v>444</v>
      </c>
      <c r="BA301" s="71">
        <v>0</v>
      </c>
      <c r="BB301" s="71" t="s">
        <v>429</v>
      </c>
      <c r="BC301" s="106">
        <v>10000000</v>
      </c>
      <c r="BD301" s="72">
        <v>10000000</v>
      </c>
    </row>
    <row r="302" spans="1:56" s="41" customFormat="1" ht="63" customHeight="1" x14ac:dyDescent="0.25">
      <c r="A302" s="68">
        <v>451</v>
      </c>
      <c r="B302" s="20" t="s">
        <v>32</v>
      </c>
      <c r="C302" s="20" t="s">
        <v>409</v>
      </c>
      <c r="D302" s="20" t="s">
        <v>463</v>
      </c>
      <c r="E302" s="20" t="s">
        <v>198</v>
      </c>
      <c r="F302" s="20"/>
      <c r="G302" s="20" t="s">
        <v>411</v>
      </c>
      <c r="H302" s="20" t="s">
        <v>412</v>
      </c>
      <c r="I302" s="20" t="s">
        <v>413</v>
      </c>
      <c r="J302" s="68" t="s">
        <v>40</v>
      </c>
      <c r="K302" s="68">
        <f>IF(I302="na",0,IF(COUNTIFS($C$1:C302,C302,$I$1:I302,I302)&gt;1,0,1))</f>
        <v>0</v>
      </c>
      <c r="L302" s="68">
        <f>IF(I302="na",0,IF(COUNTIFS($D$1:D302,D302,$I$1:I302,I302)&gt;1,0,1))</f>
        <v>0</v>
      </c>
      <c r="M302" s="68">
        <f>IF(S302="",0,IF(VLOOKUP(R302,#REF!,2,0)=1,S302-O302,S302-SUMIFS($S:$S,$R:$R,INDEX(meses,VLOOKUP(R302,#REF!,2,0)-1),D:D,D302)))</f>
        <v>0</v>
      </c>
      <c r="N302" s="68"/>
      <c r="O302" s="68"/>
      <c r="P302" s="68"/>
      <c r="Q302" s="68"/>
      <c r="R302" s="2" t="s">
        <v>392</v>
      </c>
      <c r="S302" s="1"/>
      <c r="T302" s="22"/>
      <c r="U302" s="3"/>
      <c r="V302" s="3"/>
      <c r="W302" s="3"/>
      <c r="X302" s="20" t="s">
        <v>414</v>
      </c>
      <c r="Y302" s="20" t="s">
        <v>471</v>
      </c>
      <c r="Z302" s="20"/>
      <c r="AA302" s="22"/>
      <c r="AB302" s="22"/>
      <c r="AC302" s="22"/>
      <c r="AD302" s="20"/>
      <c r="AE302" s="20"/>
      <c r="AF302" s="3"/>
      <c r="AG302" s="22"/>
      <c r="AH302" s="3"/>
      <c r="AI302" s="3"/>
      <c r="AJ302" s="3"/>
      <c r="AK302" s="20" t="s">
        <v>418</v>
      </c>
      <c r="AL302" s="68" t="s">
        <v>46</v>
      </c>
      <c r="AM302" s="68" t="s">
        <v>47</v>
      </c>
      <c r="AN302" s="68" t="s">
        <v>48</v>
      </c>
      <c r="AO302" s="68" t="s">
        <v>419</v>
      </c>
      <c r="AP302" s="20" t="s">
        <v>441</v>
      </c>
      <c r="AQ302" s="20" t="s">
        <v>442</v>
      </c>
      <c r="AR302" s="68">
        <v>2201015</v>
      </c>
      <c r="AS302" s="2"/>
      <c r="AT302" s="39" t="s">
        <v>480</v>
      </c>
      <c r="AU302" s="39"/>
      <c r="AV302" s="39"/>
      <c r="AW302" s="2" t="s">
        <v>423</v>
      </c>
      <c r="AX302" s="70"/>
      <c r="AY302" s="71"/>
      <c r="AZ302" s="71" t="s">
        <v>444</v>
      </c>
      <c r="BA302" s="71">
        <v>0</v>
      </c>
      <c r="BB302" s="71" t="s">
        <v>429</v>
      </c>
      <c r="BC302" s="106">
        <v>142655303</v>
      </c>
      <c r="BD302" s="72">
        <v>142655303</v>
      </c>
    </row>
    <row r="303" spans="1:56" s="41" customFormat="1" ht="63" customHeight="1" x14ac:dyDescent="0.25">
      <c r="A303" s="68">
        <v>452</v>
      </c>
      <c r="B303" s="20" t="s">
        <v>32</v>
      </c>
      <c r="C303" s="20" t="s">
        <v>409</v>
      </c>
      <c r="D303" s="20" t="s">
        <v>463</v>
      </c>
      <c r="E303" s="20" t="s">
        <v>198</v>
      </c>
      <c r="F303" s="20"/>
      <c r="G303" s="20" t="s">
        <v>411</v>
      </c>
      <c r="H303" s="20" t="s">
        <v>412</v>
      </c>
      <c r="I303" s="20" t="s">
        <v>413</v>
      </c>
      <c r="J303" s="68" t="s">
        <v>40</v>
      </c>
      <c r="K303" s="68">
        <f>IF(I303="na",0,IF(COUNTIFS($C$1:C303,C303,$I$1:I303,I303)&gt;1,0,1))</f>
        <v>0</v>
      </c>
      <c r="L303" s="68">
        <f>IF(I303="na",0,IF(COUNTIFS($D$1:D303,D303,$I$1:I303,I303)&gt;1,0,1))</f>
        <v>0</v>
      </c>
      <c r="M303" s="68">
        <f>IF(S303="",0,IF(VLOOKUP(R303,#REF!,2,0)=1,S303-O303,S303-SUMIFS($S:$S,$R:$R,INDEX(meses,VLOOKUP(R303,#REF!,2,0)-1),D:D,D303)))</f>
        <v>0</v>
      </c>
      <c r="N303" s="68"/>
      <c r="O303" s="68"/>
      <c r="P303" s="68"/>
      <c r="Q303" s="68"/>
      <c r="R303" s="2" t="s">
        <v>392</v>
      </c>
      <c r="S303" s="1"/>
      <c r="T303" s="22"/>
      <c r="U303" s="3"/>
      <c r="V303" s="3"/>
      <c r="W303" s="3"/>
      <c r="X303" s="20" t="s">
        <v>414</v>
      </c>
      <c r="Y303" s="20" t="s">
        <v>471</v>
      </c>
      <c r="Z303" s="20"/>
      <c r="AA303" s="22"/>
      <c r="AB303" s="22"/>
      <c r="AC303" s="22"/>
      <c r="AD303" s="20"/>
      <c r="AE303" s="20"/>
      <c r="AF303" s="3"/>
      <c r="AG303" s="22"/>
      <c r="AH303" s="3"/>
      <c r="AI303" s="3"/>
      <c r="AJ303" s="3"/>
      <c r="AK303" s="20" t="s">
        <v>418</v>
      </c>
      <c r="AL303" s="68" t="s">
        <v>46</v>
      </c>
      <c r="AM303" s="68" t="s">
        <v>47</v>
      </c>
      <c r="AN303" s="68" t="s">
        <v>48</v>
      </c>
      <c r="AO303" s="68" t="s">
        <v>419</v>
      </c>
      <c r="AP303" s="20" t="s">
        <v>441</v>
      </c>
      <c r="AQ303" s="20" t="s">
        <v>442</v>
      </c>
      <c r="AR303" s="68">
        <v>2201015</v>
      </c>
      <c r="AS303" s="2"/>
      <c r="AT303" s="39" t="s">
        <v>477</v>
      </c>
      <c r="AU303" s="39"/>
      <c r="AV303" s="39" t="s">
        <v>70</v>
      </c>
      <c r="AW303" s="2" t="s">
        <v>423</v>
      </c>
      <c r="AX303" s="70"/>
      <c r="AY303" s="71"/>
      <c r="AZ303" s="71" t="s">
        <v>444</v>
      </c>
      <c r="BA303" s="71" t="s">
        <v>57</v>
      </c>
      <c r="BB303" s="71" t="s">
        <v>58</v>
      </c>
      <c r="BC303" s="106">
        <v>44084000</v>
      </c>
      <c r="BD303" s="72">
        <v>44084000</v>
      </c>
    </row>
    <row r="304" spans="1:56" s="41" customFormat="1" ht="63" customHeight="1" x14ac:dyDescent="0.25">
      <c r="A304" s="68">
        <v>453</v>
      </c>
      <c r="B304" s="20" t="s">
        <v>32</v>
      </c>
      <c r="C304" s="20" t="s">
        <v>409</v>
      </c>
      <c r="D304" s="20" t="s">
        <v>463</v>
      </c>
      <c r="E304" s="20" t="s">
        <v>198</v>
      </c>
      <c r="F304" s="20"/>
      <c r="G304" s="20" t="s">
        <v>411</v>
      </c>
      <c r="H304" s="20" t="s">
        <v>412</v>
      </c>
      <c r="I304" s="20" t="s">
        <v>413</v>
      </c>
      <c r="J304" s="68" t="s">
        <v>40</v>
      </c>
      <c r="K304" s="68">
        <f>IF(I304="na",0,IF(COUNTIFS($C$1:C304,C304,$I$1:I304,I304)&gt;1,0,1))</f>
        <v>0</v>
      </c>
      <c r="L304" s="68">
        <f>IF(I304="na",0,IF(COUNTIFS($D$1:D304,D304,$I$1:I304,I304)&gt;1,0,1))</f>
        <v>0</v>
      </c>
      <c r="M304" s="68">
        <f>IF(S304="",0,IF(VLOOKUP(R304,#REF!,2,0)=1,S304-O304,S304-SUMIFS($S:$S,$R:$R,INDEX(meses,VLOOKUP(R304,#REF!,2,0)-1),D:D,D304)))</f>
        <v>0</v>
      </c>
      <c r="N304" s="68"/>
      <c r="O304" s="68"/>
      <c r="P304" s="68"/>
      <c r="Q304" s="68"/>
      <c r="R304" s="2" t="s">
        <v>392</v>
      </c>
      <c r="S304" s="1"/>
      <c r="T304" s="22"/>
      <c r="U304" s="3"/>
      <c r="V304" s="3"/>
      <c r="W304" s="3"/>
      <c r="X304" s="20" t="s">
        <v>414</v>
      </c>
      <c r="Y304" s="20" t="s">
        <v>481</v>
      </c>
      <c r="Z304" s="20" t="s">
        <v>482</v>
      </c>
      <c r="AA304" s="22">
        <v>100</v>
      </c>
      <c r="AB304" s="22">
        <v>1</v>
      </c>
      <c r="AC304" s="69">
        <f>AB304-AA304</f>
        <v>-99</v>
      </c>
      <c r="AD304" s="20" t="s">
        <v>282</v>
      </c>
      <c r="AE304" s="20" t="s">
        <v>483</v>
      </c>
      <c r="AF304" s="3"/>
      <c r="AG304" s="22">
        <f>(AF304-AA304)/(AB304-AA304)</f>
        <v>1.0101010101010102</v>
      </c>
      <c r="AH304" s="3"/>
      <c r="AI304" s="3"/>
      <c r="AJ304" s="3"/>
      <c r="AK304" s="20" t="s">
        <v>418</v>
      </c>
      <c r="AL304" s="68" t="s">
        <v>46</v>
      </c>
      <c r="AM304" s="68" t="s">
        <v>47</v>
      </c>
      <c r="AN304" s="68" t="s">
        <v>48</v>
      </c>
      <c r="AO304" s="68" t="s">
        <v>419</v>
      </c>
      <c r="AP304" s="20" t="s">
        <v>484</v>
      </c>
      <c r="AQ304" s="20" t="s">
        <v>61</v>
      </c>
      <c r="AR304" s="68">
        <v>2201048</v>
      </c>
      <c r="AS304" s="2"/>
      <c r="AT304" s="39" t="s">
        <v>485</v>
      </c>
      <c r="AU304" s="39"/>
      <c r="AV304" s="39" t="s">
        <v>70</v>
      </c>
      <c r="AW304" s="2" t="s">
        <v>423</v>
      </c>
      <c r="AX304" s="70"/>
      <c r="AY304" s="71"/>
      <c r="AZ304" s="71" t="s">
        <v>433</v>
      </c>
      <c r="BA304" s="71" t="s">
        <v>57</v>
      </c>
      <c r="BB304" s="71" t="s">
        <v>58</v>
      </c>
      <c r="BC304" s="106">
        <v>57288600</v>
      </c>
      <c r="BD304" s="72">
        <v>57288600</v>
      </c>
    </row>
    <row r="305" spans="1:56" s="41" customFormat="1" ht="63" customHeight="1" x14ac:dyDescent="0.25">
      <c r="A305" s="68">
        <v>454</v>
      </c>
      <c r="B305" s="20" t="s">
        <v>32</v>
      </c>
      <c r="C305" s="20" t="s">
        <v>409</v>
      </c>
      <c r="D305" s="20" t="s">
        <v>463</v>
      </c>
      <c r="E305" s="20" t="s">
        <v>198</v>
      </c>
      <c r="F305" s="20"/>
      <c r="G305" s="20" t="s">
        <v>411</v>
      </c>
      <c r="H305" s="20" t="s">
        <v>412</v>
      </c>
      <c r="I305" s="20" t="s">
        <v>413</v>
      </c>
      <c r="J305" s="68" t="s">
        <v>40</v>
      </c>
      <c r="K305" s="68">
        <f>IF(I305="na",0,IF(COUNTIFS($C$1:C305,C305,$I$1:I305,I305)&gt;1,0,1))</f>
        <v>0</v>
      </c>
      <c r="L305" s="68">
        <f>IF(I305="na",0,IF(COUNTIFS($D$1:D305,D305,$I$1:I305,I305)&gt;1,0,1))</f>
        <v>0</v>
      </c>
      <c r="M305" s="68">
        <f>IF(S305="",0,IF(VLOOKUP(R305,#REF!,2,0)=1,S305-O305,S305-SUMIFS($S:$S,$R:$R,INDEX(meses,VLOOKUP(R305,#REF!,2,0)-1),D:D,D305)))</f>
        <v>0</v>
      </c>
      <c r="N305" s="68"/>
      <c r="O305" s="68"/>
      <c r="P305" s="68"/>
      <c r="Q305" s="68"/>
      <c r="R305" s="2" t="s">
        <v>392</v>
      </c>
      <c r="S305" s="1"/>
      <c r="T305" s="22"/>
      <c r="U305" s="3"/>
      <c r="V305" s="3"/>
      <c r="W305" s="3"/>
      <c r="X305" s="20" t="s">
        <v>414</v>
      </c>
      <c r="Y305" s="20" t="s">
        <v>481</v>
      </c>
      <c r="Z305" s="20"/>
      <c r="AA305" s="22"/>
      <c r="AB305" s="22"/>
      <c r="AC305" s="22"/>
      <c r="AD305" s="20"/>
      <c r="AE305" s="20"/>
      <c r="AF305" s="3"/>
      <c r="AG305" s="22"/>
      <c r="AH305" s="3"/>
      <c r="AI305" s="3"/>
      <c r="AJ305" s="3"/>
      <c r="AK305" s="20" t="s">
        <v>418</v>
      </c>
      <c r="AL305" s="68" t="s">
        <v>46</v>
      </c>
      <c r="AM305" s="68" t="s">
        <v>47</v>
      </c>
      <c r="AN305" s="68" t="s">
        <v>48</v>
      </c>
      <c r="AO305" s="68" t="s">
        <v>419</v>
      </c>
      <c r="AP305" s="20" t="s">
        <v>484</v>
      </c>
      <c r="AQ305" s="20" t="s">
        <v>61</v>
      </c>
      <c r="AR305" s="68">
        <v>2201048</v>
      </c>
      <c r="AS305" s="2"/>
      <c r="AT305" s="39" t="s">
        <v>485</v>
      </c>
      <c r="AU305" s="39"/>
      <c r="AV305" s="39" t="s">
        <v>70</v>
      </c>
      <c r="AW305" s="2" t="s">
        <v>423</v>
      </c>
      <c r="AX305" s="70"/>
      <c r="AY305" s="71"/>
      <c r="AZ305" s="71" t="s">
        <v>433</v>
      </c>
      <c r="BA305" s="71" t="s">
        <v>57</v>
      </c>
      <c r="BB305" s="71" t="s">
        <v>58</v>
      </c>
      <c r="BC305" s="106">
        <v>12730800</v>
      </c>
      <c r="BD305" s="72">
        <v>12730800</v>
      </c>
    </row>
    <row r="306" spans="1:56" s="41" customFormat="1" ht="63" customHeight="1" x14ac:dyDescent="0.25">
      <c r="A306" s="68">
        <v>455</v>
      </c>
      <c r="B306" s="20" t="s">
        <v>32</v>
      </c>
      <c r="C306" s="20" t="s">
        <v>409</v>
      </c>
      <c r="D306" s="20" t="s">
        <v>463</v>
      </c>
      <c r="E306" s="20" t="s">
        <v>198</v>
      </c>
      <c r="F306" s="20"/>
      <c r="G306" s="20" t="s">
        <v>411</v>
      </c>
      <c r="H306" s="20" t="s">
        <v>412</v>
      </c>
      <c r="I306" s="20" t="s">
        <v>413</v>
      </c>
      <c r="J306" s="68" t="s">
        <v>40</v>
      </c>
      <c r="K306" s="68">
        <f>IF(I306="na",0,IF(COUNTIFS($C$1:C306,C306,$I$1:I306,I306)&gt;1,0,1))</f>
        <v>0</v>
      </c>
      <c r="L306" s="68">
        <f>IF(I306="na",0,IF(COUNTIFS($D$1:D306,D306,$I$1:I306,I306)&gt;1,0,1))</f>
        <v>0</v>
      </c>
      <c r="M306" s="68">
        <f>IF(S306="",0,IF(VLOOKUP(R306,#REF!,2,0)=1,S306-O306,S306-SUMIFS($S:$S,$R:$R,INDEX(meses,VLOOKUP(R306,#REF!,2,0)-1),D:D,D306)))</f>
        <v>0</v>
      </c>
      <c r="N306" s="68"/>
      <c r="O306" s="68"/>
      <c r="P306" s="68"/>
      <c r="Q306" s="68"/>
      <c r="R306" s="2" t="s">
        <v>392</v>
      </c>
      <c r="S306" s="1"/>
      <c r="T306" s="22"/>
      <c r="U306" s="3"/>
      <c r="V306" s="3"/>
      <c r="W306" s="3"/>
      <c r="X306" s="20" t="s">
        <v>414</v>
      </c>
      <c r="Y306" s="20" t="s">
        <v>481</v>
      </c>
      <c r="Z306" s="20"/>
      <c r="AA306" s="22"/>
      <c r="AB306" s="22"/>
      <c r="AC306" s="22"/>
      <c r="AD306" s="20"/>
      <c r="AE306" s="20"/>
      <c r="AF306" s="3"/>
      <c r="AG306" s="22"/>
      <c r="AH306" s="3"/>
      <c r="AI306" s="3"/>
      <c r="AJ306" s="3"/>
      <c r="AK306" s="20" t="s">
        <v>418</v>
      </c>
      <c r="AL306" s="68" t="s">
        <v>46</v>
      </c>
      <c r="AM306" s="68" t="s">
        <v>47</v>
      </c>
      <c r="AN306" s="68" t="s">
        <v>48</v>
      </c>
      <c r="AO306" s="68" t="s">
        <v>419</v>
      </c>
      <c r="AP306" s="20" t="s">
        <v>484</v>
      </c>
      <c r="AQ306" s="20" t="s">
        <v>61</v>
      </c>
      <c r="AR306" s="68">
        <v>2201048</v>
      </c>
      <c r="AS306" s="2"/>
      <c r="AT306" s="39" t="s">
        <v>486</v>
      </c>
      <c r="AU306" s="39"/>
      <c r="AV306" s="39" t="s">
        <v>70</v>
      </c>
      <c r="AW306" s="2" t="s">
        <v>423</v>
      </c>
      <c r="AX306" s="70"/>
      <c r="AY306" s="71"/>
      <c r="AZ306" s="71" t="s">
        <v>433</v>
      </c>
      <c r="BA306" s="71" t="s">
        <v>57</v>
      </c>
      <c r="BB306" s="71" t="s">
        <v>58</v>
      </c>
      <c r="BC306" s="106">
        <v>58401000</v>
      </c>
      <c r="BD306" s="72">
        <v>58401000</v>
      </c>
    </row>
    <row r="307" spans="1:56" s="41" customFormat="1" ht="63" customHeight="1" x14ac:dyDescent="0.25">
      <c r="A307" s="68">
        <v>456</v>
      </c>
      <c r="B307" s="20" t="s">
        <v>32</v>
      </c>
      <c r="C307" s="20" t="s">
        <v>409</v>
      </c>
      <c r="D307" s="20" t="s">
        <v>463</v>
      </c>
      <c r="E307" s="20" t="s">
        <v>198</v>
      </c>
      <c r="F307" s="20"/>
      <c r="G307" s="20" t="s">
        <v>411</v>
      </c>
      <c r="H307" s="20" t="s">
        <v>412</v>
      </c>
      <c r="I307" s="20" t="s">
        <v>413</v>
      </c>
      <c r="J307" s="68" t="s">
        <v>40</v>
      </c>
      <c r="K307" s="68">
        <f>IF(I307="na",0,IF(COUNTIFS($C$1:C307,C307,$I$1:I307,I307)&gt;1,0,1))</f>
        <v>0</v>
      </c>
      <c r="L307" s="68">
        <f>IF(I307="na",0,IF(COUNTIFS($D$1:D307,D307,$I$1:I307,I307)&gt;1,0,1))</f>
        <v>0</v>
      </c>
      <c r="M307" s="68">
        <f>IF(S307="",0,IF(VLOOKUP(R307,#REF!,2,0)=1,S307-O307,S307-SUMIFS($S:$S,$R:$R,INDEX(meses,VLOOKUP(R307,#REF!,2,0)-1),D:D,D307)))</f>
        <v>0</v>
      </c>
      <c r="N307" s="68"/>
      <c r="O307" s="68"/>
      <c r="P307" s="68"/>
      <c r="Q307" s="68"/>
      <c r="R307" s="2" t="s">
        <v>392</v>
      </c>
      <c r="S307" s="1"/>
      <c r="T307" s="22"/>
      <c r="U307" s="3"/>
      <c r="V307" s="3"/>
      <c r="W307" s="3"/>
      <c r="X307" s="20" t="s">
        <v>414</v>
      </c>
      <c r="Y307" s="20" t="s">
        <v>481</v>
      </c>
      <c r="Z307" s="20"/>
      <c r="AA307" s="22"/>
      <c r="AB307" s="22"/>
      <c r="AC307" s="22"/>
      <c r="AD307" s="20"/>
      <c r="AE307" s="20"/>
      <c r="AF307" s="3"/>
      <c r="AG307" s="22"/>
      <c r="AH307" s="3"/>
      <c r="AI307" s="3"/>
      <c r="AJ307" s="3"/>
      <c r="AK307" s="20" t="s">
        <v>418</v>
      </c>
      <c r="AL307" s="68" t="s">
        <v>46</v>
      </c>
      <c r="AM307" s="68" t="s">
        <v>47</v>
      </c>
      <c r="AN307" s="68" t="s">
        <v>48</v>
      </c>
      <c r="AO307" s="68" t="s">
        <v>419</v>
      </c>
      <c r="AP307" s="20" t="s">
        <v>484</v>
      </c>
      <c r="AQ307" s="20" t="s">
        <v>61</v>
      </c>
      <c r="AR307" s="68">
        <v>2201048</v>
      </c>
      <c r="AS307" s="2"/>
      <c r="AT307" s="39" t="s">
        <v>486</v>
      </c>
      <c r="AU307" s="39"/>
      <c r="AV307" s="39" t="s">
        <v>70</v>
      </c>
      <c r="AW307" s="2" t="s">
        <v>423</v>
      </c>
      <c r="AX307" s="70"/>
      <c r="AY307" s="71"/>
      <c r="AZ307" s="71" t="s">
        <v>433</v>
      </c>
      <c r="BA307" s="71" t="s">
        <v>57</v>
      </c>
      <c r="BB307" s="71" t="s">
        <v>58</v>
      </c>
      <c r="BC307" s="106">
        <v>12978000</v>
      </c>
      <c r="BD307" s="72">
        <v>12978000</v>
      </c>
    </row>
    <row r="308" spans="1:56" s="41" customFormat="1" ht="63" customHeight="1" x14ac:dyDescent="0.25">
      <c r="A308" s="68">
        <v>457</v>
      </c>
      <c r="B308" s="20" t="s">
        <v>32</v>
      </c>
      <c r="C308" s="20" t="s">
        <v>409</v>
      </c>
      <c r="D308" s="20" t="s">
        <v>463</v>
      </c>
      <c r="E308" s="20" t="s">
        <v>198</v>
      </c>
      <c r="F308" s="20"/>
      <c r="G308" s="20" t="s">
        <v>411</v>
      </c>
      <c r="H308" s="20" t="s">
        <v>412</v>
      </c>
      <c r="I308" s="20" t="s">
        <v>413</v>
      </c>
      <c r="J308" s="68" t="s">
        <v>40</v>
      </c>
      <c r="K308" s="68">
        <f>IF(I308="na",0,IF(COUNTIFS($C$1:C308,C308,$I$1:I308,I308)&gt;1,0,1))</f>
        <v>0</v>
      </c>
      <c r="L308" s="68">
        <f>IF(I308="na",0,IF(COUNTIFS($D$1:D308,D308,$I$1:I308,I308)&gt;1,0,1))</f>
        <v>0</v>
      </c>
      <c r="M308" s="68">
        <f>IF(S308="",0,IF(VLOOKUP(R308,#REF!,2,0)=1,S308-O308,S308-SUMIFS($S:$S,$R:$R,INDEX(meses,VLOOKUP(R308,#REF!,2,0)-1),D:D,D308)))</f>
        <v>0</v>
      </c>
      <c r="N308" s="68"/>
      <c r="O308" s="68"/>
      <c r="P308" s="68"/>
      <c r="Q308" s="68"/>
      <c r="R308" s="2" t="s">
        <v>392</v>
      </c>
      <c r="S308" s="1"/>
      <c r="T308" s="22"/>
      <c r="U308" s="3"/>
      <c r="V308" s="3"/>
      <c r="W308" s="3"/>
      <c r="X308" s="20" t="s">
        <v>487</v>
      </c>
      <c r="Y308" s="20" t="s">
        <v>481</v>
      </c>
      <c r="Z308" s="20"/>
      <c r="AA308" s="22"/>
      <c r="AB308" s="22"/>
      <c r="AC308" s="22"/>
      <c r="AD308" s="20"/>
      <c r="AE308" s="20"/>
      <c r="AF308" s="3"/>
      <c r="AG308" s="22"/>
      <c r="AH308" s="3"/>
      <c r="AI308" s="3"/>
      <c r="AJ308" s="3"/>
      <c r="AK308" s="20" t="s">
        <v>418</v>
      </c>
      <c r="AL308" s="68" t="s">
        <v>46</v>
      </c>
      <c r="AM308" s="68" t="s">
        <v>47</v>
      </c>
      <c r="AN308" s="68" t="s">
        <v>48</v>
      </c>
      <c r="AO308" s="68" t="s">
        <v>419</v>
      </c>
      <c r="AP308" s="20" t="s">
        <v>484</v>
      </c>
      <c r="AQ308" s="20" t="s">
        <v>61</v>
      </c>
      <c r="AR308" s="68">
        <v>2201048</v>
      </c>
      <c r="AS308" s="2"/>
      <c r="AT308" s="39" t="s">
        <v>474</v>
      </c>
      <c r="AU308" s="39"/>
      <c r="AV308" s="39" t="s">
        <v>422</v>
      </c>
      <c r="AW308" s="2" t="s">
        <v>423</v>
      </c>
      <c r="AX308" s="70"/>
      <c r="AY308" s="71"/>
      <c r="AZ308" s="71" t="s">
        <v>433</v>
      </c>
      <c r="BA308" s="71" t="s">
        <v>57</v>
      </c>
      <c r="BB308" s="71" t="s">
        <v>58</v>
      </c>
      <c r="BC308" s="106">
        <v>3058347092</v>
      </c>
      <c r="BD308" s="72">
        <v>3058347092</v>
      </c>
    </row>
    <row r="309" spans="1:56" s="41" customFormat="1" ht="63" customHeight="1" x14ac:dyDescent="0.25">
      <c r="A309" s="68">
        <v>458</v>
      </c>
      <c r="B309" s="20" t="s">
        <v>32</v>
      </c>
      <c r="C309" s="20" t="s">
        <v>409</v>
      </c>
      <c r="D309" s="20" t="s">
        <v>463</v>
      </c>
      <c r="E309" s="20" t="s">
        <v>198</v>
      </c>
      <c r="F309" s="20"/>
      <c r="G309" s="20" t="s">
        <v>411</v>
      </c>
      <c r="H309" s="20" t="s">
        <v>412</v>
      </c>
      <c r="I309" s="20" t="s">
        <v>413</v>
      </c>
      <c r="J309" s="68" t="s">
        <v>40</v>
      </c>
      <c r="K309" s="68">
        <f>IF(I309="na",0,IF(COUNTIFS($C$1:C309,C309,$I$1:I309,I309)&gt;1,0,1))</f>
        <v>0</v>
      </c>
      <c r="L309" s="68">
        <f>IF(I309="na",0,IF(COUNTIFS($D$1:D309,D309,$I$1:I309,I309)&gt;1,0,1))</f>
        <v>0</v>
      </c>
      <c r="M309" s="68">
        <f>IF(S309="",0,IF(VLOOKUP(R309,#REF!,2,0)=1,S309-O309,S309-SUMIFS($S:$S,$R:$R,INDEX(meses,VLOOKUP(R309,#REF!,2,0)-1),D:D,D309)))</f>
        <v>0</v>
      </c>
      <c r="N309" s="68"/>
      <c r="O309" s="68"/>
      <c r="P309" s="68"/>
      <c r="Q309" s="68"/>
      <c r="R309" s="2" t="s">
        <v>392</v>
      </c>
      <c r="S309" s="1"/>
      <c r="T309" s="22"/>
      <c r="U309" s="3"/>
      <c r="V309" s="3"/>
      <c r="W309" s="3"/>
      <c r="X309" s="20" t="s">
        <v>488</v>
      </c>
      <c r="Y309" s="20" t="s">
        <v>622</v>
      </c>
      <c r="Z309" s="20" t="s">
        <v>489</v>
      </c>
      <c r="AA309" s="22">
        <v>0</v>
      </c>
      <c r="AB309" s="22">
        <v>1</v>
      </c>
      <c r="AC309" s="69">
        <f>AB309-AA309</f>
        <v>1</v>
      </c>
      <c r="AD309" s="20" t="s">
        <v>282</v>
      </c>
      <c r="AE309" s="20" t="s">
        <v>490</v>
      </c>
      <c r="AF309" s="3"/>
      <c r="AG309" s="22">
        <f>(AF309-AA309)/(AB309-AA309)</f>
        <v>0</v>
      </c>
      <c r="AH309" s="3"/>
      <c r="AI309" s="3"/>
      <c r="AJ309" s="3"/>
      <c r="AK309" s="20" t="s">
        <v>418</v>
      </c>
      <c r="AL309" s="68" t="s">
        <v>46</v>
      </c>
      <c r="AM309" s="68" t="s">
        <v>47</v>
      </c>
      <c r="AN309" s="68" t="s">
        <v>48</v>
      </c>
      <c r="AO309" s="68" t="s">
        <v>419</v>
      </c>
      <c r="AP309" s="20" t="s">
        <v>484</v>
      </c>
      <c r="AQ309" s="20" t="s">
        <v>61</v>
      </c>
      <c r="AR309" s="68">
        <v>2201048</v>
      </c>
      <c r="AS309" s="2"/>
      <c r="AT309" s="39" t="s">
        <v>491</v>
      </c>
      <c r="AU309" s="39"/>
      <c r="AV309" s="39" t="s">
        <v>70</v>
      </c>
      <c r="AW309" s="2" t="s">
        <v>423</v>
      </c>
      <c r="AX309" s="70"/>
      <c r="AY309" s="71"/>
      <c r="AZ309" s="71" t="s">
        <v>433</v>
      </c>
      <c r="BA309" s="71" t="s">
        <v>57</v>
      </c>
      <c r="BB309" s="71" t="s">
        <v>58</v>
      </c>
      <c r="BC309" s="106">
        <v>76384800</v>
      </c>
      <c r="BD309" s="72">
        <v>76384800</v>
      </c>
    </row>
    <row r="310" spans="1:56" s="41" customFormat="1" ht="63" customHeight="1" x14ac:dyDescent="0.25">
      <c r="A310" s="68">
        <v>459</v>
      </c>
      <c r="B310" s="20" t="s">
        <v>32</v>
      </c>
      <c r="C310" s="20" t="s">
        <v>409</v>
      </c>
      <c r="D310" s="20" t="s">
        <v>463</v>
      </c>
      <c r="E310" s="20" t="s">
        <v>198</v>
      </c>
      <c r="F310" s="20"/>
      <c r="G310" s="20" t="s">
        <v>411</v>
      </c>
      <c r="H310" s="20" t="s">
        <v>412</v>
      </c>
      <c r="I310" s="20" t="s">
        <v>413</v>
      </c>
      <c r="J310" s="68" t="s">
        <v>40</v>
      </c>
      <c r="K310" s="68">
        <f>IF(I310="na",0,IF(COUNTIFS($C$1:C310,C310,$I$1:I310,I310)&gt;1,0,1))</f>
        <v>0</v>
      </c>
      <c r="L310" s="68">
        <f>IF(I310="na",0,IF(COUNTIFS($D$1:D310,D310,$I$1:I310,I310)&gt;1,0,1))</f>
        <v>0</v>
      </c>
      <c r="M310" s="68">
        <f>IF(S310="",0,IF(VLOOKUP(R310,#REF!,2,0)=1,S310-O310,S310-SUMIFS($S:$S,$R:$R,INDEX(meses,VLOOKUP(R310,#REF!,2,0)-1),D:D,D310)))</f>
        <v>0</v>
      </c>
      <c r="N310" s="68"/>
      <c r="O310" s="68"/>
      <c r="P310" s="68"/>
      <c r="Q310" s="68"/>
      <c r="R310" s="2" t="s">
        <v>392</v>
      </c>
      <c r="S310" s="1"/>
      <c r="T310" s="22"/>
      <c r="U310" s="3"/>
      <c r="V310" s="3"/>
      <c r="W310" s="3"/>
      <c r="X310" s="20" t="s">
        <v>488</v>
      </c>
      <c r="Y310" s="20" t="s">
        <v>622</v>
      </c>
      <c r="Z310" s="20"/>
      <c r="AA310" s="22"/>
      <c r="AB310" s="22"/>
      <c r="AC310" s="22"/>
      <c r="AD310" s="20"/>
      <c r="AE310" s="20"/>
      <c r="AF310" s="3"/>
      <c r="AG310" s="22"/>
      <c r="AH310" s="3"/>
      <c r="AI310" s="3"/>
      <c r="AJ310" s="3"/>
      <c r="AK310" s="20" t="s">
        <v>418</v>
      </c>
      <c r="AL310" s="68" t="s">
        <v>46</v>
      </c>
      <c r="AM310" s="68" t="s">
        <v>47</v>
      </c>
      <c r="AN310" s="68" t="s">
        <v>48</v>
      </c>
      <c r="AO310" s="68" t="s">
        <v>419</v>
      </c>
      <c r="AP310" s="20" t="s">
        <v>484</v>
      </c>
      <c r="AQ310" s="20" t="s">
        <v>61</v>
      </c>
      <c r="AR310" s="68">
        <v>2201048</v>
      </c>
      <c r="AS310" s="2"/>
      <c r="AT310" s="39" t="s">
        <v>491</v>
      </c>
      <c r="AU310" s="39"/>
      <c r="AV310" s="39" t="s">
        <v>70</v>
      </c>
      <c r="AW310" s="2" t="s">
        <v>423</v>
      </c>
      <c r="AX310" s="70"/>
      <c r="AY310" s="71"/>
      <c r="AZ310" s="71" t="s">
        <v>433</v>
      </c>
      <c r="BA310" s="71" t="s">
        <v>57</v>
      </c>
      <c r="BB310" s="71" t="s">
        <v>58</v>
      </c>
      <c r="BC310" s="106">
        <v>25461600</v>
      </c>
      <c r="BD310" s="72">
        <v>25461600</v>
      </c>
    </row>
    <row r="311" spans="1:56" s="41" customFormat="1" ht="63" customHeight="1" x14ac:dyDescent="0.25">
      <c r="A311" s="68">
        <v>460</v>
      </c>
      <c r="B311" s="20" t="s">
        <v>32</v>
      </c>
      <c r="C311" s="20" t="s">
        <v>409</v>
      </c>
      <c r="D311" s="20" t="s">
        <v>463</v>
      </c>
      <c r="E311" s="20" t="s">
        <v>198</v>
      </c>
      <c r="F311" s="20"/>
      <c r="G311" s="20" t="s">
        <v>411</v>
      </c>
      <c r="H311" s="20" t="s">
        <v>412</v>
      </c>
      <c r="I311" s="20" t="s">
        <v>413</v>
      </c>
      <c r="J311" s="68" t="s">
        <v>40</v>
      </c>
      <c r="K311" s="68">
        <f>IF(I311="na",0,IF(COUNTIFS($C$1:C311,C311,$I$1:I311,I311)&gt;1,0,1))</f>
        <v>0</v>
      </c>
      <c r="L311" s="68">
        <f>IF(I311="na",0,IF(COUNTIFS($D$1:D311,D311,$I$1:I311,I311)&gt;1,0,1))</f>
        <v>0</v>
      </c>
      <c r="M311" s="68">
        <f>IF(S311="",0,IF(VLOOKUP(R311,#REF!,2,0)=1,S311-O311,S311-SUMIFS($S:$S,$R:$R,INDEX(meses,VLOOKUP(R311,#REF!,2,0)-1),D:D,D311)))</f>
        <v>0</v>
      </c>
      <c r="N311" s="68"/>
      <c r="O311" s="68"/>
      <c r="P311" s="68"/>
      <c r="Q311" s="68"/>
      <c r="R311" s="2" t="s">
        <v>392</v>
      </c>
      <c r="S311" s="1"/>
      <c r="T311" s="22"/>
      <c r="U311" s="3"/>
      <c r="V311" s="3"/>
      <c r="W311" s="3"/>
      <c r="X311" s="20" t="s">
        <v>488</v>
      </c>
      <c r="Y311" s="20" t="s">
        <v>492</v>
      </c>
      <c r="Z311" s="20" t="s">
        <v>493</v>
      </c>
      <c r="AA311" s="22">
        <v>0</v>
      </c>
      <c r="AB311" s="22">
        <v>0.8</v>
      </c>
      <c r="AC311" s="69">
        <f>AB311-AA311</f>
        <v>0.8</v>
      </c>
      <c r="AD311" s="20" t="s">
        <v>282</v>
      </c>
      <c r="AE311" s="20" t="s">
        <v>494</v>
      </c>
      <c r="AF311" s="3"/>
      <c r="AG311" s="22">
        <f>(AF311-AA311)/(AB311-AA311)</f>
        <v>0</v>
      </c>
      <c r="AH311" s="3"/>
      <c r="AI311" s="3"/>
      <c r="AJ311" s="3"/>
      <c r="AK311" s="20" t="s">
        <v>418</v>
      </c>
      <c r="AL311" s="68" t="s">
        <v>46</v>
      </c>
      <c r="AM311" s="68" t="s">
        <v>47</v>
      </c>
      <c r="AN311" s="68" t="s">
        <v>48</v>
      </c>
      <c r="AO311" s="68" t="s">
        <v>419</v>
      </c>
      <c r="AP311" s="20" t="s">
        <v>441</v>
      </c>
      <c r="AQ311" s="20" t="s">
        <v>442</v>
      </c>
      <c r="AR311" s="68">
        <v>2201015</v>
      </c>
      <c r="AS311" s="2"/>
      <c r="AT311" s="39" t="s">
        <v>495</v>
      </c>
      <c r="AU311" s="39"/>
      <c r="AV311" s="39" t="s">
        <v>70</v>
      </c>
      <c r="AW311" s="2" t="s">
        <v>423</v>
      </c>
      <c r="AX311" s="70"/>
      <c r="AY311" s="71"/>
      <c r="AZ311" s="71" t="s">
        <v>444</v>
      </c>
      <c r="BA311" s="71" t="s">
        <v>57</v>
      </c>
      <c r="BB311" s="71" t="s">
        <v>58</v>
      </c>
      <c r="BC311" s="106">
        <v>57288600</v>
      </c>
      <c r="BD311" s="72">
        <v>57288600</v>
      </c>
    </row>
    <row r="312" spans="1:56" s="41" customFormat="1" ht="63" customHeight="1" x14ac:dyDescent="0.25">
      <c r="A312" s="68">
        <v>461</v>
      </c>
      <c r="B312" s="20" t="s">
        <v>32</v>
      </c>
      <c r="C312" s="20" t="s">
        <v>409</v>
      </c>
      <c r="D312" s="20" t="s">
        <v>463</v>
      </c>
      <c r="E312" s="20" t="s">
        <v>198</v>
      </c>
      <c r="F312" s="20"/>
      <c r="G312" s="20" t="s">
        <v>411</v>
      </c>
      <c r="H312" s="20" t="s">
        <v>412</v>
      </c>
      <c r="I312" s="20" t="s">
        <v>413</v>
      </c>
      <c r="J312" s="68" t="s">
        <v>40</v>
      </c>
      <c r="K312" s="68">
        <f>IF(I312="na",0,IF(COUNTIFS($C$1:C312,C312,$I$1:I312,I312)&gt;1,0,1))</f>
        <v>0</v>
      </c>
      <c r="L312" s="68">
        <f>IF(I312="na",0,IF(COUNTIFS($D$1:D312,D312,$I$1:I312,I312)&gt;1,0,1))</f>
        <v>0</v>
      </c>
      <c r="M312" s="68">
        <f>IF(S312="",0,IF(VLOOKUP(R312,#REF!,2,0)=1,S312-O312,S312-SUMIFS($S:$S,$R:$R,INDEX(meses,VLOOKUP(R312,#REF!,2,0)-1),D:D,D312)))</f>
        <v>0</v>
      </c>
      <c r="N312" s="68"/>
      <c r="O312" s="68"/>
      <c r="P312" s="68"/>
      <c r="Q312" s="68"/>
      <c r="R312" s="2" t="s">
        <v>392</v>
      </c>
      <c r="S312" s="1"/>
      <c r="T312" s="22"/>
      <c r="U312" s="3"/>
      <c r="V312" s="3"/>
      <c r="W312" s="3"/>
      <c r="X312" s="20" t="s">
        <v>488</v>
      </c>
      <c r="Y312" s="20" t="s">
        <v>492</v>
      </c>
      <c r="Z312" s="20"/>
      <c r="AA312" s="22"/>
      <c r="AB312" s="22"/>
      <c r="AC312" s="22"/>
      <c r="AD312" s="20"/>
      <c r="AE312" s="20"/>
      <c r="AF312" s="3"/>
      <c r="AG312" s="22"/>
      <c r="AH312" s="3"/>
      <c r="AI312" s="3"/>
      <c r="AJ312" s="3"/>
      <c r="AK312" s="20" t="s">
        <v>418</v>
      </c>
      <c r="AL312" s="68" t="s">
        <v>46</v>
      </c>
      <c r="AM312" s="68" t="s">
        <v>47</v>
      </c>
      <c r="AN312" s="68" t="s">
        <v>48</v>
      </c>
      <c r="AO312" s="68" t="s">
        <v>419</v>
      </c>
      <c r="AP312" s="20" t="s">
        <v>441</v>
      </c>
      <c r="AQ312" s="20" t="s">
        <v>442</v>
      </c>
      <c r="AR312" s="68">
        <v>2201015</v>
      </c>
      <c r="AS312" s="2"/>
      <c r="AT312" s="39" t="s">
        <v>495</v>
      </c>
      <c r="AU312" s="39"/>
      <c r="AV312" s="39" t="s">
        <v>70</v>
      </c>
      <c r="AW312" s="2" t="s">
        <v>423</v>
      </c>
      <c r="AX312" s="70"/>
      <c r="AY312" s="71"/>
      <c r="AZ312" s="71" t="s">
        <v>444</v>
      </c>
      <c r="BA312" s="71" t="s">
        <v>57</v>
      </c>
      <c r="BB312" s="71" t="s">
        <v>58</v>
      </c>
      <c r="BC312" s="106">
        <v>12730800</v>
      </c>
      <c r="BD312" s="72">
        <v>12730800</v>
      </c>
    </row>
    <row r="313" spans="1:56" s="41" customFormat="1" ht="63" customHeight="1" x14ac:dyDescent="0.25">
      <c r="A313" s="68">
        <v>462</v>
      </c>
      <c r="B313" s="20" t="s">
        <v>32</v>
      </c>
      <c r="C313" s="20" t="s">
        <v>409</v>
      </c>
      <c r="D313" s="20" t="s">
        <v>463</v>
      </c>
      <c r="E313" s="20" t="s">
        <v>198</v>
      </c>
      <c r="F313" s="20"/>
      <c r="G313" s="20" t="s">
        <v>411</v>
      </c>
      <c r="H313" s="20" t="s">
        <v>412</v>
      </c>
      <c r="I313" s="20" t="s">
        <v>413</v>
      </c>
      <c r="J313" s="68" t="s">
        <v>40</v>
      </c>
      <c r="K313" s="68">
        <f>IF(I313="na",0,IF(COUNTIFS($C$1:C313,C313,$I$1:I313,I313)&gt;1,0,1))</f>
        <v>0</v>
      </c>
      <c r="L313" s="68">
        <f>IF(I313="na",0,IF(COUNTIFS($D$1:D313,D313,$I$1:I313,I313)&gt;1,0,1))</f>
        <v>0</v>
      </c>
      <c r="M313" s="68">
        <f>IF(S313="",0,IF(VLOOKUP(R313,#REF!,2,0)=1,S313-O313,S313-SUMIFS($S:$S,$R:$R,INDEX(meses,VLOOKUP(R313,#REF!,2,0)-1),D:D,D313)))</f>
        <v>0</v>
      </c>
      <c r="N313" s="68"/>
      <c r="O313" s="68"/>
      <c r="P313" s="68"/>
      <c r="Q313" s="68"/>
      <c r="R313" s="2" t="s">
        <v>392</v>
      </c>
      <c r="S313" s="1"/>
      <c r="T313" s="22"/>
      <c r="U313" s="3"/>
      <c r="V313" s="3"/>
      <c r="W313" s="3"/>
      <c r="X313" s="20" t="s">
        <v>488</v>
      </c>
      <c r="Y313" s="20" t="s">
        <v>492</v>
      </c>
      <c r="Z313" s="20"/>
      <c r="AA313" s="22"/>
      <c r="AB313" s="22"/>
      <c r="AC313" s="22"/>
      <c r="AD313" s="20"/>
      <c r="AE313" s="20"/>
      <c r="AF313" s="3"/>
      <c r="AG313" s="22"/>
      <c r="AH313" s="3"/>
      <c r="AI313" s="3"/>
      <c r="AJ313" s="3"/>
      <c r="AK313" s="20" t="s">
        <v>418</v>
      </c>
      <c r="AL313" s="68" t="s">
        <v>46</v>
      </c>
      <c r="AM313" s="68" t="s">
        <v>47</v>
      </c>
      <c r="AN313" s="68" t="s">
        <v>48</v>
      </c>
      <c r="AO313" s="68" t="s">
        <v>419</v>
      </c>
      <c r="AP313" s="20" t="s">
        <v>441</v>
      </c>
      <c r="AQ313" s="20" t="s">
        <v>442</v>
      </c>
      <c r="AR313" s="68">
        <v>2201015</v>
      </c>
      <c r="AS313" s="2"/>
      <c r="AT313" s="39" t="s">
        <v>496</v>
      </c>
      <c r="AU313" s="39"/>
      <c r="AV313" s="39" t="s">
        <v>70</v>
      </c>
      <c r="AW313" s="2" t="s">
        <v>423</v>
      </c>
      <c r="AX313" s="70"/>
      <c r="AY313" s="71"/>
      <c r="AZ313" s="71" t="s">
        <v>444</v>
      </c>
      <c r="BA313" s="71" t="s">
        <v>57</v>
      </c>
      <c r="BB313" s="71" t="s">
        <v>58</v>
      </c>
      <c r="BC313" s="106">
        <v>71610750</v>
      </c>
      <c r="BD313" s="72">
        <v>71610750</v>
      </c>
    </row>
    <row r="314" spans="1:56" s="41" customFormat="1" ht="63" customHeight="1" x14ac:dyDescent="0.25">
      <c r="A314" s="68">
        <v>463</v>
      </c>
      <c r="B314" s="20" t="s">
        <v>32</v>
      </c>
      <c r="C314" s="20" t="s">
        <v>409</v>
      </c>
      <c r="D314" s="20" t="s">
        <v>463</v>
      </c>
      <c r="E314" s="20" t="s">
        <v>198</v>
      </c>
      <c r="F314" s="20"/>
      <c r="G314" s="20" t="s">
        <v>411</v>
      </c>
      <c r="H314" s="20" t="s">
        <v>412</v>
      </c>
      <c r="I314" s="20" t="s">
        <v>413</v>
      </c>
      <c r="J314" s="68" t="s">
        <v>40</v>
      </c>
      <c r="K314" s="68">
        <f>IF(I314="na",0,IF(COUNTIFS($C$1:C314,C314,$I$1:I314,I314)&gt;1,0,1))</f>
        <v>0</v>
      </c>
      <c r="L314" s="68">
        <f>IF(I314="na",0,IF(COUNTIFS($D$1:D314,D314,$I$1:I314,I314)&gt;1,0,1))</f>
        <v>0</v>
      </c>
      <c r="M314" s="68">
        <f>IF(S314="",0,IF(VLOOKUP(R314,#REF!,2,0)=1,S314-O314,S314-SUMIFS($S:$S,$R:$R,INDEX(meses,VLOOKUP(R314,#REF!,2,0)-1),D:D,D314)))</f>
        <v>0</v>
      </c>
      <c r="N314" s="68"/>
      <c r="O314" s="68"/>
      <c r="P314" s="68"/>
      <c r="Q314" s="68"/>
      <c r="R314" s="2" t="s">
        <v>392</v>
      </c>
      <c r="S314" s="1"/>
      <c r="T314" s="22"/>
      <c r="U314" s="3"/>
      <c r="V314" s="3"/>
      <c r="W314" s="3"/>
      <c r="X314" s="20" t="s">
        <v>488</v>
      </c>
      <c r="Y314" s="20" t="s">
        <v>492</v>
      </c>
      <c r="Z314" s="20"/>
      <c r="AA314" s="22"/>
      <c r="AB314" s="22"/>
      <c r="AC314" s="22"/>
      <c r="AD314" s="20"/>
      <c r="AE314" s="20"/>
      <c r="AF314" s="3"/>
      <c r="AG314" s="22"/>
      <c r="AH314" s="3"/>
      <c r="AI314" s="3"/>
      <c r="AJ314" s="3"/>
      <c r="AK314" s="20" t="s">
        <v>418</v>
      </c>
      <c r="AL314" s="68" t="s">
        <v>46</v>
      </c>
      <c r="AM314" s="68" t="s">
        <v>47</v>
      </c>
      <c r="AN314" s="68" t="s">
        <v>48</v>
      </c>
      <c r="AO314" s="68" t="s">
        <v>419</v>
      </c>
      <c r="AP314" s="20" t="s">
        <v>441</v>
      </c>
      <c r="AQ314" s="20" t="s">
        <v>442</v>
      </c>
      <c r="AR314" s="68">
        <v>2201015</v>
      </c>
      <c r="AS314" s="2"/>
      <c r="AT314" s="39" t="s">
        <v>496</v>
      </c>
      <c r="AU314" s="39"/>
      <c r="AV314" s="39" t="s">
        <v>70</v>
      </c>
      <c r="AW314" s="2" t="s">
        <v>423</v>
      </c>
      <c r="AX314" s="70"/>
      <c r="AY314" s="71"/>
      <c r="AZ314" s="71" t="s">
        <v>444</v>
      </c>
      <c r="BA314" s="71" t="s">
        <v>57</v>
      </c>
      <c r="BB314" s="71" t="s">
        <v>58</v>
      </c>
      <c r="BC314" s="106">
        <v>15913500</v>
      </c>
      <c r="BD314" s="72">
        <v>15913500</v>
      </c>
    </row>
    <row r="315" spans="1:56" s="41" customFormat="1" ht="63" customHeight="1" x14ac:dyDescent="0.25">
      <c r="A315" s="68">
        <v>464</v>
      </c>
      <c r="B315" s="20" t="s">
        <v>32</v>
      </c>
      <c r="C315" s="20" t="s">
        <v>409</v>
      </c>
      <c r="D315" s="20" t="s">
        <v>463</v>
      </c>
      <c r="E315" s="20" t="s">
        <v>198</v>
      </c>
      <c r="F315" s="20"/>
      <c r="G315" s="20" t="s">
        <v>411</v>
      </c>
      <c r="H315" s="20" t="s">
        <v>412</v>
      </c>
      <c r="I315" s="20" t="s">
        <v>413</v>
      </c>
      <c r="J315" s="68" t="s">
        <v>40</v>
      </c>
      <c r="K315" s="68">
        <f>IF(I315="na",0,IF(COUNTIFS($C$1:C315,C315,$I$1:I315,I315)&gt;1,0,1))</f>
        <v>0</v>
      </c>
      <c r="L315" s="68">
        <f>IF(I315="na",0,IF(COUNTIFS($D$1:D315,D315,$I$1:I315,I315)&gt;1,0,1))</f>
        <v>0</v>
      </c>
      <c r="M315" s="68">
        <f>IF(S315="",0,IF(VLOOKUP(R315,#REF!,2,0)=1,S315-O315,S315-SUMIFS($S:$S,$R:$R,INDEX(meses,VLOOKUP(R315,#REF!,2,0)-1),D:D,D315)))</f>
        <v>0</v>
      </c>
      <c r="N315" s="68"/>
      <c r="O315" s="68"/>
      <c r="P315" s="68"/>
      <c r="Q315" s="68"/>
      <c r="R315" s="2" t="s">
        <v>392</v>
      </c>
      <c r="S315" s="1"/>
      <c r="T315" s="22"/>
      <c r="U315" s="3"/>
      <c r="V315" s="3"/>
      <c r="W315" s="3"/>
      <c r="X315" s="20" t="s">
        <v>488</v>
      </c>
      <c r="Y315" s="20" t="s">
        <v>492</v>
      </c>
      <c r="Z315" s="20"/>
      <c r="AA315" s="22"/>
      <c r="AB315" s="22"/>
      <c r="AC315" s="22"/>
      <c r="AD315" s="20"/>
      <c r="AE315" s="20"/>
      <c r="AF315" s="3"/>
      <c r="AG315" s="22"/>
      <c r="AH315" s="3"/>
      <c r="AI315" s="3"/>
      <c r="AJ315" s="3"/>
      <c r="AK315" s="20" t="s">
        <v>418</v>
      </c>
      <c r="AL315" s="68" t="s">
        <v>46</v>
      </c>
      <c r="AM315" s="68" t="s">
        <v>47</v>
      </c>
      <c r="AN315" s="68" t="s">
        <v>48</v>
      </c>
      <c r="AO315" s="68" t="s">
        <v>419</v>
      </c>
      <c r="AP315" s="20" t="s">
        <v>441</v>
      </c>
      <c r="AQ315" s="20" t="s">
        <v>442</v>
      </c>
      <c r="AR315" s="68">
        <v>2201015</v>
      </c>
      <c r="AS315" s="2"/>
      <c r="AT315" s="39" t="s">
        <v>497</v>
      </c>
      <c r="AU315" s="39"/>
      <c r="AV315" s="39" t="s">
        <v>70</v>
      </c>
      <c r="AW315" s="2" t="s">
        <v>423</v>
      </c>
      <c r="AX315" s="70"/>
      <c r="AY315" s="71"/>
      <c r="AZ315" s="71" t="s">
        <v>444</v>
      </c>
      <c r="BA315" s="71" t="s">
        <v>57</v>
      </c>
      <c r="BB315" s="71" t="s">
        <v>58</v>
      </c>
      <c r="BC315" s="106">
        <v>57288600</v>
      </c>
      <c r="BD315" s="72">
        <v>57288600</v>
      </c>
    </row>
    <row r="316" spans="1:56" s="41" customFormat="1" ht="63" customHeight="1" x14ac:dyDescent="0.25">
      <c r="A316" s="68">
        <v>465</v>
      </c>
      <c r="B316" s="20" t="s">
        <v>32</v>
      </c>
      <c r="C316" s="20" t="s">
        <v>409</v>
      </c>
      <c r="D316" s="20" t="s">
        <v>463</v>
      </c>
      <c r="E316" s="20" t="s">
        <v>198</v>
      </c>
      <c r="F316" s="20"/>
      <c r="G316" s="20" t="s">
        <v>411</v>
      </c>
      <c r="H316" s="20" t="s">
        <v>412</v>
      </c>
      <c r="I316" s="20" t="s">
        <v>413</v>
      </c>
      <c r="J316" s="68" t="s">
        <v>40</v>
      </c>
      <c r="K316" s="68">
        <f>IF(I316="na",0,IF(COUNTIFS($C$1:C316,C316,$I$1:I316,I316)&gt;1,0,1))</f>
        <v>0</v>
      </c>
      <c r="L316" s="68">
        <f>IF(I316="na",0,IF(COUNTIFS($D$1:D316,D316,$I$1:I316,I316)&gt;1,0,1))</f>
        <v>0</v>
      </c>
      <c r="M316" s="68">
        <f>IF(S316="",0,IF(VLOOKUP(R316,#REF!,2,0)=1,S316-O316,S316-SUMIFS($S:$S,$R:$R,INDEX(meses,VLOOKUP(R316,#REF!,2,0)-1),D:D,D316)))</f>
        <v>0</v>
      </c>
      <c r="N316" s="68"/>
      <c r="O316" s="68"/>
      <c r="P316" s="68"/>
      <c r="Q316" s="68"/>
      <c r="R316" s="2" t="s">
        <v>392</v>
      </c>
      <c r="S316" s="1"/>
      <c r="T316" s="22"/>
      <c r="U316" s="3"/>
      <c r="V316" s="3"/>
      <c r="W316" s="3"/>
      <c r="X316" s="20" t="s">
        <v>488</v>
      </c>
      <c r="Y316" s="20" t="s">
        <v>492</v>
      </c>
      <c r="Z316" s="20"/>
      <c r="AA316" s="22"/>
      <c r="AB316" s="22"/>
      <c r="AC316" s="22"/>
      <c r="AD316" s="20"/>
      <c r="AE316" s="20"/>
      <c r="AF316" s="3"/>
      <c r="AG316" s="22"/>
      <c r="AH316" s="3"/>
      <c r="AI316" s="3"/>
      <c r="AJ316" s="3"/>
      <c r="AK316" s="20" t="s">
        <v>418</v>
      </c>
      <c r="AL316" s="68" t="s">
        <v>46</v>
      </c>
      <c r="AM316" s="68" t="s">
        <v>47</v>
      </c>
      <c r="AN316" s="68" t="s">
        <v>48</v>
      </c>
      <c r="AO316" s="68" t="s">
        <v>419</v>
      </c>
      <c r="AP316" s="20" t="s">
        <v>441</v>
      </c>
      <c r="AQ316" s="20" t="s">
        <v>442</v>
      </c>
      <c r="AR316" s="68">
        <v>2201015</v>
      </c>
      <c r="AS316" s="2"/>
      <c r="AT316" s="39" t="s">
        <v>497</v>
      </c>
      <c r="AU316" s="39"/>
      <c r="AV316" s="39" t="s">
        <v>70</v>
      </c>
      <c r="AW316" s="2" t="s">
        <v>423</v>
      </c>
      <c r="AX316" s="70"/>
      <c r="AY316" s="71"/>
      <c r="AZ316" s="71" t="s">
        <v>444</v>
      </c>
      <c r="BA316" s="71" t="s">
        <v>57</v>
      </c>
      <c r="BB316" s="71" t="s">
        <v>58</v>
      </c>
      <c r="BC316" s="106">
        <v>12730800</v>
      </c>
      <c r="BD316" s="72">
        <v>12730800</v>
      </c>
    </row>
    <row r="317" spans="1:56" s="41" customFormat="1" ht="63" customHeight="1" x14ac:dyDescent="0.25">
      <c r="A317" s="68">
        <v>466</v>
      </c>
      <c r="B317" s="20" t="s">
        <v>32</v>
      </c>
      <c r="C317" s="20" t="s">
        <v>409</v>
      </c>
      <c r="D317" s="20" t="s">
        <v>463</v>
      </c>
      <c r="E317" s="20" t="s">
        <v>198</v>
      </c>
      <c r="F317" s="20"/>
      <c r="G317" s="20" t="s">
        <v>411</v>
      </c>
      <c r="H317" s="20" t="s">
        <v>412</v>
      </c>
      <c r="I317" s="20" t="s">
        <v>413</v>
      </c>
      <c r="J317" s="68" t="s">
        <v>40</v>
      </c>
      <c r="K317" s="68">
        <f>IF(I317="na",0,IF(COUNTIFS($C$1:C317,C317,$I$1:I317,I317)&gt;1,0,1))</f>
        <v>0</v>
      </c>
      <c r="L317" s="68">
        <f>IF(I317="na",0,IF(COUNTIFS($D$1:D317,D317,$I$1:I317,I317)&gt;1,0,1))</f>
        <v>0</v>
      </c>
      <c r="M317" s="68">
        <f>IF(S317="",0,IF(VLOOKUP(R317,#REF!,2,0)=1,S317-O317,S317-SUMIFS($S:$S,$R:$R,INDEX(meses,VLOOKUP(R317,#REF!,2,0)-1),D:D,D317)))</f>
        <v>0</v>
      </c>
      <c r="N317" s="68"/>
      <c r="O317" s="68"/>
      <c r="P317" s="68"/>
      <c r="Q317" s="68"/>
      <c r="R317" s="2" t="s">
        <v>392</v>
      </c>
      <c r="S317" s="1"/>
      <c r="T317" s="22"/>
      <c r="U317" s="3"/>
      <c r="V317" s="3"/>
      <c r="W317" s="3"/>
      <c r="X317" s="20" t="s">
        <v>488</v>
      </c>
      <c r="Y317" s="20" t="s">
        <v>492</v>
      </c>
      <c r="Z317" s="20"/>
      <c r="AA317" s="22"/>
      <c r="AB317" s="22"/>
      <c r="AC317" s="22"/>
      <c r="AD317" s="20"/>
      <c r="AE317" s="20"/>
      <c r="AF317" s="3"/>
      <c r="AG317" s="22"/>
      <c r="AH317" s="3"/>
      <c r="AI317" s="3"/>
      <c r="AJ317" s="3"/>
      <c r="AK317" s="20" t="s">
        <v>418</v>
      </c>
      <c r="AL317" s="68" t="s">
        <v>46</v>
      </c>
      <c r="AM317" s="68" t="s">
        <v>47</v>
      </c>
      <c r="AN317" s="68" t="s">
        <v>48</v>
      </c>
      <c r="AO317" s="68" t="s">
        <v>419</v>
      </c>
      <c r="AP317" s="20" t="s">
        <v>441</v>
      </c>
      <c r="AQ317" s="20" t="s">
        <v>442</v>
      </c>
      <c r="AR317" s="68">
        <v>2201015</v>
      </c>
      <c r="AS317" s="2"/>
      <c r="AT317" s="39" t="s">
        <v>498</v>
      </c>
      <c r="AU317" s="39"/>
      <c r="AV317" s="39" t="s">
        <v>70</v>
      </c>
      <c r="AW317" s="2" t="s">
        <v>423</v>
      </c>
      <c r="AX317" s="70"/>
      <c r="AY317" s="71"/>
      <c r="AZ317" s="71" t="s">
        <v>444</v>
      </c>
      <c r="BA317" s="71" t="s">
        <v>57</v>
      </c>
      <c r="BB317" s="71" t="s">
        <v>58</v>
      </c>
      <c r="BC317" s="106">
        <v>57288600</v>
      </c>
      <c r="BD317" s="72">
        <v>57288600</v>
      </c>
    </row>
    <row r="318" spans="1:56" s="41" customFormat="1" ht="63" customHeight="1" x14ac:dyDescent="0.25">
      <c r="A318" s="68">
        <v>467</v>
      </c>
      <c r="B318" s="20" t="s">
        <v>32</v>
      </c>
      <c r="C318" s="20" t="s">
        <v>409</v>
      </c>
      <c r="D318" s="20" t="s">
        <v>463</v>
      </c>
      <c r="E318" s="20" t="s">
        <v>198</v>
      </c>
      <c r="F318" s="20"/>
      <c r="G318" s="20" t="s">
        <v>411</v>
      </c>
      <c r="H318" s="20" t="s">
        <v>412</v>
      </c>
      <c r="I318" s="20" t="s">
        <v>413</v>
      </c>
      <c r="J318" s="68" t="s">
        <v>40</v>
      </c>
      <c r="K318" s="68">
        <f>IF(I318="na",0,IF(COUNTIFS($C$1:C318,C318,$I$1:I318,I318)&gt;1,0,1))</f>
        <v>0</v>
      </c>
      <c r="L318" s="68">
        <f>IF(I318="na",0,IF(COUNTIFS($D$1:D318,D318,$I$1:I318,I318)&gt;1,0,1))</f>
        <v>0</v>
      </c>
      <c r="M318" s="68">
        <f>IF(S318="",0,IF(VLOOKUP(R318,#REF!,2,0)=1,S318-O318,S318-SUMIFS($S:$S,$R:$R,INDEX(meses,VLOOKUP(R318,#REF!,2,0)-1),D:D,D318)))</f>
        <v>0</v>
      </c>
      <c r="N318" s="68"/>
      <c r="O318" s="68"/>
      <c r="P318" s="68"/>
      <c r="Q318" s="68"/>
      <c r="R318" s="2" t="s">
        <v>392</v>
      </c>
      <c r="S318" s="1"/>
      <c r="T318" s="22"/>
      <c r="U318" s="3"/>
      <c r="V318" s="3"/>
      <c r="W318" s="3"/>
      <c r="X318" s="20" t="s">
        <v>488</v>
      </c>
      <c r="Y318" s="20" t="s">
        <v>492</v>
      </c>
      <c r="Z318" s="20"/>
      <c r="AA318" s="22"/>
      <c r="AB318" s="22"/>
      <c r="AC318" s="22"/>
      <c r="AD318" s="20"/>
      <c r="AE318" s="20"/>
      <c r="AF318" s="3"/>
      <c r="AG318" s="22"/>
      <c r="AH318" s="3"/>
      <c r="AI318" s="3"/>
      <c r="AJ318" s="3"/>
      <c r="AK318" s="20" t="s">
        <v>418</v>
      </c>
      <c r="AL318" s="68" t="s">
        <v>46</v>
      </c>
      <c r="AM318" s="68" t="s">
        <v>47</v>
      </c>
      <c r="AN318" s="68" t="s">
        <v>48</v>
      </c>
      <c r="AO318" s="68" t="s">
        <v>419</v>
      </c>
      <c r="AP318" s="20" t="s">
        <v>441</v>
      </c>
      <c r="AQ318" s="20" t="s">
        <v>442</v>
      </c>
      <c r="AR318" s="68">
        <v>2201015</v>
      </c>
      <c r="AS318" s="2"/>
      <c r="AT318" s="39" t="s">
        <v>498</v>
      </c>
      <c r="AU318" s="39"/>
      <c r="AV318" s="39" t="s">
        <v>70</v>
      </c>
      <c r="AW318" s="2" t="s">
        <v>423</v>
      </c>
      <c r="AX318" s="70"/>
      <c r="AY318" s="71"/>
      <c r="AZ318" s="71" t="s">
        <v>444</v>
      </c>
      <c r="BA318" s="71" t="s">
        <v>57</v>
      </c>
      <c r="BB318" s="71" t="s">
        <v>58</v>
      </c>
      <c r="BC318" s="106">
        <v>12730800</v>
      </c>
      <c r="BD318" s="72">
        <v>12730800</v>
      </c>
    </row>
    <row r="319" spans="1:56" s="41" customFormat="1" ht="63" customHeight="1" x14ac:dyDescent="0.25">
      <c r="A319" s="68">
        <v>468</v>
      </c>
      <c r="B319" s="20" t="s">
        <v>32</v>
      </c>
      <c r="C319" s="20" t="s">
        <v>409</v>
      </c>
      <c r="D319" s="20" t="s">
        <v>463</v>
      </c>
      <c r="E319" s="20" t="s">
        <v>198</v>
      </c>
      <c r="F319" s="20"/>
      <c r="G319" s="20" t="s">
        <v>411</v>
      </c>
      <c r="H319" s="20" t="s">
        <v>412</v>
      </c>
      <c r="I319" s="20" t="s">
        <v>413</v>
      </c>
      <c r="J319" s="68" t="s">
        <v>40</v>
      </c>
      <c r="K319" s="68">
        <f>IF(I319="na",0,IF(COUNTIFS($C$1:C319,C319,$I$1:I319,I319)&gt;1,0,1))</f>
        <v>0</v>
      </c>
      <c r="L319" s="68">
        <f>IF(I319="na",0,IF(COUNTIFS($D$1:D319,D319,$I$1:I319,I319)&gt;1,0,1))</f>
        <v>0</v>
      </c>
      <c r="M319" s="68">
        <f>IF(S319="",0,IF(VLOOKUP(R319,#REF!,2,0)=1,S319-O319,S319-SUMIFS($S:$S,$R:$R,INDEX(meses,VLOOKUP(R319,#REF!,2,0)-1),D:D,D319)))</f>
        <v>0</v>
      </c>
      <c r="N319" s="68"/>
      <c r="O319" s="68"/>
      <c r="P319" s="68"/>
      <c r="Q319" s="68"/>
      <c r="R319" s="2" t="s">
        <v>392</v>
      </c>
      <c r="S319" s="1"/>
      <c r="T319" s="22"/>
      <c r="U319" s="3"/>
      <c r="V319" s="3"/>
      <c r="W319" s="3"/>
      <c r="X319" s="20" t="s">
        <v>488</v>
      </c>
      <c r="Y319" s="20" t="s">
        <v>492</v>
      </c>
      <c r="Z319" s="20"/>
      <c r="AA319" s="22"/>
      <c r="AB319" s="22"/>
      <c r="AC319" s="22"/>
      <c r="AD319" s="20"/>
      <c r="AE319" s="20"/>
      <c r="AF319" s="3"/>
      <c r="AG319" s="22"/>
      <c r="AH319" s="3"/>
      <c r="AI319" s="3"/>
      <c r="AJ319" s="3"/>
      <c r="AK319" s="20" t="s">
        <v>418</v>
      </c>
      <c r="AL319" s="68" t="s">
        <v>46</v>
      </c>
      <c r="AM319" s="68" t="s">
        <v>47</v>
      </c>
      <c r="AN319" s="68" t="s">
        <v>48</v>
      </c>
      <c r="AO319" s="68" t="s">
        <v>419</v>
      </c>
      <c r="AP319" s="20" t="s">
        <v>441</v>
      </c>
      <c r="AQ319" s="20" t="s">
        <v>442</v>
      </c>
      <c r="AR319" s="68">
        <v>2201015</v>
      </c>
      <c r="AS319" s="2"/>
      <c r="AT319" s="39" t="s">
        <v>499</v>
      </c>
      <c r="AU319" s="39"/>
      <c r="AV319" s="39" t="s">
        <v>70</v>
      </c>
      <c r="AW319" s="2" t="s">
        <v>423</v>
      </c>
      <c r="AX319" s="70"/>
      <c r="AY319" s="71"/>
      <c r="AZ319" s="71" t="s">
        <v>444</v>
      </c>
      <c r="BA319" s="71" t="s">
        <v>57</v>
      </c>
      <c r="BB319" s="71" t="s">
        <v>58</v>
      </c>
      <c r="BC319" s="106">
        <v>57288600</v>
      </c>
      <c r="BD319" s="72">
        <v>57288600</v>
      </c>
    </row>
    <row r="320" spans="1:56" s="41" customFormat="1" ht="63" customHeight="1" x14ac:dyDescent="0.25">
      <c r="A320" s="68">
        <v>469</v>
      </c>
      <c r="B320" s="20" t="s">
        <v>32</v>
      </c>
      <c r="C320" s="20" t="s">
        <v>409</v>
      </c>
      <c r="D320" s="20" t="s">
        <v>463</v>
      </c>
      <c r="E320" s="20" t="s">
        <v>198</v>
      </c>
      <c r="F320" s="20"/>
      <c r="G320" s="20" t="s">
        <v>411</v>
      </c>
      <c r="H320" s="20" t="s">
        <v>412</v>
      </c>
      <c r="I320" s="20" t="s">
        <v>413</v>
      </c>
      <c r="J320" s="68" t="s">
        <v>40</v>
      </c>
      <c r="K320" s="68">
        <f>IF(I320="na",0,IF(COUNTIFS($C$1:C320,C320,$I$1:I320,I320)&gt;1,0,1))</f>
        <v>0</v>
      </c>
      <c r="L320" s="68">
        <f>IF(I320="na",0,IF(COUNTIFS($D$1:D320,D320,$I$1:I320,I320)&gt;1,0,1))</f>
        <v>0</v>
      </c>
      <c r="M320" s="68">
        <f>IF(S320="",0,IF(VLOOKUP(R320,#REF!,2,0)=1,S320-O320,S320-SUMIFS($S:$S,$R:$R,INDEX(meses,VLOOKUP(R320,#REF!,2,0)-1),D:D,D320)))</f>
        <v>0</v>
      </c>
      <c r="N320" s="68"/>
      <c r="O320" s="68"/>
      <c r="P320" s="68"/>
      <c r="Q320" s="68"/>
      <c r="R320" s="2" t="s">
        <v>392</v>
      </c>
      <c r="S320" s="1"/>
      <c r="T320" s="22"/>
      <c r="U320" s="3"/>
      <c r="V320" s="3"/>
      <c r="W320" s="3"/>
      <c r="X320" s="20" t="s">
        <v>488</v>
      </c>
      <c r="Y320" s="20" t="s">
        <v>492</v>
      </c>
      <c r="Z320" s="20"/>
      <c r="AA320" s="22"/>
      <c r="AB320" s="22"/>
      <c r="AC320" s="22"/>
      <c r="AD320" s="20"/>
      <c r="AE320" s="20"/>
      <c r="AF320" s="3"/>
      <c r="AG320" s="22"/>
      <c r="AH320" s="3"/>
      <c r="AI320" s="3"/>
      <c r="AJ320" s="3"/>
      <c r="AK320" s="20" t="s">
        <v>418</v>
      </c>
      <c r="AL320" s="68" t="s">
        <v>46</v>
      </c>
      <c r="AM320" s="68" t="s">
        <v>47</v>
      </c>
      <c r="AN320" s="68" t="s">
        <v>48</v>
      </c>
      <c r="AO320" s="68" t="s">
        <v>419</v>
      </c>
      <c r="AP320" s="20" t="s">
        <v>441</v>
      </c>
      <c r="AQ320" s="20" t="s">
        <v>442</v>
      </c>
      <c r="AR320" s="68">
        <v>2201015</v>
      </c>
      <c r="AS320" s="2"/>
      <c r="AT320" s="39" t="s">
        <v>499</v>
      </c>
      <c r="AU320" s="39"/>
      <c r="AV320" s="39" t="s">
        <v>70</v>
      </c>
      <c r="AW320" s="2" t="s">
        <v>423</v>
      </c>
      <c r="AX320" s="70"/>
      <c r="AY320" s="71"/>
      <c r="AZ320" s="71" t="s">
        <v>444</v>
      </c>
      <c r="BA320" s="71" t="s">
        <v>57</v>
      </c>
      <c r="BB320" s="71" t="s">
        <v>58</v>
      </c>
      <c r="BC320" s="106">
        <v>12730800</v>
      </c>
      <c r="BD320" s="72">
        <v>12730800</v>
      </c>
    </row>
    <row r="321" spans="1:63" s="41" customFormat="1" ht="63" customHeight="1" x14ac:dyDescent="0.25">
      <c r="A321" s="68">
        <v>470</v>
      </c>
      <c r="B321" s="20" t="s">
        <v>32</v>
      </c>
      <c r="C321" s="20" t="s">
        <v>409</v>
      </c>
      <c r="D321" s="20" t="s">
        <v>463</v>
      </c>
      <c r="E321" s="20" t="s">
        <v>198</v>
      </c>
      <c r="F321" s="20"/>
      <c r="G321" s="20" t="s">
        <v>411</v>
      </c>
      <c r="H321" s="20" t="s">
        <v>412</v>
      </c>
      <c r="I321" s="20" t="s">
        <v>413</v>
      </c>
      <c r="J321" s="68" t="s">
        <v>40</v>
      </c>
      <c r="K321" s="68">
        <f>IF(I321="na",0,IF(COUNTIFS($C$1:C321,C321,$I$1:I321,I321)&gt;1,0,1))</f>
        <v>0</v>
      </c>
      <c r="L321" s="68">
        <f>IF(I321="na",0,IF(COUNTIFS($D$1:D321,D321,$I$1:I321,I321)&gt;1,0,1))</f>
        <v>0</v>
      </c>
      <c r="M321" s="68">
        <f>IF(S321="",0,IF(VLOOKUP(R321,#REF!,2,0)=1,S321-O321,S321-SUMIFS($S:$S,$R:$R,INDEX(meses,VLOOKUP(R321,#REF!,2,0)-1),D:D,D321)))</f>
        <v>0</v>
      </c>
      <c r="N321" s="68"/>
      <c r="O321" s="68"/>
      <c r="P321" s="68"/>
      <c r="Q321" s="68"/>
      <c r="R321" s="2" t="s">
        <v>392</v>
      </c>
      <c r="S321" s="1"/>
      <c r="T321" s="22"/>
      <c r="U321" s="3"/>
      <c r="V321" s="3"/>
      <c r="W321" s="3"/>
      <c r="X321" s="20" t="s">
        <v>488</v>
      </c>
      <c r="Y321" s="20" t="s">
        <v>492</v>
      </c>
      <c r="Z321" s="20"/>
      <c r="AA321" s="22"/>
      <c r="AB321" s="22"/>
      <c r="AC321" s="22"/>
      <c r="AD321" s="20"/>
      <c r="AE321" s="20"/>
      <c r="AF321" s="3"/>
      <c r="AG321" s="22"/>
      <c r="AH321" s="3"/>
      <c r="AI321" s="3"/>
      <c r="AJ321" s="3"/>
      <c r="AK321" s="20" t="s">
        <v>418</v>
      </c>
      <c r="AL321" s="68" t="s">
        <v>46</v>
      </c>
      <c r="AM321" s="68" t="s">
        <v>47</v>
      </c>
      <c r="AN321" s="68" t="s">
        <v>48</v>
      </c>
      <c r="AO321" s="68" t="s">
        <v>419</v>
      </c>
      <c r="AP321" s="20" t="s">
        <v>441</v>
      </c>
      <c r="AQ321" s="20" t="s">
        <v>442</v>
      </c>
      <c r="AR321" s="68">
        <v>2201015</v>
      </c>
      <c r="AS321" s="2"/>
      <c r="AT321" s="39" t="s">
        <v>500</v>
      </c>
      <c r="AU321" s="39"/>
      <c r="AV321" s="39" t="s">
        <v>70</v>
      </c>
      <c r="AW321" s="2" t="s">
        <v>423</v>
      </c>
      <c r="AX321" s="70"/>
      <c r="AY321" s="71"/>
      <c r="AZ321" s="71" t="s">
        <v>444</v>
      </c>
      <c r="BA321" s="71" t="s">
        <v>57</v>
      </c>
      <c r="BB321" s="71" t="s">
        <v>58</v>
      </c>
      <c r="BC321" s="106">
        <v>1729288</v>
      </c>
      <c r="BD321" s="72">
        <v>1729288</v>
      </c>
    </row>
    <row r="322" spans="1:63" s="41" customFormat="1" ht="63" customHeight="1" x14ac:dyDescent="0.25">
      <c r="A322" s="68">
        <v>471</v>
      </c>
      <c r="B322" s="20" t="s">
        <v>32</v>
      </c>
      <c r="C322" s="20" t="s">
        <v>409</v>
      </c>
      <c r="D322" s="20" t="s">
        <v>463</v>
      </c>
      <c r="E322" s="20" t="s">
        <v>198</v>
      </c>
      <c r="F322" s="20"/>
      <c r="G322" s="20" t="s">
        <v>411</v>
      </c>
      <c r="H322" s="20" t="s">
        <v>412</v>
      </c>
      <c r="I322" s="20" t="s">
        <v>413</v>
      </c>
      <c r="J322" s="68" t="s">
        <v>40</v>
      </c>
      <c r="K322" s="68">
        <f>IF(I322="na",0,IF(COUNTIFS($C$1:C322,C322,$I$1:I322,I322)&gt;1,0,1))</f>
        <v>0</v>
      </c>
      <c r="L322" s="68">
        <f>IF(I322="na",0,IF(COUNTIFS($D$1:D322,D322,$I$1:I322,I322)&gt;1,0,1))</f>
        <v>0</v>
      </c>
      <c r="M322" s="68">
        <f>IF(S322="",0,IF(VLOOKUP(R322,#REF!,2,0)=1,S322-O322,S322-SUMIFS($S:$S,$R:$R,INDEX(meses,VLOOKUP(R322,#REF!,2,0)-1),D:D,D322)))</f>
        <v>0</v>
      </c>
      <c r="N322" s="68"/>
      <c r="O322" s="68"/>
      <c r="P322" s="68"/>
      <c r="Q322" s="68"/>
      <c r="R322" s="2" t="s">
        <v>392</v>
      </c>
      <c r="S322" s="1"/>
      <c r="T322" s="22"/>
      <c r="U322" s="3"/>
      <c r="V322" s="3"/>
      <c r="W322" s="3"/>
      <c r="X322" s="20" t="s">
        <v>414</v>
      </c>
      <c r="Y322" s="20" t="s">
        <v>501</v>
      </c>
      <c r="Z322" s="20" t="s">
        <v>415</v>
      </c>
      <c r="AA322" s="109">
        <v>0</v>
      </c>
      <c r="AB322" s="22">
        <v>1</v>
      </c>
      <c r="AC322" s="69">
        <f>AB322-AA322</f>
        <v>1</v>
      </c>
      <c r="AD322" s="20" t="s">
        <v>282</v>
      </c>
      <c r="AE322" s="20" t="s">
        <v>466</v>
      </c>
      <c r="AF322" s="3"/>
      <c r="AG322" s="22">
        <f>(AF322-AA322)/(AB322-AA322)</f>
        <v>0</v>
      </c>
      <c r="AH322" s="3"/>
      <c r="AI322" s="3"/>
      <c r="AJ322" s="3"/>
      <c r="AK322" s="20" t="s">
        <v>418</v>
      </c>
      <c r="AL322" s="68" t="s">
        <v>46</v>
      </c>
      <c r="AM322" s="68" t="s">
        <v>47</v>
      </c>
      <c r="AN322" s="68" t="s">
        <v>48</v>
      </c>
      <c r="AO322" s="68" t="s">
        <v>419</v>
      </c>
      <c r="AP322" s="20" t="s">
        <v>441</v>
      </c>
      <c r="AQ322" s="20" t="s">
        <v>442</v>
      </c>
      <c r="AR322" s="68">
        <v>2201015</v>
      </c>
      <c r="AS322" s="2"/>
      <c r="AT322" s="39" t="s">
        <v>443</v>
      </c>
      <c r="AU322" s="39"/>
      <c r="AV322" s="39"/>
      <c r="AW322" s="2" t="s">
        <v>423</v>
      </c>
      <c r="AX322" s="70"/>
      <c r="AY322" s="71"/>
      <c r="AZ322" s="71" t="s">
        <v>444</v>
      </c>
      <c r="BA322" s="71">
        <v>0</v>
      </c>
      <c r="BB322" s="71" t="s">
        <v>429</v>
      </c>
      <c r="BC322" s="106">
        <v>15600000</v>
      </c>
      <c r="BD322" s="72">
        <v>15600000</v>
      </c>
    </row>
    <row r="323" spans="1:63" s="41" customFormat="1" ht="63" customHeight="1" x14ac:dyDescent="0.25">
      <c r="A323" s="68">
        <v>472</v>
      </c>
      <c r="B323" s="20" t="s">
        <v>32</v>
      </c>
      <c r="C323" s="20" t="s">
        <v>409</v>
      </c>
      <c r="D323" s="20" t="s">
        <v>463</v>
      </c>
      <c r="E323" s="20" t="s">
        <v>198</v>
      </c>
      <c r="F323" s="20"/>
      <c r="G323" s="20" t="s">
        <v>411</v>
      </c>
      <c r="H323" s="20" t="s">
        <v>412</v>
      </c>
      <c r="I323" s="20" t="s">
        <v>413</v>
      </c>
      <c r="J323" s="68" t="s">
        <v>40</v>
      </c>
      <c r="K323" s="68">
        <f>IF(I323="na",0,IF(COUNTIFS($C$1:C323,C323,$I$1:I323,I323)&gt;1,0,1))</f>
        <v>0</v>
      </c>
      <c r="L323" s="68">
        <f>IF(I323="na",0,IF(COUNTIFS($D$1:D323,D323,$I$1:I323,I323)&gt;1,0,1))</f>
        <v>0</v>
      </c>
      <c r="M323" s="68">
        <f>IF(S323="",0,IF(VLOOKUP(R323,#REF!,2,0)=1,S323-O323,S323-SUMIFS($S:$S,$R:$R,INDEX(meses,VLOOKUP(R323,#REF!,2,0)-1),D:D,D323)))</f>
        <v>0</v>
      </c>
      <c r="N323" s="68"/>
      <c r="O323" s="68"/>
      <c r="P323" s="68"/>
      <c r="Q323" s="68"/>
      <c r="R323" s="2" t="s">
        <v>392</v>
      </c>
      <c r="S323" s="1"/>
      <c r="T323" s="22"/>
      <c r="U323" s="3"/>
      <c r="V323" s="3"/>
      <c r="W323" s="3"/>
      <c r="X323" s="20" t="s">
        <v>414</v>
      </c>
      <c r="Y323" s="20" t="s">
        <v>501</v>
      </c>
      <c r="Z323" s="20"/>
      <c r="AA323" s="109"/>
      <c r="AB323" s="22"/>
      <c r="AC323" s="22"/>
      <c r="AD323" s="20"/>
      <c r="AE323" s="20"/>
      <c r="AF323" s="3"/>
      <c r="AG323" s="22"/>
      <c r="AH323" s="3"/>
      <c r="AI323" s="3"/>
      <c r="AJ323" s="3"/>
      <c r="AK323" s="20" t="s">
        <v>418</v>
      </c>
      <c r="AL323" s="68" t="s">
        <v>46</v>
      </c>
      <c r="AM323" s="68" t="s">
        <v>47</v>
      </c>
      <c r="AN323" s="68" t="s">
        <v>48</v>
      </c>
      <c r="AO323" s="68" t="s">
        <v>419</v>
      </c>
      <c r="AP323" s="20" t="s">
        <v>441</v>
      </c>
      <c r="AQ323" s="20" t="s">
        <v>442</v>
      </c>
      <c r="AR323" s="68">
        <v>2201015</v>
      </c>
      <c r="AS323" s="2"/>
      <c r="AT323" s="39" t="s">
        <v>443</v>
      </c>
      <c r="AU323" s="39"/>
      <c r="AV323" s="39"/>
      <c r="AW323" s="2" t="s">
        <v>423</v>
      </c>
      <c r="AX323" s="70"/>
      <c r="AY323" s="71"/>
      <c r="AZ323" s="71" t="s">
        <v>444</v>
      </c>
      <c r="BA323" s="71">
        <v>0</v>
      </c>
      <c r="BB323" s="71" t="s">
        <v>429</v>
      </c>
      <c r="BC323" s="106">
        <v>1147594</v>
      </c>
      <c r="BD323" s="72">
        <v>1147594</v>
      </c>
    </row>
    <row r="324" spans="1:63" s="41" customFormat="1" ht="63" customHeight="1" x14ac:dyDescent="0.25">
      <c r="A324" s="68">
        <v>473</v>
      </c>
      <c r="B324" s="20" t="s">
        <v>32</v>
      </c>
      <c r="C324" s="20" t="s">
        <v>409</v>
      </c>
      <c r="D324" s="20" t="s">
        <v>463</v>
      </c>
      <c r="E324" s="20" t="s">
        <v>198</v>
      </c>
      <c r="F324" s="20"/>
      <c r="G324" s="20" t="s">
        <v>37</v>
      </c>
      <c r="H324" s="20" t="s">
        <v>38</v>
      </c>
      <c r="I324" s="20" t="s">
        <v>413</v>
      </c>
      <c r="J324" s="68" t="s">
        <v>40</v>
      </c>
      <c r="K324" s="68">
        <f>IF(I324="na",0,IF(COUNTIFS($C$1:C324,C324,$I$1:I324,I324)&gt;1,0,1))</f>
        <v>0</v>
      </c>
      <c r="L324" s="68">
        <f>IF(I324="na",0,IF(COUNTIFS($D$1:D324,D324,$I$1:I324,I324)&gt;1,0,1))</f>
        <v>0</v>
      </c>
      <c r="M324" s="68">
        <f>IF(S324="",0,IF(VLOOKUP(R324,#REF!,2,0)=1,S324-O324,S324-SUMIFS($S:$S,$R:$R,INDEX(meses,VLOOKUP(R324,#REF!,2,0)-1),D:D,D324)))</f>
        <v>0</v>
      </c>
      <c r="N324" s="68"/>
      <c r="O324" s="68"/>
      <c r="P324" s="68"/>
      <c r="Q324" s="68"/>
      <c r="R324" s="2" t="s">
        <v>392</v>
      </c>
      <c r="S324" s="1"/>
      <c r="T324" s="22"/>
      <c r="U324" s="3"/>
      <c r="V324" s="3"/>
      <c r="W324" s="3"/>
      <c r="X324" s="20" t="s">
        <v>414</v>
      </c>
      <c r="Y324" s="20" t="s">
        <v>501</v>
      </c>
      <c r="Z324" s="20"/>
      <c r="AA324" s="69"/>
      <c r="AB324" s="69"/>
      <c r="AC324" s="69"/>
      <c r="AD324" s="20"/>
      <c r="AE324" s="20"/>
      <c r="AF324" s="3"/>
      <c r="AG324" s="22"/>
      <c r="AH324" s="3"/>
      <c r="AI324" s="3"/>
      <c r="AJ324" s="3"/>
      <c r="AK324" s="20" t="s">
        <v>418</v>
      </c>
      <c r="AL324" s="68" t="s">
        <v>46</v>
      </c>
      <c r="AM324" s="68" t="s">
        <v>47</v>
      </c>
      <c r="AN324" s="68" t="s">
        <v>48</v>
      </c>
      <c r="AO324" s="68" t="s">
        <v>419</v>
      </c>
      <c r="AP324" s="20" t="s">
        <v>441</v>
      </c>
      <c r="AQ324" s="20" t="s">
        <v>442</v>
      </c>
      <c r="AR324" s="68">
        <v>2201015</v>
      </c>
      <c r="AS324" s="2"/>
      <c r="AT324" s="3" t="s">
        <v>577</v>
      </c>
      <c r="AU324" s="3"/>
      <c r="AV324" s="39" t="s">
        <v>70</v>
      </c>
      <c r="AW324" s="2" t="s">
        <v>423</v>
      </c>
      <c r="AX324" s="70"/>
      <c r="AY324" s="71"/>
      <c r="AZ324" s="71" t="s">
        <v>444</v>
      </c>
      <c r="BA324" s="71" t="s">
        <v>57</v>
      </c>
      <c r="BB324" s="71" t="s">
        <v>58</v>
      </c>
      <c r="BC324" s="106">
        <v>13333334</v>
      </c>
      <c r="BD324" s="72">
        <v>13333334</v>
      </c>
    </row>
    <row r="325" spans="1:63" s="41" customFormat="1" ht="63" customHeight="1" x14ac:dyDescent="0.25">
      <c r="A325" s="68">
        <v>474</v>
      </c>
      <c r="B325" s="20" t="s">
        <v>32</v>
      </c>
      <c r="C325" s="20" t="s">
        <v>409</v>
      </c>
      <c r="D325" s="20" t="s">
        <v>505</v>
      </c>
      <c r="E325" s="20" t="s">
        <v>198</v>
      </c>
      <c r="F325" s="20"/>
      <c r="G325" s="20" t="s">
        <v>411</v>
      </c>
      <c r="H325" s="20" t="s">
        <v>412</v>
      </c>
      <c r="I325" s="20" t="s">
        <v>413</v>
      </c>
      <c r="J325" s="68" t="s">
        <v>40</v>
      </c>
      <c r="K325" s="68">
        <f>IF(I325="na",0,IF(COUNTIFS($C$1:C325,C325,$I$1:I325,I325)&gt;1,0,1))</f>
        <v>0</v>
      </c>
      <c r="L325" s="68">
        <f>IF(I325="na",0,IF(COUNTIFS($D$1:D325,D325,$I$1:I325,I325)&gt;1,0,1))</f>
        <v>1</v>
      </c>
      <c r="M325" s="68">
        <f>IF(S325="",0,IF(VLOOKUP(R325,#REF!,2,0)=1,S325-O325,S325-SUMIFS($S:$S,$R:$R,INDEX(meses,VLOOKUP(R325,#REF!,2,0)-1),D:D,D325)))</f>
        <v>0</v>
      </c>
      <c r="N325" s="68"/>
      <c r="O325" s="68"/>
      <c r="P325" s="68"/>
      <c r="Q325" s="68"/>
      <c r="R325" s="2" t="s">
        <v>392</v>
      </c>
      <c r="S325" s="1"/>
      <c r="T325" s="22"/>
      <c r="U325" s="3"/>
      <c r="V325" s="3"/>
      <c r="W325" s="3"/>
      <c r="X325" s="20" t="s">
        <v>488</v>
      </c>
      <c r="Y325" s="20" t="s">
        <v>623</v>
      </c>
      <c r="Z325" s="20" t="s">
        <v>506</v>
      </c>
      <c r="AA325" s="69">
        <v>0</v>
      </c>
      <c r="AB325" s="110">
        <f>10/100</f>
        <v>0.1</v>
      </c>
      <c r="AC325" s="69">
        <f>AB325-AA325</f>
        <v>0.1</v>
      </c>
      <c r="AD325" s="20" t="s">
        <v>507</v>
      </c>
      <c r="AE325" s="20" t="s">
        <v>508</v>
      </c>
      <c r="AF325" s="3"/>
      <c r="AG325" s="22">
        <f>(AF325-AA325)/(AB325-AA325)</f>
        <v>0</v>
      </c>
      <c r="AH325" s="3"/>
      <c r="AI325" s="3"/>
      <c r="AJ325" s="3"/>
      <c r="AK325" s="20" t="s">
        <v>418</v>
      </c>
      <c r="AL325" s="68" t="s">
        <v>46</v>
      </c>
      <c r="AM325" s="68" t="s">
        <v>47</v>
      </c>
      <c r="AN325" s="68" t="s">
        <v>48</v>
      </c>
      <c r="AO325" s="68" t="s">
        <v>419</v>
      </c>
      <c r="AP325" s="20" t="s">
        <v>502</v>
      </c>
      <c r="AQ325" s="20" t="s">
        <v>503</v>
      </c>
      <c r="AR325" s="68">
        <v>2201016</v>
      </c>
      <c r="AS325" s="2"/>
      <c r="AT325" s="39" t="s">
        <v>509</v>
      </c>
      <c r="AU325" s="39"/>
      <c r="AV325" s="39" t="s">
        <v>70</v>
      </c>
      <c r="AW325" s="2" t="s">
        <v>423</v>
      </c>
      <c r="AX325" s="70"/>
      <c r="AY325" s="71"/>
      <c r="AZ325" s="71" t="s">
        <v>504</v>
      </c>
      <c r="BA325" s="71" t="s">
        <v>57</v>
      </c>
      <c r="BB325" s="71" t="s">
        <v>58</v>
      </c>
      <c r="BC325" s="106">
        <v>78294420</v>
      </c>
      <c r="BD325" s="72">
        <v>78294420</v>
      </c>
    </row>
    <row r="326" spans="1:63" s="41" customFormat="1" ht="63" customHeight="1" x14ac:dyDescent="0.25">
      <c r="A326" s="68">
        <v>475</v>
      </c>
      <c r="B326" s="20" t="s">
        <v>32</v>
      </c>
      <c r="C326" s="20" t="s">
        <v>409</v>
      </c>
      <c r="D326" s="20" t="s">
        <v>505</v>
      </c>
      <c r="E326" s="20" t="s">
        <v>198</v>
      </c>
      <c r="F326" s="20"/>
      <c r="G326" s="20" t="s">
        <v>411</v>
      </c>
      <c r="H326" s="20" t="s">
        <v>412</v>
      </c>
      <c r="I326" s="20" t="s">
        <v>413</v>
      </c>
      <c r="J326" s="68" t="s">
        <v>40</v>
      </c>
      <c r="K326" s="68">
        <f>IF(I326="na",0,IF(COUNTIFS($C$1:C326,C326,$I$1:I326,I326)&gt;1,0,1))</f>
        <v>0</v>
      </c>
      <c r="L326" s="68">
        <f>IF(I326="na",0,IF(COUNTIFS($D$1:D326,D326,$I$1:I326,I326)&gt;1,0,1))</f>
        <v>0</v>
      </c>
      <c r="M326" s="68">
        <f>IF(S326="",0,IF(VLOOKUP(R326,#REF!,2,0)=1,S326-O326,S326-SUMIFS($S:$S,$R:$R,INDEX(meses,VLOOKUP(R326,#REF!,2,0)-1),D:D,D326)))</f>
        <v>0</v>
      </c>
      <c r="N326" s="68"/>
      <c r="O326" s="68"/>
      <c r="P326" s="68"/>
      <c r="Q326" s="68"/>
      <c r="R326" s="2" t="s">
        <v>392</v>
      </c>
      <c r="S326" s="1"/>
      <c r="T326" s="22"/>
      <c r="U326" s="3"/>
      <c r="V326" s="3"/>
      <c r="W326" s="3"/>
      <c r="X326" s="20" t="s">
        <v>488</v>
      </c>
      <c r="Y326" s="20" t="s">
        <v>623</v>
      </c>
      <c r="Z326" s="20"/>
      <c r="AA326" s="69"/>
      <c r="AB326" s="69"/>
      <c r="AC326" s="69"/>
      <c r="AD326" s="20"/>
      <c r="AE326" s="20"/>
      <c r="AF326" s="3"/>
      <c r="AG326" s="22"/>
      <c r="AH326" s="3"/>
      <c r="AI326" s="3"/>
      <c r="AJ326" s="3"/>
      <c r="AK326" s="20" t="s">
        <v>418</v>
      </c>
      <c r="AL326" s="68" t="s">
        <v>46</v>
      </c>
      <c r="AM326" s="68" t="s">
        <v>47</v>
      </c>
      <c r="AN326" s="68" t="s">
        <v>48</v>
      </c>
      <c r="AO326" s="68" t="s">
        <v>419</v>
      </c>
      <c r="AP326" s="20" t="s">
        <v>502</v>
      </c>
      <c r="AQ326" s="20" t="s">
        <v>503</v>
      </c>
      <c r="AR326" s="68">
        <v>2201016</v>
      </c>
      <c r="AS326" s="2"/>
      <c r="AT326" s="39" t="s">
        <v>509</v>
      </c>
      <c r="AU326" s="39"/>
      <c r="AV326" s="39" t="s">
        <v>70</v>
      </c>
      <c r="AW326" s="2" t="s">
        <v>423</v>
      </c>
      <c r="AX326" s="70"/>
      <c r="AY326" s="71"/>
      <c r="AZ326" s="71" t="s">
        <v>504</v>
      </c>
      <c r="BA326" s="71" t="s">
        <v>57</v>
      </c>
      <c r="BB326" s="71" t="s">
        <v>58</v>
      </c>
      <c r="BC326" s="106">
        <v>17398760</v>
      </c>
      <c r="BD326" s="72">
        <v>17398760</v>
      </c>
    </row>
    <row r="327" spans="1:63" s="41" customFormat="1" ht="63" customHeight="1" x14ac:dyDescent="0.25">
      <c r="A327" s="68">
        <v>476</v>
      </c>
      <c r="B327" s="20" t="s">
        <v>32</v>
      </c>
      <c r="C327" s="20" t="s">
        <v>409</v>
      </c>
      <c r="D327" s="20" t="s">
        <v>505</v>
      </c>
      <c r="E327" s="20" t="s">
        <v>198</v>
      </c>
      <c r="F327" s="20"/>
      <c r="G327" s="20" t="s">
        <v>411</v>
      </c>
      <c r="H327" s="20" t="s">
        <v>412</v>
      </c>
      <c r="I327" s="20" t="s">
        <v>413</v>
      </c>
      <c r="J327" s="68" t="s">
        <v>40</v>
      </c>
      <c r="K327" s="68">
        <f>IF(I327="na",0,IF(COUNTIFS($C$1:C327,C327,$I$1:I327,I327)&gt;1,0,1))</f>
        <v>0</v>
      </c>
      <c r="L327" s="68">
        <f>IF(I327="na",0,IF(COUNTIFS($D$1:D327,D327,$I$1:I327,I327)&gt;1,0,1))</f>
        <v>0</v>
      </c>
      <c r="M327" s="68">
        <f>IF(S327="",0,IF(VLOOKUP(R327,#REF!,2,0)=1,S327-O327,S327-SUMIFS($S:$S,$R:$R,INDEX(meses,VLOOKUP(R327,#REF!,2,0)-1),D:D,D327)))</f>
        <v>0</v>
      </c>
      <c r="N327" s="68"/>
      <c r="O327" s="68"/>
      <c r="P327" s="68"/>
      <c r="Q327" s="68"/>
      <c r="R327" s="2" t="s">
        <v>392</v>
      </c>
      <c r="S327" s="1"/>
      <c r="T327" s="22"/>
      <c r="U327" s="3"/>
      <c r="V327" s="3"/>
      <c r="W327" s="3"/>
      <c r="X327" s="20" t="s">
        <v>488</v>
      </c>
      <c r="Y327" s="20" t="s">
        <v>623</v>
      </c>
      <c r="Z327" s="20"/>
      <c r="AA327" s="69"/>
      <c r="AB327" s="69"/>
      <c r="AC327" s="69"/>
      <c r="AD327" s="20"/>
      <c r="AE327" s="20"/>
      <c r="AF327" s="3"/>
      <c r="AG327" s="22"/>
      <c r="AH327" s="3"/>
      <c r="AI327" s="3"/>
      <c r="AJ327" s="3"/>
      <c r="AK327" s="20" t="s">
        <v>418</v>
      </c>
      <c r="AL327" s="68" t="s">
        <v>46</v>
      </c>
      <c r="AM327" s="68" t="s">
        <v>47</v>
      </c>
      <c r="AN327" s="68" t="s">
        <v>48</v>
      </c>
      <c r="AO327" s="68" t="s">
        <v>419</v>
      </c>
      <c r="AP327" s="20" t="s">
        <v>502</v>
      </c>
      <c r="AQ327" s="20" t="s">
        <v>503</v>
      </c>
      <c r="AR327" s="68">
        <v>2201016</v>
      </c>
      <c r="AS327" s="2"/>
      <c r="AT327" s="39" t="s">
        <v>510</v>
      </c>
      <c r="AU327" s="39"/>
      <c r="AV327" s="39" t="s">
        <v>70</v>
      </c>
      <c r="AW327" s="2" t="s">
        <v>423</v>
      </c>
      <c r="AX327" s="70"/>
      <c r="AY327" s="71"/>
      <c r="AZ327" s="71" t="s">
        <v>504</v>
      </c>
      <c r="BA327" s="71" t="s">
        <v>57</v>
      </c>
      <c r="BB327" s="71" t="s">
        <v>58</v>
      </c>
      <c r="BC327" s="106">
        <v>107861600</v>
      </c>
      <c r="BD327" s="72">
        <v>107861600</v>
      </c>
    </row>
    <row r="328" spans="1:63" s="41" customFormat="1" ht="63" customHeight="1" x14ac:dyDescent="0.25">
      <c r="A328" s="68">
        <v>477</v>
      </c>
      <c r="B328" s="20" t="s">
        <v>32</v>
      </c>
      <c r="C328" s="20" t="s">
        <v>409</v>
      </c>
      <c r="D328" s="20" t="s">
        <v>505</v>
      </c>
      <c r="E328" s="20" t="s">
        <v>198</v>
      </c>
      <c r="F328" s="20"/>
      <c r="G328" s="20" t="s">
        <v>411</v>
      </c>
      <c r="H328" s="20" t="s">
        <v>412</v>
      </c>
      <c r="I328" s="20" t="s">
        <v>413</v>
      </c>
      <c r="J328" s="68" t="s">
        <v>40</v>
      </c>
      <c r="K328" s="68">
        <f>IF(I328="na",0,IF(COUNTIFS($C$1:C328,C328,$I$1:I328,I328)&gt;1,0,1))</f>
        <v>0</v>
      </c>
      <c r="L328" s="68">
        <f>IF(I328="na",0,IF(COUNTIFS($D$1:D328,D328,$I$1:I328,I328)&gt;1,0,1))</f>
        <v>0</v>
      </c>
      <c r="M328" s="68">
        <f>IF(S328="",0,IF(VLOOKUP(R328,#REF!,2,0)=1,S328-O328,S328-SUMIFS($S:$S,$R:$R,INDEX(meses,VLOOKUP(R328,#REF!,2,0)-1),D:D,D328)))</f>
        <v>0</v>
      </c>
      <c r="N328" s="68"/>
      <c r="O328" s="68"/>
      <c r="P328" s="68"/>
      <c r="Q328" s="68"/>
      <c r="R328" s="2" t="s">
        <v>392</v>
      </c>
      <c r="S328" s="1"/>
      <c r="T328" s="22"/>
      <c r="U328" s="3"/>
      <c r="V328" s="3"/>
      <c r="W328" s="3"/>
      <c r="X328" s="20" t="s">
        <v>488</v>
      </c>
      <c r="Y328" s="20" t="s">
        <v>623</v>
      </c>
      <c r="Z328" s="20"/>
      <c r="AA328" s="69"/>
      <c r="AB328" s="69"/>
      <c r="AC328" s="69"/>
      <c r="AD328" s="20"/>
      <c r="AE328" s="20"/>
      <c r="AF328" s="3"/>
      <c r="AG328" s="22"/>
      <c r="AH328" s="3"/>
      <c r="AI328" s="3"/>
      <c r="AJ328" s="3"/>
      <c r="AK328" s="20" t="s">
        <v>418</v>
      </c>
      <c r="AL328" s="68" t="s">
        <v>46</v>
      </c>
      <c r="AM328" s="68" t="s">
        <v>47</v>
      </c>
      <c r="AN328" s="68" t="s">
        <v>48</v>
      </c>
      <c r="AO328" s="68" t="s">
        <v>419</v>
      </c>
      <c r="AP328" s="20" t="s">
        <v>502</v>
      </c>
      <c r="AQ328" s="20" t="s">
        <v>503</v>
      </c>
      <c r="AR328" s="68">
        <v>2201016</v>
      </c>
      <c r="AS328" s="2"/>
      <c r="AT328" s="39" t="s">
        <v>510</v>
      </c>
      <c r="AU328" s="39"/>
      <c r="AV328" s="39" t="s">
        <v>70</v>
      </c>
      <c r="AW328" s="2" t="s">
        <v>423</v>
      </c>
      <c r="AX328" s="70"/>
      <c r="AY328" s="71"/>
      <c r="AZ328" s="71" t="s">
        <v>504</v>
      </c>
      <c r="BA328" s="71" t="s">
        <v>57</v>
      </c>
      <c r="BB328" s="71" t="s">
        <v>58</v>
      </c>
      <c r="BC328" s="106">
        <v>40448100</v>
      </c>
      <c r="BD328" s="72">
        <v>40448100</v>
      </c>
    </row>
    <row r="329" spans="1:63" s="41" customFormat="1" ht="63" customHeight="1" x14ac:dyDescent="0.25">
      <c r="A329" s="68">
        <v>478</v>
      </c>
      <c r="B329" s="20" t="s">
        <v>32</v>
      </c>
      <c r="C329" s="20" t="s">
        <v>409</v>
      </c>
      <c r="D329" s="20" t="s">
        <v>505</v>
      </c>
      <c r="E329" s="20" t="s">
        <v>198</v>
      </c>
      <c r="F329" s="20"/>
      <c r="G329" s="20" t="s">
        <v>411</v>
      </c>
      <c r="H329" s="20" t="s">
        <v>412</v>
      </c>
      <c r="I329" s="20" t="s">
        <v>413</v>
      </c>
      <c r="J329" s="68" t="s">
        <v>40</v>
      </c>
      <c r="K329" s="68">
        <f>IF(I329="na",0,IF(COUNTIFS($C$1:C329,C329,$I$1:I329,I329)&gt;1,0,1))</f>
        <v>0</v>
      </c>
      <c r="L329" s="68">
        <f>IF(I329="na",0,IF(COUNTIFS($D$1:D329,D329,$I$1:I329,I329)&gt;1,0,1))</f>
        <v>0</v>
      </c>
      <c r="M329" s="68">
        <f>IF(S329="",0,IF(VLOOKUP(R329,#REF!,2,0)=1,S329-O329,S329-SUMIFS($S:$S,$R:$R,INDEX(meses,VLOOKUP(R329,#REF!,2,0)-1),D:D,D329)))</f>
        <v>0</v>
      </c>
      <c r="N329" s="68"/>
      <c r="O329" s="68"/>
      <c r="P329" s="68"/>
      <c r="Q329" s="68"/>
      <c r="R329" s="2" t="s">
        <v>392</v>
      </c>
      <c r="S329" s="1"/>
      <c r="T329" s="22"/>
      <c r="U329" s="3"/>
      <c r="V329" s="3"/>
      <c r="W329" s="3"/>
      <c r="X329" s="20" t="s">
        <v>511</v>
      </c>
      <c r="Y329" s="20" t="s">
        <v>512</v>
      </c>
      <c r="Z329" s="20" t="s">
        <v>513</v>
      </c>
      <c r="AA329" s="69">
        <v>0</v>
      </c>
      <c r="AB329" s="69">
        <v>100</v>
      </c>
      <c r="AC329" s="69">
        <f>AB329-AA329</f>
        <v>100</v>
      </c>
      <c r="AD329" s="20" t="s">
        <v>514</v>
      </c>
      <c r="AE329" s="20" t="s">
        <v>515</v>
      </c>
      <c r="AF329" s="3"/>
      <c r="AG329" s="22">
        <f>(AF329-AA329)/(AB329-AA329)</f>
        <v>0</v>
      </c>
      <c r="AH329" s="3"/>
      <c r="AI329" s="3"/>
      <c r="AJ329" s="3"/>
      <c r="AK329" s="20" t="s">
        <v>418</v>
      </c>
      <c r="AL329" s="68" t="s">
        <v>46</v>
      </c>
      <c r="AM329" s="68" t="s">
        <v>47</v>
      </c>
      <c r="AN329" s="68" t="s">
        <v>48</v>
      </c>
      <c r="AO329" s="68" t="s">
        <v>419</v>
      </c>
      <c r="AP329" s="20" t="s">
        <v>516</v>
      </c>
      <c r="AQ329" s="20" t="s">
        <v>51</v>
      </c>
      <c r="AR329" s="68">
        <v>2201004</v>
      </c>
      <c r="AS329" s="2"/>
      <c r="AT329" s="39" t="s">
        <v>517</v>
      </c>
      <c r="AU329" s="39"/>
      <c r="AV329" s="39" t="s">
        <v>70</v>
      </c>
      <c r="AW329" s="2" t="s">
        <v>423</v>
      </c>
      <c r="AX329" s="70"/>
      <c r="AY329" s="71"/>
      <c r="AZ329" s="71" t="s">
        <v>518</v>
      </c>
      <c r="BA329" s="71" t="s">
        <v>57</v>
      </c>
      <c r="BB329" s="71" t="s">
        <v>58</v>
      </c>
      <c r="BC329" s="106">
        <v>50604930</v>
      </c>
      <c r="BD329" s="72">
        <v>50604930</v>
      </c>
    </row>
    <row r="330" spans="1:63" s="41" customFormat="1" ht="63" customHeight="1" x14ac:dyDescent="0.25">
      <c r="A330" s="68">
        <v>479</v>
      </c>
      <c r="B330" s="20" t="s">
        <v>32</v>
      </c>
      <c r="C330" s="20" t="s">
        <v>409</v>
      </c>
      <c r="D330" s="20" t="s">
        <v>505</v>
      </c>
      <c r="E330" s="20" t="s">
        <v>198</v>
      </c>
      <c r="F330" s="20"/>
      <c r="G330" s="20" t="s">
        <v>411</v>
      </c>
      <c r="H330" s="20" t="s">
        <v>412</v>
      </c>
      <c r="I330" s="20" t="s">
        <v>413</v>
      </c>
      <c r="J330" s="68" t="s">
        <v>40</v>
      </c>
      <c r="K330" s="68">
        <f>IF(I330="na",0,IF(COUNTIFS($C$1:C330,C330,$I$1:I330,I330)&gt;1,0,1))</f>
        <v>0</v>
      </c>
      <c r="L330" s="68">
        <f>IF(I330="na",0,IF(COUNTIFS($D$1:D330,D330,$I$1:I330,I330)&gt;1,0,1))</f>
        <v>0</v>
      </c>
      <c r="M330" s="68">
        <f>IF(S330="",0,IF(VLOOKUP(R330,#REF!,2,0)=1,S330-O330,S330-SUMIFS($S:$S,$R:$R,INDEX(meses,VLOOKUP(R330,#REF!,2,0)-1),D:D,D330)))</f>
        <v>0</v>
      </c>
      <c r="N330" s="68"/>
      <c r="O330" s="68"/>
      <c r="P330" s="68"/>
      <c r="Q330" s="68"/>
      <c r="R330" s="2" t="s">
        <v>392</v>
      </c>
      <c r="S330" s="1"/>
      <c r="T330" s="22"/>
      <c r="U330" s="3"/>
      <c r="V330" s="3"/>
      <c r="W330" s="3"/>
      <c r="X330" s="20" t="s">
        <v>511</v>
      </c>
      <c r="Y330" s="20" t="s">
        <v>512</v>
      </c>
      <c r="Z330" s="20"/>
      <c r="AA330" s="69"/>
      <c r="AB330" s="69"/>
      <c r="AC330" s="69"/>
      <c r="AD330" s="20"/>
      <c r="AE330" s="20"/>
      <c r="AF330" s="3"/>
      <c r="AG330" s="22"/>
      <c r="AH330" s="3"/>
      <c r="AI330" s="3"/>
      <c r="AJ330" s="3"/>
      <c r="AK330" s="20" t="s">
        <v>418</v>
      </c>
      <c r="AL330" s="68" t="s">
        <v>46</v>
      </c>
      <c r="AM330" s="68" t="s">
        <v>47</v>
      </c>
      <c r="AN330" s="68" t="s">
        <v>48</v>
      </c>
      <c r="AO330" s="68" t="s">
        <v>419</v>
      </c>
      <c r="AP330" s="20" t="s">
        <v>516</v>
      </c>
      <c r="AQ330" s="20" t="s">
        <v>51</v>
      </c>
      <c r="AR330" s="68">
        <v>2201004</v>
      </c>
      <c r="AS330" s="2"/>
      <c r="AT330" s="39" t="s">
        <v>517</v>
      </c>
      <c r="AU330" s="39"/>
      <c r="AV330" s="39" t="s">
        <v>70</v>
      </c>
      <c r="AW330" s="2" t="s">
        <v>423</v>
      </c>
      <c r="AX330" s="70"/>
      <c r="AY330" s="71"/>
      <c r="AZ330" s="71" t="s">
        <v>518</v>
      </c>
      <c r="BA330" s="71" t="s">
        <v>57</v>
      </c>
      <c r="BB330" s="71" t="s">
        <v>58</v>
      </c>
      <c r="BC330" s="106">
        <v>11245540</v>
      </c>
      <c r="BD330" s="72">
        <v>11245540</v>
      </c>
    </row>
    <row r="331" spans="1:63" s="41" customFormat="1" ht="63" customHeight="1" x14ac:dyDescent="0.25">
      <c r="A331" s="68">
        <v>480</v>
      </c>
      <c r="B331" s="20" t="s">
        <v>32</v>
      </c>
      <c r="C331" s="20" t="s">
        <v>409</v>
      </c>
      <c r="D331" s="20" t="s">
        <v>505</v>
      </c>
      <c r="E331" s="20" t="s">
        <v>198</v>
      </c>
      <c r="F331" s="20"/>
      <c r="G331" s="20" t="s">
        <v>37</v>
      </c>
      <c r="H331" s="20" t="s">
        <v>201</v>
      </c>
      <c r="I331" s="20" t="s">
        <v>413</v>
      </c>
      <c r="J331" s="68" t="s">
        <v>40</v>
      </c>
      <c r="K331" s="68">
        <f>IF(I331="na",0,IF(COUNTIFS($C$1:C331,C331,$I$1:I331,I331)&gt;1,0,1))</f>
        <v>0</v>
      </c>
      <c r="L331" s="68">
        <f>IF(I331="na",0,IF(COUNTIFS($D$1:D331,D331,$I$1:I331,I331)&gt;1,0,1))</f>
        <v>0</v>
      </c>
      <c r="M331" s="68">
        <f>IF(S331="",0,IF(VLOOKUP(R331,#REF!,2,0)=1,S331-O331,S331-SUMIFS($S:$S,$R:$R,INDEX(meses,VLOOKUP(R331,#REF!,2,0)-1),D:D,D331)))</f>
        <v>0</v>
      </c>
      <c r="N331" s="68"/>
      <c r="O331" s="68"/>
      <c r="P331" s="68"/>
      <c r="Q331" s="68"/>
      <c r="R331" s="2" t="s">
        <v>392</v>
      </c>
      <c r="S331" s="1"/>
      <c r="T331" s="22"/>
      <c r="U331" s="3"/>
      <c r="V331" s="3"/>
      <c r="W331" s="3"/>
      <c r="X331" s="20" t="s">
        <v>511</v>
      </c>
      <c r="Y331" s="20" t="s">
        <v>512</v>
      </c>
      <c r="Z331" s="20"/>
      <c r="AA331" s="69"/>
      <c r="AB331" s="69"/>
      <c r="AC331" s="69"/>
      <c r="AD331" s="20"/>
      <c r="AE331" s="20"/>
      <c r="AF331" s="3"/>
      <c r="AG331" s="22"/>
      <c r="AH331" s="3"/>
      <c r="AI331" s="3"/>
      <c r="AJ331" s="3"/>
      <c r="AK331" s="20" t="s">
        <v>418</v>
      </c>
      <c r="AL331" s="68" t="s">
        <v>46</v>
      </c>
      <c r="AM331" s="68" t="s">
        <v>47</v>
      </c>
      <c r="AN331" s="68" t="s">
        <v>48</v>
      </c>
      <c r="AO331" s="68" t="s">
        <v>419</v>
      </c>
      <c r="AP331" s="20" t="s">
        <v>516</v>
      </c>
      <c r="AQ331" s="20" t="s">
        <v>51</v>
      </c>
      <c r="AR331" s="68">
        <v>2201004</v>
      </c>
      <c r="AS331" s="2"/>
      <c r="AT331" s="39" t="s">
        <v>519</v>
      </c>
      <c r="AU331" s="39"/>
      <c r="AV331" s="39" t="s">
        <v>422</v>
      </c>
      <c r="AW331" s="2" t="s">
        <v>423</v>
      </c>
      <c r="AX331" s="70"/>
      <c r="AY331" s="71"/>
      <c r="AZ331" s="71" t="s">
        <v>518</v>
      </c>
      <c r="BA331" s="71" t="s">
        <v>57</v>
      </c>
      <c r="BB331" s="71" t="s">
        <v>58</v>
      </c>
      <c r="BC331" s="106">
        <v>87528885</v>
      </c>
      <c r="BD331" s="72">
        <v>13199852</v>
      </c>
    </row>
    <row r="332" spans="1:63" s="41" customFormat="1" ht="63" customHeight="1" x14ac:dyDescent="0.25">
      <c r="A332" s="68">
        <v>481</v>
      </c>
      <c r="B332" s="20" t="s">
        <v>32</v>
      </c>
      <c r="C332" s="20" t="s">
        <v>409</v>
      </c>
      <c r="D332" s="20" t="s">
        <v>505</v>
      </c>
      <c r="E332" s="20" t="s">
        <v>198</v>
      </c>
      <c r="F332" s="20"/>
      <c r="G332" s="20" t="s">
        <v>37</v>
      </c>
      <c r="H332" s="20" t="s">
        <v>201</v>
      </c>
      <c r="I332" s="20" t="s">
        <v>413</v>
      </c>
      <c r="J332" s="68" t="s">
        <v>40</v>
      </c>
      <c r="K332" s="68">
        <f>IF(I332="na",0,IF(COUNTIFS($C$1:C332,C332,$I$1:I332,I332)&gt;1,0,1))</f>
        <v>0</v>
      </c>
      <c r="L332" s="68">
        <f>IF(I332="na",0,IF(COUNTIFS($D$1:D332,D332,$I$1:I332,I332)&gt;1,0,1))</f>
        <v>0</v>
      </c>
      <c r="M332" s="68">
        <f>IF(S332="",0,IF(VLOOKUP(R332,#REF!,2,0)=1,S332-O332,S332-SUMIFS($S:$S,$R:$R,INDEX(meses,VLOOKUP(R332,#REF!,2,0)-1),D:D,D332)))</f>
        <v>0</v>
      </c>
      <c r="N332" s="68"/>
      <c r="O332" s="68"/>
      <c r="P332" s="68"/>
      <c r="Q332" s="68"/>
      <c r="R332" s="2" t="s">
        <v>392</v>
      </c>
      <c r="S332" s="1"/>
      <c r="T332" s="22"/>
      <c r="U332" s="3"/>
      <c r="V332" s="3"/>
      <c r="W332" s="3"/>
      <c r="X332" s="20" t="s">
        <v>511</v>
      </c>
      <c r="Y332" s="20" t="s">
        <v>624</v>
      </c>
      <c r="Z332" s="20" t="s">
        <v>520</v>
      </c>
      <c r="AA332" s="69">
        <v>0</v>
      </c>
      <c r="AB332" s="69">
        <v>80</v>
      </c>
      <c r="AC332" s="69">
        <f>AB332-AA332</f>
        <v>80</v>
      </c>
      <c r="AD332" s="20" t="s">
        <v>521</v>
      </c>
      <c r="AE332" s="20" t="s">
        <v>522</v>
      </c>
      <c r="AF332" s="3"/>
      <c r="AG332" s="22">
        <f>(AF332-AA332)/(AB332-AA332)</f>
        <v>0</v>
      </c>
      <c r="AH332" s="3"/>
      <c r="AI332" s="3"/>
      <c r="AJ332" s="3"/>
      <c r="AK332" s="20" t="s">
        <v>418</v>
      </c>
      <c r="AL332" s="68" t="s">
        <v>46</v>
      </c>
      <c r="AM332" s="68" t="s">
        <v>47</v>
      </c>
      <c r="AN332" s="68" t="s">
        <v>48</v>
      </c>
      <c r="AO332" s="68" t="s">
        <v>419</v>
      </c>
      <c r="AP332" s="20" t="s">
        <v>420</v>
      </c>
      <c r="AQ332" s="20" t="s">
        <v>115</v>
      </c>
      <c r="AR332" s="68">
        <v>2201006</v>
      </c>
      <c r="AS332" s="2"/>
      <c r="AT332" s="39" t="s">
        <v>523</v>
      </c>
      <c r="AU332" s="39"/>
      <c r="AV332" s="39" t="s">
        <v>70</v>
      </c>
      <c r="AW332" s="2" t="s">
        <v>423</v>
      </c>
      <c r="AX332" s="70"/>
      <c r="AY332" s="71"/>
      <c r="AZ332" s="71" t="s">
        <v>424</v>
      </c>
      <c r="BA332" s="71" t="s">
        <v>57</v>
      </c>
      <c r="BB332" s="71" t="s">
        <v>58</v>
      </c>
      <c r="BC332" s="106">
        <v>31518000</v>
      </c>
      <c r="BD332" s="72">
        <v>31518000</v>
      </c>
    </row>
    <row r="333" spans="1:63" s="41" customFormat="1" ht="63" customHeight="1" x14ac:dyDescent="0.25">
      <c r="A333" s="68">
        <v>482</v>
      </c>
      <c r="B333" s="20" t="s">
        <v>32</v>
      </c>
      <c r="C333" s="20" t="s">
        <v>409</v>
      </c>
      <c r="D333" s="20" t="s">
        <v>505</v>
      </c>
      <c r="E333" s="20" t="s">
        <v>198</v>
      </c>
      <c r="F333" s="20"/>
      <c r="G333" s="20" t="s">
        <v>37</v>
      </c>
      <c r="H333" s="20" t="s">
        <v>201</v>
      </c>
      <c r="I333" s="20" t="s">
        <v>413</v>
      </c>
      <c r="J333" s="68" t="s">
        <v>40</v>
      </c>
      <c r="K333" s="68">
        <f>IF(I333="na",0,IF(COUNTIFS($C$1:C333,C333,$I$1:I333,I333)&gt;1,0,1))</f>
        <v>0</v>
      </c>
      <c r="L333" s="68">
        <f>IF(I333="na",0,IF(COUNTIFS($D$1:D333,D333,$I$1:I333,I333)&gt;1,0,1))</f>
        <v>0</v>
      </c>
      <c r="M333" s="68">
        <f>IF(S333="",0,IF(VLOOKUP(R333,#REF!,2,0)=1,S333-O333,S333-SUMIFS($S:$S,$R:$R,INDEX(meses,VLOOKUP(R333,#REF!,2,0)-1),D:D,D333)))</f>
        <v>0</v>
      </c>
      <c r="N333" s="68"/>
      <c r="O333" s="68"/>
      <c r="P333" s="68"/>
      <c r="Q333" s="68"/>
      <c r="R333" s="2" t="s">
        <v>392</v>
      </c>
      <c r="S333" s="1"/>
      <c r="T333" s="22"/>
      <c r="U333" s="3"/>
      <c r="V333" s="3"/>
      <c r="W333" s="3"/>
      <c r="X333" s="20" t="s">
        <v>511</v>
      </c>
      <c r="Y333" s="20" t="s">
        <v>624</v>
      </c>
      <c r="Z333" s="20"/>
      <c r="AA333" s="69"/>
      <c r="AB333" s="69"/>
      <c r="AC333" s="69"/>
      <c r="AD333" s="20"/>
      <c r="AE333" s="20"/>
      <c r="AF333" s="3"/>
      <c r="AG333" s="22"/>
      <c r="AH333" s="3"/>
      <c r="AI333" s="3"/>
      <c r="AJ333" s="3"/>
      <c r="AK333" s="20" t="s">
        <v>418</v>
      </c>
      <c r="AL333" s="68" t="s">
        <v>46</v>
      </c>
      <c r="AM333" s="68" t="s">
        <v>47</v>
      </c>
      <c r="AN333" s="68" t="s">
        <v>48</v>
      </c>
      <c r="AO333" s="68" t="s">
        <v>419</v>
      </c>
      <c r="AP333" s="20" t="s">
        <v>420</v>
      </c>
      <c r="AQ333" s="20" t="s">
        <v>115</v>
      </c>
      <c r="AR333" s="68">
        <v>2201006</v>
      </c>
      <c r="AS333" s="2"/>
      <c r="AT333" s="39" t="s">
        <v>523</v>
      </c>
      <c r="AU333" s="39"/>
      <c r="AV333" s="39" t="s">
        <v>70</v>
      </c>
      <c r="AW333" s="2" t="s">
        <v>423</v>
      </c>
      <c r="AX333" s="70"/>
      <c r="AY333" s="71"/>
      <c r="AZ333" s="71" t="s">
        <v>424</v>
      </c>
      <c r="BA333" s="71" t="s">
        <v>57</v>
      </c>
      <c r="BB333" s="71" t="s">
        <v>58</v>
      </c>
      <c r="BC333" s="106">
        <v>7004000</v>
      </c>
      <c r="BD333" s="72">
        <v>7004000</v>
      </c>
    </row>
    <row r="334" spans="1:63" s="41" customFormat="1" ht="63" customHeight="1" x14ac:dyDescent="0.25">
      <c r="A334" s="68">
        <v>483</v>
      </c>
      <c r="B334" s="20" t="s">
        <v>32</v>
      </c>
      <c r="C334" s="20" t="s">
        <v>409</v>
      </c>
      <c r="D334" s="20" t="s">
        <v>505</v>
      </c>
      <c r="E334" s="20" t="s">
        <v>198</v>
      </c>
      <c r="F334" s="20"/>
      <c r="G334" s="20" t="s">
        <v>37</v>
      </c>
      <c r="H334" s="20" t="s">
        <v>201</v>
      </c>
      <c r="I334" s="20" t="s">
        <v>413</v>
      </c>
      <c r="J334" s="68" t="s">
        <v>40</v>
      </c>
      <c r="K334" s="68">
        <f>IF(I334="na",0,IF(COUNTIFS($C$1:C334,C334,$I$1:I334,I334)&gt;1,0,1))</f>
        <v>0</v>
      </c>
      <c r="L334" s="68">
        <f>IF(I334="na",0,IF(COUNTIFS($D$1:D334,D334,$I$1:I334,I334)&gt;1,0,1))</f>
        <v>0</v>
      </c>
      <c r="M334" s="68">
        <f>IF(S334="",0,IF(VLOOKUP(R334,#REF!,2,0)=1,S334-O334,S334-SUMIFS($S:$S,$R:$R,INDEX(meses,VLOOKUP(R334,#REF!,2,0)-1),D:D,D334)))</f>
        <v>0</v>
      </c>
      <c r="N334" s="68"/>
      <c r="O334" s="68"/>
      <c r="P334" s="68"/>
      <c r="Q334" s="68"/>
      <c r="R334" s="2" t="s">
        <v>392</v>
      </c>
      <c r="S334" s="1"/>
      <c r="T334" s="22"/>
      <c r="U334" s="3"/>
      <c r="V334" s="3"/>
      <c r="W334" s="3"/>
      <c r="X334" s="20" t="s">
        <v>511</v>
      </c>
      <c r="Y334" s="20" t="s">
        <v>524</v>
      </c>
      <c r="Z334" s="20" t="s">
        <v>525</v>
      </c>
      <c r="AA334" s="69">
        <v>0</v>
      </c>
      <c r="AB334" s="69">
        <v>80</v>
      </c>
      <c r="AC334" s="69">
        <f t="shared" ref="AC334:AC336" si="22">AB334-AA334</f>
        <v>80</v>
      </c>
      <c r="AD334" s="20" t="s">
        <v>521</v>
      </c>
      <c r="AE334" s="20" t="s">
        <v>526</v>
      </c>
      <c r="AF334" s="3"/>
      <c r="AG334" s="22">
        <f t="shared" ref="AG334:AG336" si="23">(AF334-AA334)/(AB334-AA334)</f>
        <v>0</v>
      </c>
      <c r="AH334" s="3"/>
      <c r="AI334" s="3"/>
      <c r="AJ334" s="3"/>
      <c r="AK334" s="20" t="s">
        <v>418</v>
      </c>
      <c r="AL334" s="68" t="s">
        <v>46</v>
      </c>
      <c r="AM334" s="68" t="s">
        <v>47</v>
      </c>
      <c r="AN334" s="68" t="s">
        <v>48</v>
      </c>
      <c r="AO334" s="68" t="s">
        <v>419</v>
      </c>
      <c r="AP334" s="20" t="s">
        <v>527</v>
      </c>
      <c r="AQ334" s="20" t="s">
        <v>115</v>
      </c>
      <c r="AR334" s="68">
        <v>2201006</v>
      </c>
      <c r="AS334" s="2"/>
      <c r="AT334" s="39" t="s">
        <v>528</v>
      </c>
      <c r="AU334" s="39"/>
      <c r="AV334" s="39" t="s">
        <v>422</v>
      </c>
      <c r="AW334" s="2" t="s">
        <v>423</v>
      </c>
      <c r="AX334" s="70"/>
      <c r="AY334" s="71"/>
      <c r="AZ334" s="71" t="s">
        <v>424</v>
      </c>
      <c r="BA334" s="71" t="s">
        <v>57</v>
      </c>
      <c r="BB334" s="71" t="s">
        <v>58</v>
      </c>
      <c r="BC334" s="106">
        <v>230000000</v>
      </c>
      <c r="BD334" s="72">
        <v>230000000</v>
      </c>
      <c r="BK334" s="108"/>
    </row>
    <row r="335" spans="1:63" s="41" customFormat="1" ht="63" customHeight="1" x14ac:dyDescent="0.25">
      <c r="A335" s="68">
        <v>484</v>
      </c>
      <c r="B335" s="20" t="s">
        <v>32</v>
      </c>
      <c r="C335" s="20" t="s">
        <v>409</v>
      </c>
      <c r="D335" s="20" t="s">
        <v>505</v>
      </c>
      <c r="E335" s="20" t="s">
        <v>198</v>
      </c>
      <c r="F335" s="20"/>
      <c r="G335" s="20" t="s">
        <v>37</v>
      </c>
      <c r="H335" s="20" t="s">
        <v>201</v>
      </c>
      <c r="I335" s="20" t="s">
        <v>413</v>
      </c>
      <c r="J335" s="68" t="s">
        <v>40</v>
      </c>
      <c r="K335" s="68">
        <f>IF(I335="na",0,IF(COUNTIFS($C$1:C335,C335,$I$1:I335,I335)&gt;1,0,1))</f>
        <v>0</v>
      </c>
      <c r="L335" s="68">
        <f>IF(I335="na",0,IF(COUNTIFS($D$1:D335,D335,$I$1:I335,I335)&gt;1,0,1))</f>
        <v>0</v>
      </c>
      <c r="M335" s="68">
        <f>IF(S335="",0,IF(VLOOKUP(R335,#REF!,2,0)=1,S335-O335,S335-SUMIFS($S:$S,$R:$R,INDEX(meses,VLOOKUP(R335,#REF!,2,0)-1),D:D,D335)))</f>
        <v>0</v>
      </c>
      <c r="N335" s="68"/>
      <c r="O335" s="68"/>
      <c r="P335" s="68"/>
      <c r="Q335" s="68"/>
      <c r="R335" s="2" t="s">
        <v>392</v>
      </c>
      <c r="S335" s="1"/>
      <c r="T335" s="22"/>
      <c r="U335" s="3"/>
      <c r="V335" s="3"/>
      <c r="W335" s="3"/>
      <c r="X335" s="20" t="s">
        <v>414</v>
      </c>
      <c r="Y335" s="20" t="s">
        <v>529</v>
      </c>
      <c r="Z335" s="20" t="s">
        <v>513</v>
      </c>
      <c r="AA335" s="69">
        <v>0</v>
      </c>
      <c r="AB335" s="69">
        <v>100</v>
      </c>
      <c r="AC335" s="69">
        <f t="shared" si="22"/>
        <v>100</v>
      </c>
      <c r="AD335" s="20" t="s">
        <v>514</v>
      </c>
      <c r="AE335" s="20" t="s">
        <v>530</v>
      </c>
      <c r="AF335" s="3"/>
      <c r="AG335" s="22">
        <f t="shared" si="23"/>
        <v>0</v>
      </c>
      <c r="AH335" s="3"/>
      <c r="AI335" s="3"/>
      <c r="AJ335" s="3"/>
      <c r="AK335" s="20" t="s">
        <v>418</v>
      </c>
      <c r="AL335" s="68" t="s">
        <v>46</v>
      </c>
      <c r="AM335" s="68" t="s">
        <v>47</v>
      </c>
      <c r="AN335" s="68" t="s">
        <v>48</v>
      </c>
      <c r="AO335" s="68" t="s">
        <v>419</v>
      </c>
      <c r="AP335" s="20" t="s">
        <v>420</v>
      </c>
      <c r="AQ335" s="20" t="s">
        <v>115</v>
      </c>
      <c r="AR335" s="68">
        <v>2201006</v>
      </c>
      <c r="AS335" s="2"/>
      <c r="AT335" s="39" t="s">
        <v>421</v>
      </c>
      <c r="AU335" s="39"/>
      <c r="AV335" s="39"/>
      <c r="AW335" s="2" t="s">
        <v>423</v>
      </c>
      <c r="AX335" s="70"/>
      <c r="AY335" s="71"/>
      <c r="AZ335" s="71" t="s">
        <v>424</v>
      </c>
      <c r="BA335" s="71">
        <v>0</v>
      </c>
      <c r="BB335" s="71" t="s">
        <v>429</v>
      </c>
      <c r="BC335" s="106">
        <v>50000000</v>
      </c>
      <c r="BD335" s="72">
        <v>50000000</v>
      </c>
    </row>
    <row r="336" spans="1:63" s="41" customFormat="1" ht="63" customHeight="1" x14ac:dyDescent="0.25">
      <c r="A336" s="68">
        <v>485</v>
      </c>
      <c r="B336" s="20" t="s">
        <v>32</v>
      </c>
      <c r="C336" s="20" t="s">
        <v>409</v>
      </c>
      <c r="D336" s="20" t="s">
        <v>505</v>
      </c>
      <c r="E336" s="20" t="s">
        <v>198</v>
      </c>
      <c r="F336" s="20"/>
      <c r="G336" s="20" t="s">
        <v>37</v>
      </c>
      <c r="H336" s="20" t="s">
        <v>201</v>
      </c>
      <c r="I336" s="20" t="s">
        <v>413</v>
      </c>
      <c r="J336" s="68" t="s">
        <v>40</v>
      </c>
      <c r="K336" s="68">
        <f>IF(I336="na",0,IF(COUNTIFS($C$1:C336,C336,$I$1:I336,I336)&gt;1,0,1))</f>
        <v>0</v>
      </c>
      <c r="L336" s="68">
        <f>IF(I336="na",0,IF(COUNTIFS($D$1:D336,D336,$I$1:I336,I336)&gt;1,0,1))</f>
        <v>0</v>
      </c>
      <c r="M336" s="68">
        <f>IF(S336="",0,IF(VLOOKUP(R336,#REF!,2,0)=1,S336-O336,S336-SUMIFS($S:$S,$R:$R,INDEX(meses,VLOOKUP(R336,#REF!,2,0)-1),D:D,D336)))</f>
        <v>0</v>
      </c>
      <c r="N336" s="68"/>
      <c r="O336" s="68"/>
      <c r="P336" s="68"/>
      <c r="Q336" s="68"/>
      <c r="R336" s="2" t="s">
        <v>392</v>
      </c>
      <c r="S336" s="1"/>
      <c r="T336" s="22"/>
      <c r="U336" s="3"/>
      <c r="V336" s="3"/>
      <c r="W336" s="3"/>
      <c r="X336" s="20" t="s">
        <v>511</v>
      </c>
      <c r="Y336" s="20" t="s">
        <v>625</v>
      </c>
      <c r="Z336" s="20" t="s">
        <v>531</v>
      </c>
      <c r="AA336" s="69">
        <v>0</v>
      </c>
      <c r="AB336" s="69">
        <v>100</v>
      </c>
      <c r="AC336" s="69">
        <f t="shared" si="22"/>
        <v>100</v>
      </c>
      <c r="AD336" s="20" t="s">
        <v>532</v>
      </c>
      <c r="AE336" s="20" t="s">
        <v>626</v>
      </c>
      <c r="AF336" s="3"/>
      <c r="AG336" s="22">
        <f t="shared" si="23"/>
        <v>0</v>
      </c>
      <c r="AH336" s="3"/>
      <c r="AI336" s="3"/>
      <c r="AJ336" s="3"/>
      <c r="AK336" s="20" t="s">
        <v>418</v>
      </c>
      <c r="AL336" s="68" t="s">
        <v>46</v>
      </c>
      <c r="AM336" s="68" t="s">
        <v>47</v>
      </c>
      <c r="AN336" s="68" t="s">
        <v>48</v>
      </c>
      <c r="AO336" s="68" t="s">
        <v>419</v>
      </c>
      <c r="AP336" s="20" t="s">
        <v>420</v>
      </c>
      <c r="AQ336" s="20" t="s">
        <v>115</v>
      </c>
      <c r="AR336" s="68">
        <v>2201006</v>
      </c>
      <c r="AS336" s="2"/>
      <c r="AT336" s="39" t="s">
        <v>533</v>
      </c>
      <c r="AU336" s="39"/>
      <c r="AV336" s="39" t="s">
        <v>422</v>
      </c>
      <c r="AW336" s="2" t="s">
        <v>423</v>
      </c>
      <c r="AX336" s="70"/>
      <c r="AY336" s="71"/>
      <c r="AZ336" s="71" t="s">
        <v>424</v>
      </c>
      <c r="BA336" s="71" t="s">
        <v>57</v>
      </c>
      <c r="BB336" s="71" t="s">
        <v>58</v>
      </c>
      <c r="BC336" s="106">
        <v>505153933</v>
      </c>
      <c r="BD336" s="72">
        <v>505153933</v>
      </c>
    </row>
    <row r="337" spans="1:63" s="41" customFormat="1" ht="63" customHeight="1" x14ac:dyDescent="0.25">
      <c r="A337" s="68">
        <v>486</v>
      </c>
      <c r="B337" s="20" t="s">
        <v>32</v>
      </c>
      <c r="C337" s="20" t="s">
        <v>409</v>
      </c>
      <c r="D337" s="20" t="s">
        <v>505</v>
      </c>
      <c r="E337" s="20" t="s">
        <v>198</v>
      </c>
      <c r="F337" s="20"/>
      <c r="G337" s="20" t="s">
        <v>37</v>
      </c>
      <c r="H337" s="20" t="s">
        <v>201</v>
      </c>
      <c r="I337" s="20" t="s">
        <v>413</v>
      </c>
      <c r="J337" s="68" t="s">
        <v>40</v>
      </c>
      <c r="K337" s="68">
        <f>IF(I337="na",0,IF(COUNTIFS($C$1:C337,C337,$I$1:I337,I337)&gt;1,0,1))</f>
        <v>0</v>
      </c>
      <c r="L337" s="68">
        <f>IF(I337="na",0,IF(COUNTIFS($D$1:D337,D337,$I$1:I337,I337)&gt;1,0,1))</f>
        <v>0</v>
      </c>
      <c r="M337" s="68">
        <f>IF(S337="",0,IF(VLOOKUP(R337,#REF!,2,0)=1,S337-O337,S337-SUMIFS($S:$S,$R:$R,INDEX(meses,VLOOKUP(R337,#REF!,2,0)-1),D:D,D337)))</f>
        <v>0</v>
      </c>
      <c r="N337" s="68"/>
      <c r="O337" s="68"/>
      <c r="P337" s="68"/>
      <c r="Q337" s="68"/>
      <c r="R337" s="2" t="s">
        <v>392</v>
      </c>
      <c r="S337" s="1"/>
      <c r="T337" s="22"/>
      <c r="U337" s="3"/>
      <c r="V337" s="3"/>
      <c r="W337" s="3"/>
      <c r="X337" s="20" t="s">
        <v>414</v>
      </c>
      <c r="Y337" s="20" t="s">
        <v>625</v>
      </c>
      <c r="Z337" s="20"/>
      <c r="AA337" s="20"/>
      <c r="AB337" s="20"/>
      <c r="AC337" s="20"/>
      <c r="AD337" s="20"/>
      <c r="AE337" s="20"/>
      <c r="AF337" s="3"/>
      <c r="AG337" s="22"/>
      <c r="AH337" s="3"/>
      <c r="AI337" s="3"/>
      <c r="AJ337" s="3"/>
      <c r="AK337" s="20" t="s">
        <v>418</v>
      </c>
      <c r="AL337" s="68" t="s">
        <v>46</v>
      </c>
      <c r="AM337" s="68" t="s">
        <v>47</v>
      </c>
      <c r="AN337" s="68" t="s">
        <v>48</v>
      </c>
      <c r="AO337" s="68" t="s">
        <v>419</v>
      </c>
      <c r="AP337" s="20" t="s">
        <v>527</v>
      </c>
      <c r="AQ337" s="20" t="s">
        <v>115</v>
      </c>
      <c r="AR337" s="68">
        <v>2201006</v>
      </c>
      <c r="AS337" s="2"/>
      <c r="AT337" s="39" t="s">
        <v>547</v>
      </c>
      <c r="AU337" s="39"/>
      <c r="AV337" s="39" t="s">
        <v>448</v>
      </c>
      <c r="AW337" s="2" t="s">
        <v>423</v>
      </c>
      <c r="AX337" s="70"/>
      <c r="AY337" s="71"/>
      <c r="AZ337" s="71" t="s">
        <v>424</v>
      </c>
      <c r="BA337" s="71" t="s">
        <v>449</v>
      </c>
      <c r="BB337" s="71" t="s">
        <v>450</v>
      </c>
      <c r="BC337" s="106">
        <v>203500000</v>
      </c>
      <c r="BD337" s="72">
        <v>203500000</v>
      </c>
      <c r="BK337" s="108"/>
    </row>
    <row r="338" spans="1:63" s="41" customFormat="1" ht="63" customHeight="1" x14ac:dyDescent="0.25">
      <c r="A338" s="68">
        <v>487</v>
      </c>
      <c r="B338" s="20" t="s">
        <v>32</v>
      </c>
      <c r="C338" s="20" t="s">
        <v>409</v>
      </c>
      <c r="D338" s="20" t="s">
        <v>505</v>
      </c>
      <c r="E338" s="20" t="s">
        <v>198</v>
      </c>
      <c r="F338" s="20"/>
      <c r="G338" s="20" t="s">
        <v>37</v>
      </c>
      <c r="H338" s="20" t="s">
        <v>201</v>
      </c>
      <c r="I338" s="20" t="s">
        <v>413</v>
      </c>
      <c r="J338" s="68" t="s">
        <v>40</v>
      </c>
      <c r="K338" s="68">
        <f>IF(I338="na",0,IF(COUNTIFS($C$1:C338,C338,$I$1:I338,I338)&gt;1,0,1))</f>
        <v>0</v>
      </c>
      <c r="L338" s="68">
        <f>IF(I338="na",0,IF(COUNTIFS($D$1:D338,D338,$I$1:I338,I338)&gt;1,0,1))</f>
        <v>0</v>
      </c>
      <c r="M338" s="68">
        <f>IF(S338="",0,IF(VLOOKUP(R338,#REF!,2,0)=1,S338-O338,S338-SUMIFS($S:$S,$R:$R,INDEX(meses,VLOOKUP(R338,#REF!,2,0)-1),D:D,D338)))</f>
        <v>0</v>
      </c>
      <c r="N338" s="68"/>
      <c r="O338" s="68"/>
      <c r="P338" s="68"/>
      <c r="Q338" s="68"/>
      <c r="R338" s="2" t="s">
        <v>392</v>
      </c>
      <c r="S338" s="1"/>
      <c r="T338" s="22"/>
      <c r="U338" s="3"/>
      <c r="V338" s="3"/>
      <c r="W338" s="3"/>
      <c r="X338" s="20" t="s">
        <v>414</v>
      </c>
      <c r="Y338" s="20" t="s">
        <v>625</v>
      </c>
      <c r="Z338" s="20"/>
      <c r="AA338" s="69"/>
      <c r="AB338" s="69"/>
      <c r="AC338" s="69"/>
      <c r="AD338" s="20"/>
      <c r="AE338" s="20"/>
      <c r="AF338" s="3"/>
      <c r="AG338" s="22"/>
      <c r="AH338" s="3"/>
      <c r="AI338" s="3"/>
      <c r="AJ338" s="3"/>
      <c r="AK338" s="20" t="s">
        <v>418</v>
      </c>
      <c r="AL338" s="68" t="s">
        <v>46</v>
      </c>
      <c r="AM338" s="68" t="s">
        <v>47</v>
      </c>
      <c r="AN338" s="68" t="s">
        <v>48</v>
      </c>
      <c r="AO338" s="68" t="s">
        <v>419</v>
      </c>
      <c r="AP338" s="20" t="s">
        <v>527</v>
      </c>
      <c r="AQ338" s="20" t="s">
        <v>115</v>
      </c>
      <c r="AR338" s="68">
        <v>2201006</v>
      </c>
      <c r="AS338" s="2"/>
      <c r="AT338" s="39" t="s">
        <v>533</v>
      </c>
      <c r="AU338" s="39"/>
      <c r="AV338" s="39" t="s">
        <v>422</v>
      </c>
      <c r="AW338" s="2" t="s">
        <v>423</v>
      </c>
      <c r="AX338" s="70"/>
      <c r="AY338" s="71"/>
      <c r="AZ338" s="71" t="s">
        <v>424</v>
      </c>
      <c r="BA338" s="71" t="s">
        <v>57</v>
      </c>
      <c r="BB338" s="71" t="s">
        <v>58</v>
      </c>
      <c r="BC338" s="106">
        <v>192178879</v>
      </c>
      <c r="BD338" s="72">
        <v>192178879</v>
      </c>
    </row>
    <row r="339" spans="1:63" s="41" customFormat="1" ht="63" customHeight="1" x14ac:dyDescent="0.25">
      <c r="A339" s="68">
        <v>488</v>
      </c>
      <c r="B339" s="20" t="s">
        <v>32</v>
      </c>
      <c r="C339" s="20" t="s">
        <v>409</v>
      </c>
      <c r="D339" s="20" t="s">
        <v>505</v>
      </c>
      <c r="E339" s="20" t="s">
        <v>198</v>
      </c>
      <c r="F339" s="20"/>
      <c r="G339" s="20" t="s">
        <v>37</v>
      </c>
      <c r="H339" s="20" t="s">
        <v>201</v>
      </c>
      <c r="I339" s="20" t="s">
        <v>413</v>
      </c>
      <c r="J339" s="68" t="s">
        <v>40</v>
      </c>
      <c r="K339" s="68">
        <f>IF(I339="na",0,IF(COUNTIFS($C$1:C339,C339,$I$1:I339,I339)&gt;1,0,1))</f>
        <v>0</v>
      </c>
      <c r="L339" s="68">
        <f>IF(I339="na",0,IF(COUNTIFS($D$1:D339,D339,$I$1:I339,I339)&gt;1,0,1))</f>
        <v>0</v>
      </c>
      <c r="M339" s="68">
        <f>IF(S339="",0,IF(VLOOKUP(R339,#REF!,2,0)=1,S339-O339,S339-SUMIFS($S:$S,$R:$R,INDEX(meses,VLOOKUP(R339,#REF!,2,0)-1),D:D,D339)))</f>
        <v>0</v>
      </c>
      <c r="N339" s="68"/>
      <c r="O339" s="68"/>
      <c r="P339" s="68"/>
      <c r="Q339" s="68"/>
      <c r="R339" s="2" t="s">
        <v>392</v>
      </c>
      <c r="S339" s="1"/>
      <c r="T339" s="22"/>
      <c r="U339" s="3"/>
      <c r="V339" s="3"/>
      <c r="W339" s="3"/>
      <c r="X339" s="20" t="s">
        <v>414</v>
      </c>
      <c r="Y339" s="20" t="s">
        <v>625</v>
      </c>
      <c r="Z339" s="20"/>
      <c r="AA339" s="69"/>
      <c r="AB339" s="69"/>
      <c r="AC339" s="69"/>
      <c r="AD339" s="20"/>
      <c r="AE339" s="20"/>
      <c r="AF339" s="3"/>
      <c r="AG339" s="22"/>
      <c r="AH339" s="3"/>
      <c r="AI339" s="3"/>
      <c r="AJ339" s="3"/>
      <c r="AK339" s="20" t="s">
        <v>418</v>
      </c>
      <c r="AL339" s="68" t="s">
        <v>46</v>
      </c>
      <c r="AM339" s="68" t="s">
        <v>47</v>
      </c>
      <c r="AN339" s="68" t="s">
        <v>48</v>
      </c>
      <c r="AO339" s="68" t="s">
        <v>419</v>
      </c>
      <c r="AP339" s="20" t="s">
        <v>527</v>
      </c>
      <c r="AQ339" s="20" t="s">
        <v>115</v>
      </c>
      <c r="AR339" s="68">
        <v>2201006</v>
      </c>
      <c r="AS339" s="2"/>
      <c r="AT339" s="39" t="s">
        <v>455</v>
      </c>
      <c r="AU339" s="39"/>
      <c r="AV339" s="39" t="s">
        <v>422</v>
      </c>
      <c r="AW339" s="2" t="s">
        <v>423</v>
      </c>
      <c r="AX339" s="70"/>
      <c r="AY339" s="71"/>
      <c r="AZ339" s="71" t="s">
        <v>424</v>
      </c>
      <c r="BA339" s="71" t="s">
        <v>57</v>
      </c>
      <c r="BB339" s="71" t="s">
        <v>58</v>
      </c>
      <c r="BC339" s="106">
        <v>130000000</v>
      </c>
      <c r="BD339" s="72">
        <v>130000000</v>
      </c>
    </row>
    <row r="340" spans="1:63" s="41" customFormat="1" ht="63" customHeight="1" x14ac:dyDescent="0.25">
      <c r="A340" s="68">
        <v>489</v>
      </c>
      <c r="B340" s="20" t="s">
        <v>32</v>
      </c>
      <c r="C340" s="20" t="s">
        <v>409</v>
      </c>
      <c r="D340" s="20" t="s">
        <v>505</v>
      </c>
      <c r="E340" s="20" t="s">
        <v>198</v>
      </c>
      <c r="F340" s="20"/>
      <c r="G340" s="20" t="s">
        <v>37</v>
      </c>
      <c r="H340" s="20" t="s">
        <v>201</v>
      </c>
      <c r="I340" s="20" t="s">
        <v>413</v>
      </c>
      <c r="J340" s="68" t="s">
        <v>40</v>
      </c>
      <c r="K340" s="68">
        <f>IF(I340="na",0,IF(COUNTIFS($C$1:C340,C340,$I$1:I340,I340)&gt;1,0,1))</f>
        <v>0</v>
      </c>
      <c r="L340" s="68">
        <f>IF(I340="na",0,IF(COUNTIFS($D$1:D340,D340,$I$1:I340,I340)&gt;1,0,1))</f>
        <v>0</v>
      </c>
      <c r="M340" s="68">
        <f>IF(S340="",0,IF(VLOOKUP(R340,#REF!,2,0)=1,S340-O340,S340-SUMIFS($S:$S,$R:$R,INDEX(meses,VLOOKUP(R340,#REF!,2,0)-1),D:D,D340)))</f>
        <v>0</v>
      </c>
      <c r="N340" s="68"/>
      <c r="O340" s="68"/>
      <c r="P340" s="68"/>
      <c r="Q340" s="68"/>
      <c r="R340" s="2" t="s">
        <v>392</v>
      </c>
      <c r="S340" s="1"/>
      <c r="T340" s="22"/>
      <c r="U340" s="3"/>
      <c r="V340" s="3"/>
      <c r="W340" s="3"/>
      <c r="X340" s="20" t="s">
        <v>511</v>
      </c>
      <c r="Y340" s="20" t="s">
        <v>534</v>
      </c>
      <c r="Z340" s="20" t="s">
        <v>520</v>
      </c>
      <c r="AA340" s="69">
        <v>0</v>
      </c>
      <c r="AB340" s="69">
        <v>100</v>
      </c>
      <c r="AC340" s="69">
        <f>AB340-AA340</f>
        <v>100</v>
      </c>
      <c r="AD340" s="20" t="s">
        <v>521</v>
      </c>
      <c r="AE340" s="20" t="s">
        <v>627</v>
      </c>
      <c r="AF340" s="3"/>
      <c r="AG340" s="22">
        <f>(AF340-AA340)/(AB340-AA340)</f>
        <v>0</v>
      </c>
      <c r="AH340" s="3"/>
      <c r="AI340" s="3"/>
      <c r="AJ340" s="3"/>
      <c r="AK340" s="20" t="s">
        <v>418</v>
      </c>
      <c r="AL340" s="68" t="s">
        <v>46</v>
      </c>
      <c r="AM340" s="68" t="s">
        <v>47</v>
      </c>
      <c r="AN340" s="68" t="s">
        <v>48</v>
      </c>
      <c r="AO340" s="68" t="s">
        <v>419</v>
      </c>
      <c r="AP340" s="20" t="s">
        <v>420</v>
      </c>
      <c r="AQ340" s="20" t="s">
        <v>115</v>
      </c>
      <c r="AR340" s="68">
        <v>2201006</v>
      </c>
      <c r="AS340" s="2"/>
      <c r="AT340" s="39" t="s">
        <v>535</v>
      </c>
      <c r="AU340" s="39"/>
      <c r="AV340" s="39" t="s">
        <v>448</v>
      </c>
      <c r="AW340" s="2" t="s">
        <v>423</v>
      </c>
      <c r="AX340" s="70"/>
      <c r="AY340" s="71"/>
      <c r="AZ340" s="71" t="s">
        <v>424</v>
      </c>
      <c r="BA340" s="71" t="s">
        <v>449</v>
      </c>
      <c r="BB340" s="71" t="s">
        <v>450</v>
      </c>
      <c r="BC340" s="106">
        <v>370000000</v>
      </c>
      <c r="BD340" s="72">
        <v>370000000</v>
      </c>
    </row>
    <row r="341" spans="1:63" s="41" customFormat="1" ht="63" customHeight="1" x14ac:dyDescent="0.25">
      <c r="A341" s="68">
        <v>490</v>
      </c>
      <c r="B341" s="20" t="s">
        <v>32</v>
      </c>
      <c r="C341" s="20" t="s">
        <v>409</v>
      </c>
      <c r="D341" s="20" t="s">
        <v>505</v>
      </c>
      <c r="E341" s="20" t="s">
        <v>198</v>
      </c>
      <c r="F341" s="20"/>
      <c r="G341" s="20" t="s">
        <v>37</v>
      </c>
      <c r="H341" s="20" t="s">
        <v>201</v>
      </c>
      <c r="I341" s="20" t="s">
        <v>413</v>
      </c>
      <c r="J341" s="68" t="s">
        <v>40</v>
      </c>
      <c r="K341" s="68">
        <f>IF(I341="na",0,IF(COUNTIFS($C$1:C341,C341,$I$1:I341,I341)&gt;1,0,1))</f>
        <v>0</v>
      </c>
      <c r="L341" s="68">
        <f>IF(I341="na",0,IF(COUNTIFS($D$1:D341,D341,$I$1:I341,I341)&gt;1,0,1))</f>
        <v>0</v>
      </c>
      <c r="M341" s="68">
        <f>IF(S341="",0,IF(VLOOKUP(R341,#REF!,2,0)=1,S341-O341,S341-SUMIFS($S:$S,$R:$R,INDEX(meses,VLOOKUP(R341,#REF!,2,0)-1),D:D,D341)))</f>
        <v>0</v>
      </c>
      <c r="N341" s="68"/>
      <c r="O341" s="68"/>
      <c r="P341" s="68"/>
      <c r="Q341" s="68"/>
      <c r="R341" s="2" t="s">
        <v>392</v>
      </c>
      <c r="S341" s="1"/>
      <c r="T341" s="22"/>
      <c r="U341" s="3"/>
      <c r="V341" s="3"/>
      <c r="W341" s="3"/>
      <c r="X341" s="20" t="s">
        <v>511</v>
      </c>
      <c r="Y341" s="20" t="s">
        <v>534</v>
      </c>
      <c r="Z341" s="20"/>
      <c r="AA341" s="69"/>
      <c r="AB341" s="69"/>
      <c r="AC341" s="69"/>
      <c r="AD341" s="20"/>
      <c r="AE341" s="20"/>
      <c r="AF341" s="3"/>
      <c r="AG341" s="22"/>
      <c r="AH341" s="3"/>
      <c r="AI341" s="3"/>
      <c r="AJ341" s="3"/>
      <c r="AK341" s="20" t="s">
        <v>418</v>
      </c>
      <c r="AL341" s="68" t="s">
        <v>46</v>
      </c>
      <c r="AM341" s="68" t="s">
        <v>47</v>
      </c>
      <c r="AN341" s="68" t="s">
        <v>48</v>
      </c>
      <c r="AO341" s="68" t="s">
        <v>419</v>
      </c>
      <c r="AP341" s="20" t="s">
        <v>420</v>
      </c>
      <c r="AQ341" s="20" t="s">
        <v>115</v>
      </c>
      <c r="AR341" s="68">
        <v>2201006</v>
      </c>
      <c r="AS341" s="2"/>
      <c r="AT341" s="39" t="s">
        <v>536</v>
      </c>
      <c r="AU341" s="39"/>
      <c r="AV341" s="39" t="s">
        <v>448</v>
      </c>
      <c r="AW341" s="2" t="s">
        <v>423</v>
      </c>
      <c r="AX341" s="70"/>
      <c r="AY341" s="71"/>
      <c r="AZ341" s="71" t="s">
        <v>424</v>
      </c>
      <c r="BA341" s="71" t="s">
        <v>449</v>
      </c>
      <c r="BB341" s="71" t="s">
        <v>450</v>
      </c>
      <c r="BC341" s="106">
        <v>3700000000</v>
      </c>
      <c r="BD341" s="72">
        <v>3700000000</v>
      </c>
    </row>
    <row r="342" spans="1:63" s="41" customFormat="1" ht="63" customHeight="1" x14ac:dyDescent="0.25">
      <c r="A342" s="68">
        <v>491</v>
      </c>
      <c r="B342" s="20" t="s">
        <v>32</v>
      </c>
      <c r="C342" s="20" t="s">
        <v>409</v>
      </c>
      <c r="D342" s="20" t="s">
        <v>505</v>
      </c>
      <c r="E342" s="20" t="s">
        <v>198</v>
      </c>
      <c r="F342" s="20"/>
      <c r="G342" s="20" t="s">
        <v>37</v>
      </c>
      <c r="H342" s="20" t="s">
        <v>201</v>
      </c>
      <c r="I342" s="20" t="s">
        <v>413</v>
      </c>
      <c r="J342" s="68" t="s">
        <v>40</v>
      </c>
      <c r="K342" s="68">
        <f>IF(I342="na",0,IF(COUNTIFS($C$1:C342,C342,$I$1:I342,I342)&gt;1,0,1))</f>
        <v>0</v>
      </c>
      <c r="L342" s="68">
        <f>IF(I342="na",0,IF(COUNTIFS($D$1:D342,D342,$I$1:I342,I342)&gt;1,0,1))</f>
        <v>0</v>
      </c>
      <c r="M342" s="68">
        <f>IF(S342="",0,IF(VLOOKUP(R342,#REF!,2,0)=1,S342-O342,S342-SUMIFS($S:$S,$R:$R,INDEX(meses,VLOOKUP(R342,#REF!,2,0)-1),D:D,D342)))</f>
        <v>0</v>
      </c>
      <c r="N342" s="68"/>
      <c r="O342" s="68"/>
      <c r="P342" s="68"/>
      <c r="Q342" s="68"/>
      <c r="R342" s="2" t="s">
        <v>392</v>
      </c>
      <c r="S342" s="1"/>
      <c r="T342" s="22"/>
      <c r="U342" s="3"/>
      <c r="V342" s="3"/>
      <c r="W342" s="3"/>
      <c r="X342" s="20" t="s">
        <v>511</v>
      </c>
      <c r="Y342" s="20" t="s">
        <v>534</v>
      </c>
      <c r="Z342" s="20"/>
      <c r="AA342" s="69"/>
      <c r="AB342" s="69"/>
      <c r="AC342" s="69"/>
      <c r="AD342" s="20"/>
      <c r="AE342" s="20"/>
      <c r="AF342" s="3"/>
      <c r="AG342" s="22"/>
      <c r="AH342" s="3"/>
      <c r="AI342" s="3"/>
      <c r="AJ342" s="3"/>
      <c r="AK342" s="20" t="s">
        <v>418</v>
      </c>
      <c r="AL342" s="68" t="s">
        <v>46</v>
      </c>
      <c r="AM342" s="68" t="s">
        <v>47</v>
      </c>
      <c r="AN342" s="68" t="s">
        <v>48</v>
      </c>
      <c r="AO342" s="68" t="s">
        <v>419</v>
      </c>
      <c r="AP342" s="20" t="s">
        <v>420</v>
      </c>
      <c r="AQ342" s="20" t="s">
        <v>115</v>
      </c>
      <c r="AR342" s="68">
        <v>2201006</v>
      </c>
      <c r="AS342" s="2"/>
      <c r="AT342" s="39" t="s">
        <v>537</v>
      </c>
      <c r="AU342" s="39"/>
      <c r="AV342" s="39" t="s">
        <v>70</v>
      </c>
      <c r="AW342" s="2" t="s">
        <v>423</v>
      </c>
      <c r="AX342" s="70"/>
      <c r="AY342" s="71"/>
      <c r="AZ342" s="71" t="s">
        <v>424</v>
      </c>
      <c r="BA342" s="71" t="s">
        <v>57</v>
      </c>
      <c r="BB342" s="71" t="s">
        <v>58</v>
      </c>
      <c r="BC342" s="106">
        <v>36900000</v>
      </c>
      <c r="BD342" s="72">
        <v>36900000</v>
      </c>
    </row>
    <row r="343" spans="1:63" s="41" customFormat="1" ht="63" customHeight="1" x14ac:dyDescent="0.25">
      <c r="A343" s="68">
        <v>492</v>
      </c>
      <c r="B343" s="20" t="s">
        <v>32</v>
      </c>
      <c r="C343" s="20" t="s">
        <v>409</v>
      </c>
      <c r="D343" s="20" t="s">
        <v>505</v>
      </c>
      <c r="E343" s="20" t="s">
        <v>198</v>
      </c>
      <c r="F343" s="20"/>
      <c r="G343" s="20" t="s">
        <v>37</v>
      </c>
      <c r="H343" s="20" t="s">
        <v>201</v>
      </c>
      <c r="I343" s="20" t="s">
        <v>413</v>
      </c>
      <c r="J343" s="68" t="s">
        <v>40</v>
      </c>
      <c r="K343" s="68">
        <f>IF(I343="na",0,IF(COUNTIFS($C$1:C343,C343,$I$1:I343,I343)&gt;1,0,1))</f>
        <v>0</v>
      </c>
      <c r="L343" s="68">
        <f>IF(I343="na",0,IF(COUNTIFS($D$1:D343,D343,$I$1:I343,I343)&gt;1,0,1))</f>
        <v>0</v>
      </c>
      <c r="M343" s="68">
        <f>IF(S343="",0,IF(VLOOKUP(R343,#REF!,2,0)=1,S343-O343,S343-SUMIFS($S:$S,$R:$R,INDEX(meses,VLOOKUP(R343,#REF!,2,0)-1),D:D,D343)))</f>
        <v>0</v>
      </c>
      <c r="N343" s="68"/>
      <c r="O343" s="68"/>
      <c r="P343" s="68"/>
      <c r="Q343" s="68"/>
      <c r="R343" s="2" t="s">
        <v>392</v>
      </c>
      <c r="S343" s="1"/>
      <c r="T343" s="22"/>
      <c r="U343" s="3"/>
      <c r="V343" s="3"/>
      <c r="W343" s="3"/>
      <c r="X343" s="20" t="s">
        <v>511</v>
      </c>
      <c r="Y343" s="20" t="s">
        <v>534</v>
      </c>
      <c r="Z343" s="20"/>
      <c r="AA343" s="69"/>
      <c r="AB343" s="69"/>
      <c r="AC343" s="69"/>
      <c r="AD343" s="20"/>
      <c r="AE343" s="20"/>
      <c r="AF343" s="3"/>
      <c r="AG343" s="22"/>
      <c r="AH343" s="3"/>
      <c r="AI343" s="3"/>
      <c r="AJ343" s="3"/>
      <c r="AK343" s="20" t="s">
        <v>418</v>
      </c>
      <c r="AL343" s="68" t="s">
        <v>46</v>
      </c>
      <c r="AM343" s="68" t="s">
        <v>47</v>
      </c>
      <c r="AN343" s="68" t="s">
        <v>48</v>
      </c>
      <c r="AO343" s="68" t="s">
        <v>419</v>
      </c>
      <c r="AP343" s="20" t="s">
        <v>420</v>
      </c>
      <c r="AQ343" s="20" t="s">
        <v>115</v>
      </c>
      <c r="AR343" s="68">
        <v>2201006</v>
      </c>
      <c r="AS343" s="2"/>
      <c r="AT343" s="39" t="s">
        <v>537</v>
      </c>
      <c r="AU343" s="39"/>
      <c r="AV343" s="39" t="s">
        <v>70</v>
      </c>
      <c r="AW343" s="2" t="s">
        <v>423</v>
      </c>
      <c r="AX343" s="70"/>
      <c r="AY343" s="71"/>
      <c r="AZ343" s="71" t="s">
        <v>424</v>
      </c>
      <c r="BA343" s="71" t="s">
        <v>57</v>
      </c>
      <c r="BB343" s="71" t="s">
        <v>58</v>
      </c>
      <c r="BC343" s="106">
        <v>12300000</v>
      </c>
      <c r="BD343" s="72">
        <v>12300000</v>
      </c>
    </row>
    <row r="344" spans="1:63" s="41" customFormat="1" ht="63" customHeight="1" x14ac:dyDescent="0.25">
      <c r="A344" s="68">
        <v>493</v>
      </c>
      <c r="B344" s="20" t="s">
        <v>32</v>
      </c>
      <c r="C344" s="20" t="s">
        <v>409</v>
      </c>
      <c r="D344" s="20" t="s">
        <v>505</v>
      </c>
      <c r="E344" s="20" t="s">
        <v>198</v>
      </c>
      <c r="F344" s="20"/>
      <c r="G344" s="20" t="s">
        <v>37</v>
      </c>
      <c r="H344" s="20" t="s">
        <v>201</v>
      </c>
      <c r="I344" s="20" t="s">
        <v>413</v>
      </c>
      <c r="J344" s="68" t="s">
        <v>40</v>
      </c>
      <c r="K344" s="68">
        <f>IF(I344="na",0,IF(COUNTIFS($C$1:C344,C344,$I$1:I344,I344)&gt;1,0,1))</f>
        <v>0</v>
      </c>
      <c r="L344" s="68">
        <f>IF(I344="na",0,IF(COUNTIFS($D$1:D344,D344,$I$1:I344,I344)&gt;1,0,1))</f>
        <v>0</v>
      </c>
      <c r="M344" s="68">
        <f>IF(S344="",0,IF(VLOOKUP(R344,#REF!,2,0)=1,S344-O344,S344-SUMIFS($S:$S,$R:$R,INDEX(meses,VLOOKUP(R344,#REF!,2,0)-1),D:D,D344)))</f>
        <v>0</v>
      </c>
      <c r="N344" s="68"/>
      <c r="O344" s="68"/>
      <c r="P344" s="68"/>
      <c r="Q344" s="68"/>
      <c r="R344" s="2" t="s">
        <v>392</v>
      </c>
      <c r="S344" s="1"/>
      <c r="T344" s="22"/>
      <c r="U344" s="3"/>
      <c r="V344" s="3"/>
      <c r="W344" s="3"/>
      <c r="X344" s="20" t="s">
        <v>511</v>
      </c>
      <c r="Y344" s="20" t="s">
        <v>534</v>
      </c>
      <c r="Z344" s="20" t="s">
        <v>520</v>
      </c>
      <c r="AA344" s="69">
        <v>0</v>
      </c>
      <c r="AB344" s="69">
        <v>100</v>
      </c>
      <c r="AC344" s="69">
        <f>AB344-AA344</f>
        <v>100</v>
      </c>
      <c r="AD344" s="20" t="s">
        <v>521</v>
      </c>
      <c r="AE344" s="20" t="s">
        <v>627</v>
      </c>
      <c r="AF344" s="3"/>
      <c r="AG344" s="22">
        <f>(AF344-AA344)/(AB344-AA344)</f>
        <v>0</v>
      </c>
      <c r="AH344" s="3"/>
      <c r="AI344" s="3"/>
      <c r="AJ344" s="3"/>
      <c r="AK344" s="20" t="s">
        <v>418</v>
      </c>
      <c r="AL344" s="68" t="s">
        <v>46</v>
      </c>
      <c r="AM344" s="68" t="s">
        <v>47</v>
      </c>
      <c r="AN344" s="68" t="s">
        <v>48</v>
      </c>
      <c r="AO344" s="68" t="s">
        <v>419</v>
      </c>
      <c r="AP344" s="20" t="s">
        <v>617</v>
      </c>
      <c r="AQ344" s="20" t="s">
        <v>115</v>
      </c>
      <c r="AR344" s="68">
        <v>2201006</v>
      </c>
      <c r="AS344" s="2"/>
      <c r="AT344" s="39" t="s">
        <v>540</v>
      </c>
      <c r="AU344" s="39"/>
      <c r="AV344" s="39" t="s">
        <v>70</v>
      </c>
      <c r="AW344" s="2" t="s">
        <v>423</v>
      </c>
      <c r="AX344" s="70"/>
      <c r="AY344" s="71"/>
      <c r="AZ344" s="71" t="s">
        <v>424</v>
      </c>
      <c r="BA344" s="71" t="s">
        <v>57</v>
      </c>
      <c r="BB344" s="71" t="s">
        <v>58</v>
      </c>
      <c r="BC344" s="106">
        <v>78294420</v>
      </c>
      <c r="BD344" s="72">
        <v>78294420</v>
      </c>
    </row>
    <row r="345" spans="1:63" s="41" customFormat="1" ht="63" customHeight="1" x14ac:dyDescent="0.25">
      <c r="A345" s="68">
        <v>494</v>
      </c>
      <c r="B345" s="20" t="s">
        <v>32</v>
      </c>
      <c r="C345" s="20" t="s">
        <v>409</v>
      </c>
      <c r="D345" s="20" t="s">
        <v>505</v>
      </c>
      <c r="E345" s="20" t="s">
        <v>198</v>
      </c>
      <c r="F345" s="20"/>
      <c r="G345" s="20" t="s">
        <v>37</v>
      </c>
      <c r="H345" s="20" t="s">
        <v>201</v>
      </c>
      <c r="I345" s="20" t="s">
        <v>413</v>
      </c>
      <c r="J345" s="68" t="s">
        <v>40</v>
      </c>
      <c r="K345" s="68">
        <f>IF(I345="na",0,IF(COUNTIFS($C$1:C345,C345,$I$1:I345,I345)&gt;1,0,1))</f>
        <v>0</v>
      </c>
      <c r="L345" s="68">
        <f>IF(I345="na",0,IF(COUNTIFS($D$1:D345,D345,$I$1:I345,I345)&gt;1,0,1))</f>
        <v>0</v>
      </c>
      <c r="M345" s="68">
        <f>IF(S345="",0,IF(VLOOKUP(R345,#REF!,2,0)=1,S345-O345,S345-SUMIFS($S:$S,$R:$R,INDEX(meses,VLOOKUP(R345,#REF!,2,0)-1),D:D,D345)))</f>
        <v>0</v>
      </c>
      <c r="N345" s="68"/>
      <c r="O345" s="68"/>
      <c r="P345" s="68"/>
      <c r="Q345" s="68"/>
      <c r="R345" s="2" t="s">
        <v>392</v>
      </c>
      <c r="S345" s="1"/>
      <c r="T345" s="22"/>
      <c r="U345" s="3"/>
      <c r="V345" s="3"/>
      <c r="W345" s="3"/>
      <c r="X345" s="20" t="s">
        <v>511</v>
      </c>
      <c r="Y345" s="20" t="s">
        <v>534</v>
      </c>
      <c r="Z345" s="20"/>
      <c r="AA345" s="69"/>
      <c r="AB345" s="69"/>
      <c r="AC345" s="69"/>
      <c r="AD345" s="20"/>
      <c r="AE345" s="20"/>
      <c r="AF345" s="3"/>
      <c r="AG345" s="22"/>
      <c r="AH345" s="3"/>
      <c r="AI345" s="3"/>
      <c r="AJ345" s="3"/>
      <c r="AK345" s="20" t="s">
        <v>418</v>
      </c>
      <c r="AL345" s="68" t="s">
        <v>46</v>
      </c>
      <c r="AM345" s="68" t="s">
        <v>47</v>
      </c>
      <c r="AN345" s="68" t="s">
        <v>48</v>
      </c>
      <c r="AO345" s="68" t="s">
        <v>419</v>
      </c>
      <c r="AP345" s="20" t="s">
        <v>617</v>
      </c>
      <c r="AQ345" s="20" t="s">
        <v>115</v>
      </c>
      <c r="AR345" s="68">
        <v>2201006</v>
      </c>
      <c r="AS345" s="2"/>
      <c r="AT345" s="39" t="s">
        <v>540</v>
      </c>
      <c r="AU345" s="39"/>
      <c r="AV345" s="39" t="s">
        <v>70</v>
      </c>
      <c r="AW345" s="2" t="s">
        <v>423</v>
      </c>
      <c r="AX345" s="70"/>
      <c r="AY345" s="71"/>
      <c r="AZ345" s="71" t="s">
        <v>424</v>
      </c>
      <c r="BA345" s="71" t="s">
        <v>57</v>
      </c>
      <c r="BB345" s="71" t="s">
        <v>58</v>
      </c>
      <c r="BC345" s="106">
        <v>26098140</v>
      </c>
      <c r="BD345" s="72">
        <v>26098140</v>
      </c>
    </row>
    <row r="346" spans="1:63" s="41" customFormat="1" ht="63" customHeight="1" x14ac:dyDescent="0.25">
      <c r="A346" s="68">
        <v>495</v>
      </c>
      <c r="B346" s="20" t="s">
        <v>32</v>
      </c>
      <c r="C346" s="20" t="s">
        <v>409</v>
      </c>
      <c r="D346" s="20" t="s">
        <v>505</v>
      </c>
      <c r="E346" s="20" t="s">
        <v>198</v>
      </c>
      <c r="F346" s="20"/>
      <c r="G346" s="20" t="s">
        <v>37</v>
      </c>
      <c r="H346" s="20" t="s">
        <v>201</v>
      </c>
      <c r="I346" s="20" t="s">
        <v>413</v>
      </c>
      <c r="J346" s="68" t="s">
        <v>40</v>
      </c>
      <c r="K346" s="68">
        <f>IF(I346="na",0,IF(COUNTIFS($C$1:C346,C346,$I$1:I346,I346)&gt;1,0,1))</f>
        <v>0</v>
      </c>
      <c r="L346" s="68">
        <f>IF(I346="na",0,IF(COUNTIFS($D$1:D346,D346,$I$1:I346,I346)&gt;1,0,1))</f>
        <v>0</v>
      </c>
      <c r="M346" s="68">
        <f>IF(S346="",0,IF(VLOOKUP(R346,#REF!,2,0)=1,S346-O346,S346-SUMIFS($S:$S,$R:$R,INDEX(meses,VLOOKUP(R346,#REF!,2,0)-1),D:D,D346)))</f>
        <v>0</v>
      </c>
      <c r="N346" s="68"/>
      <c r="O346" s="68"/>
      <c r="P346" s="68"/>
      <c r="Q346" s="68"/>
      <c r="R346" s="2" t="s">
        <v>392</v>
      </c>
      <c r="S346" s="1"/>
      <c r="T346" s="22"/>
      <c r="U346" s="3"/>
      <c r="V346" s="3"/>
      <c r="W346" s="3"/>
      <c r="X346" s="20" t="s">
        <v>511</v>
      </c>
      <c r="Y346" s="20" t="s">
        <v>534</v>
      </c>
      <c r="Z346" s="20"/>
      <c r="AA346" s="69"/>
      <c r="AB346" s="69"/>
      <c r="AC346" s="69"/>
      <c r="AD346" s="20"/>
      <c r="AE346" s="20"/>
      <c r="AF346" s="3"/>
      <c r="AG346" s="22"/>
      <c r="AH346" s="3"/>
      <c r="AI346" s="3"/>
      <c r="AJ346" s="3"/>
      <c r="AK346" s="20" t="s">
        <v>418</v>
      </c>
      <c r="AL346" s="68" t="s">
        <v>46</v>
      </c>
      <c r="AM346" s="68" t="s">
        <v>47</v>
      </c>
      <c r="AN346" s="68" t="s">
        <v>48</v>
      </c>
      <c r="AO346" s="68" t="s">
        <v>419</v>
      </c>
      <c r="AP346" s="20" t="s">
        <v>617</v>
      </c>
      <c r="AQ346" s="20" t="s">
        <v>115</v>
      </c>
      <c r="AR346" s="68">
        <v>2201006</v>
      </c>
      <c r="AS346" s="2"/>
      <c r="AT346" s="39" t="s">
        <v>541</v>
      </c>
      <c r="AU346" s="39"/>
      <c r="AV346" s="39" t="s">
        <v>70</v>
      </c>
      <c r="AW346" s="2" t="s">
        <v>423</v>
      </c>
      <c r="AX346" s="70"/>
      <c r="AY346" s="71"/>
      <c r="AZ346" s="71" t="s">
        <v>424</v>
      </c>
      <c r="BA346" s="71" t="s">
        <v>57</v>
      </c>
      <c r="BB346" s="71" t="s">
        <v>58</v>
      </c>
      <c r="BC346" s="106">
        <v>80896509</v>
      </c>
      <c r="BD346" s="72">
        <v>80896509</v>
      </c>
    </row>
    <row r="347" spans="1:63" s="41" customFormat="1" ht="63" customHeight="1" x14ac:dyDescent="0.25">
      <c r="A347" s="68">
        <v>496</v>
      </c>
      <c r="B347" s="20" t="s">
        <v>32</v>
      </c>
      <c r="C347" s="20" t="s">
        <v>409</v>
      </c>
      <c r="D347" s="20" t="s">
        <v>505</v>
      </c>
      <c r="E347" s="20" t="s">
        <v>198</v>
      </c>
      <c r="F347" s="20"/>
      <c r="G347" s="20" t="s">
        <v>37</v>
      </c>
      <c r="H347" s="20" t="s">
        <v>201</v>
      </c>
      <c r="I347" s="20" t="s">
        <v>413</v>
      </c>
      <c r="J347" s="68" t="s">
        <v>40</v>
      </c>
      <c r="K347" s="68">
        <f>IF(I347="na",0,IF(COUNTIFS($C$1:C347,C347,$I$1:I347,I347)&gt;1,0,1))</f>
        <v>0</v>
      </c>
      <c r="L347" s="68">
        <f>IF(I347="na",0,IF(COUNTIFS($D$1:D347,D347,$I$1:I347,I347)&gt;1,0,1))</f>
        <v>0</v>
      </c>
      <c r="M347" s="68">
        <f>IF(S347="",0,IF(VLOOKUP(R347,#REF!,2,0)=1,S347-O347,S347-SUMIFS($S:$S,$R:$R,INDEX(meses,VLOOKUP(R347,#REF!,2,0)-1),D:D,D347)))</f>
        <v>0</v>
      </c>
      <c r="N347" s="68"/>
      <c r="O347" s="68"/>
      <c r="P347" s="68"/>
      <c r="Q347" s="68"/>
      <c r="R347" s="2" t="s">
        <v>392</v>
      </c>
      <c r="S347" s="1"/>
      <c r="T347" s="22"/>
      <c r="U347" s="3"/>
      <c r="V347" s="3"/>
      <c r="W347" s="3"/>
      <c r="X347" s="20" t="s">
        <v>511</v>
      </c>
      <c r="Y347" s="20" t="s">
        <v>534</v>
      </c>
      <c r="Z347" s="20"/>
      <c r="AA347" s="69"/>
      <c r="AB347" s="69"/>
      <c r="AC347" s="69"/>
      <c r="AD347" s="20"/>
      <c r="AE347" s="20"/>
      <c r="AF347" s="3"/>
      <c r="AG347" s="22"/>
      <c r="AH347" s="3"/>
      <c r="AI347" s="3"/>
      <c r="AJ347" s="3"/>
      <c r="AK347" s="20" t="s">
        <v>418</v>
      </c>
      <c r="AL347" s="68" t="s">
        <v>46</v>
      </c>
      <c r="AM347" s="68" t="s">
        <v>47</v>
      </c>
      <c r="AN347" s="68" t="s">
        <v>48</v>
      </c>
      <c r="AO347" s="68" t="s">
        <v>419</v>
      </c>
      <c r="AP347" s="20" t="s">
        <v>617</v>
      </c>
      <c r="AQ347" s="20" t="s">
        <v>115</v>
      </c>
      <c r="AR347" s="68">
        <v>2201006</v>
      </c>
      <c r="AS347" s="2"/>
      <c r="AT347" s="39" t="s">
        <v>541</v>
      </c>
      <c r="AU347" s="39"/>
      <c r="AV347" s="39" t="s">
        <v>70</v>
      </c>
      <c r="AW347" s="2" t="s">
        <v>423</v>
      </c>
      <c r="AX347" s="70"/>
      <c r="AY347" s="71"/>
      <c r="AZ347" s="71" t="s">
        <v>424</v>
      </c>
      <c r="BA347" s="71" t="s">
        <v>57</v>
      </c>
      <c r="BB347" s="71" t="s">
        <v>58</v>
      </c>
      <c r="BC347" s="106">
        <v>26965503</v>
      </c>
      <c r="BD347" s="72">
        <v>26965503</v>
      </c>
    </row>
    <row r="348" spans="1:63" s="41" customFormat="1" ht="63" customHeight="1" x14ac:dyDescent="0.25">
      <c r="A348" s="68">
        <v>497</v>
      </c>
      <c r="B348" s="20" t="s">
        <v>32</v>
      </c>
      <c r="C348" s="20" t="s">
        <v>409</v>
      </c>
      <c r="D348" s="20" t="s">
        <v>505</v>
      </c>
      <c r="E348" s="20" t="s">
        <v>198</v>
      </c>
      <c r="F348" s="20"/>
      <c r="G348" s="20" t="s">
        <v>37</v>
      </c>
      <c r="H348" s="20" t="s">
        <v>201</v>
      </c>
      <c r="I348" s="20" t="s">
        <v>413</v>
      </c>
      <c r="J348" s="68" t="s">
        <v>40</v>
      </c>
      <c r="K348" s="68">
        <f>IF(I348="na",0,IF(COUNTIFS($C$1:C348,C348,$I$1:I348,I348)&gt;1,0,1))</f>
        <v>0</v>
      </c>
      <c r="L348" s="68">
        <f>IF(I348="na",0,IF(COUNTIFS($D$1:D348,D348,$I$1:I348,I348)&gt;1,0,1))</f>
        <v>0</v>
      </c>
      <c r="M348" s="68">
        <f>IF(S348="",0,IF(VLOOKUP(R348,#REF!,2,0)=1,S348-O348,S348-SUMIFS($S:$S,$R:$R,INDEX(meses,VLOOKUP(R348,#REF!,2,0)-1),D:D,D348)))</f>
        <v>0</v>
      </c>
      <c r="N348" s="68"/>
      <c r="O348" s="68"/>
      <c r="P348" s="68"/>
      <c r="Q348" s="68"/>
      <c r="R348" s="2" t="s">
        <v>392</v>
      </c>
      <c r="S348" s="1"/>
      <c r="T348" s="22"/>
      <c r="U348" s="3"/>
      <c r="V348" s="3"/>
      <c r="W348" s="3"/>
      <c r="X348" s="20" t="s">
        <v>414</v>
      </c>
      <c r="Y348" s="20" t="s">
        <v>512</v>
      </c>
      <c r="Z348" s="20" t="s">
        <v>513</v>
      </c>
      <c r="AA348" s="69">
        <v>0</v>
      </c>
      <c r="AB348" s="69">
        <v>100</v>
      </c>
      <c r="AC348" s="69">
        <f t="shared" ref="AC348:AC349" si="24">AB348-AA348</f>
        <v>100</v>
      </c>
      <c r="AD348" s="20" t="s">
        <v>514</v>
      </c>
      <c r="AE348" s="20" t="s">
        <v>515</v>
      </c>
      <c r="AF348" s="3"/>
      <c r="AG348" s="22">
        <f t="shared" ref="AG348:AG349" si="25">(AF348-AA348)/(AB348-AA348)</f>
        <v>0</v>
      </c>
      <c r="AH348" s="3"/>
      <c r="AI348" s="3"/>
      <c r="AJ348" s="3"/>
      <c r="AK348" s="20" t="s">
        <v>418</v>
      </c>
      <c r="AL348" s="68" t="s">
        <v>46</v>
      </c>
      <c r="AM348" s="68" t="s">
        <v>47</v>
      </c>
      <c r="AN348" s="68" t="s">
        <v>48</v>
      </c>
      <c r="AO348" s="68" t="s">
        <v>419</v>
      </c>
      <c r="AP348" s="20" t="s">
        <v>617</v>
      </c>
      <c r="AQ348" s="20" t="s">
        <v>115</v>
      </c>
      <c r="AR348" s="68">
        <v>2201006</v>
      </c>
      <c r="AS348" s="2"/>
      <c r="AT348" s="39" t="s">
        <v>519</v>
      </c>
      <c r="AU348" s="39"/>
      <c r="AV348" s="39" t="s">
        <v>422</v>
      </c>
      <c r="AW348" s="2" t="s">
        <v>423</v>
      </c>
      <c r="AX348" s="70"/>
      <c r="AY348" s="71"/>
      <c r="AZ348" s="71" t="s">
        <v>424</v>
      </c>
      <c r="BA348" s="71" t="s">
        <v>57</v>
      </c>
      <c r="BB348" s="71" t="s">
        <v>58</v>
      </c>
      <c r="BC348" s="106">
        <v>712471115</v>
      </c>
      <c r="BD348" s="72">
        <v>712471115</v>
      </c>
    </row>
    <row r="349" spans="1:63" s="41" customFormat="1" ht="75.75" customHeight="1" x14ac:dyDescent="0.25">
      <c r="A349" s="68">
        <v>498</v>
      </c>
      <c r="B349" s="20" t="s">
        <v>32</v>
      </c>
      <c r="C349" s="20" t="s">
        <v>409</v>
      </c>
      <c r="D349" s="20" t="s">
        <v>505</v>
      </c>
      <c r="E349" s="20" t="s">
        <v>198</v>
      </c>
      <c r="F349" s="20"/>
      <c r="G349" s="20" t="s">
        <v>37</v>
      </c>
      <c r="H349" s="20" t="s">
        <v>201</v>
      </c>
      <c r="I349" s="20" t="s">
        <v>413</v>
      </c>
      <c r="J349" s="68" t="s">
        <v>40</v>
      </c>
      <c r="K349" s="68">
        <f>IF(I349="na",0,IF(COUNTIFS($C$1:C349,C349,$I$1:I349,I349)&gt;1,0,1))</f>
        <v>0</v>
      </c>
      <c r="L349" s="68">
        <f>IF(I349="na",0,IF(COUNTIFS($D$1:D349,D349,$I$1:I349,I349)&gt;1,0,1))</f>
        <v>0</v>
      </c>
      <c r="M349" s="68">
        <f>IF(S349="",0,IF(VLOOKUP(R349,#REF!,2,0)=1,S349-O349,S349-SUMIFS($S:$S,$R:$R,INDEX(meses,VLOOKUP(R349,#REF!,2,0)-1),D:D,D349)))</f>
        <v>0</v>
      </c>
      <c r="N349" s="68"/>
      <c r="O349" s="68"/>
      <c r="P349" s="68"/>
      <c r="Q349" s="68"/>
      <c r="R349" s="2" t="s">
        <v>392</v>
      </c>
      <c r="S349" s="1"/>
      <c r="T349" s="22"/>
      <c r="U349" s="3"/>
      <c r="V349" s="3"/>
      <c r="W349" s="3"/>
      <c r="X349" s="20" t="s">
        <v>414</v>
      </c>
      <c r="Y349" s="20" t="s">
        <v>628</v>
      </c>
      <c r="Z349" s="20" t="s">
        <v>531</v>
      </c>
      <c r="AA349" s="69">
        <v>0</v>
      </c>
      <c r="AB349" s="69">
        <v>93</v>
      </c>
      <c r="AC349" s="69">
        <f t="shared" si="24"/>
        <v>93</v>
      </c>
      <c r="AD349" s="20" t="s">
        <v>542</v>
      </c>
      <c r="AE349" s="20" t="s">
        <v>543</v>
      </c>
      <c r="AF349" s="3"/>
      <c r="AG349" s="22">
        <f t="shared" si="25"/>
        <v>0</v>
      </c>
      <c r="AH349" s="3"/>
      <c r="AI349" s="3"/>
      <c r="AJ349" s="3"/>
      <c r="AK349" s="20" t="s">
        <v>418</v>
      </c>
      <c r="AL349" s="68" t="s">
        <v>46</v>
      </c>
      <c r="AM349" s="68" t="s">
        <v>47</v>
      </c>
      <c r="AN349" s="68" t="s">
        <v>48</v>
      </c>
      <c r="AO349" s="68" t="s">
        <v>419</v>
      </c>
      <c r="AP349" s="20" t="s">
        <v>617</v>
      </c>
      <c r="AQ349" s="20" t="s">
        <v>115</v>
      </c>
      <c r="AR349" s="68">
        <v>2201006</v>
      </c>
      <c r="AS349" s="2"/>
      <c r="AT349" s="39" t="s">
        <v>544</v>
      </c>
      <c r="AU349" s="39"/>
      <c r="AV349" s="39" t="s">
        <v>70</v>
      </c>
      <c r="AW349" s="2" t="s">
        <v>423</v>
      </c>
      <c r="AX349" s="70"/>
      <c r="AY349" s="71"/>
      <c r="AZ349" s="71" t="s">
        <v>424</v>
      </c>
      <c r="BA349" s="71" t="s">
        <v>57</v>
      </c>
      <c r="BB349" s="71" t="s">
        <v>58</v>
      </c>
      <c r="BC349" s="106">
        <v>48695310</v>
      </c>
      <c r="BD349" s="72">
        <v>48695310</v>
      </c>
    </row>
    <row r="350" spans="1:63" s="41" customFormat="1" ht="63" customHeight="1" x14ac:dyDescent="0.25">
      <c r="A350" s="68">
        <v>499</v>
      </c>
      <c r="B350" s="20" t="s">
        <v>32</v>
      </c>
      <c r="C350" s="20" t="s">
        <v>409</v>
      </c>
      <c r="D350" s="20" t="s">
        <v>505</v>
      </c>
      <c r="E350" s="20" t="s">
        <v>198</v>
      </c>
      <c r="F350" s="20"/>
      <c r="G350" s="20" t="s">
        <v>37</v>
      </c>
      <c r="H350" s="20" t="s">
        <v>201</v>
      </c>
      <c r="I350" s="20" t="s">
        <v>413</v>
      </c>
      <c r="J350" s="68" t="s">
        <v>40</v>
      </c>
      <c r="K350" s="68">
        <f>IF(I350="na",0,IF(COUNTIFS($C$1:C350,C350,$I$1:I350,I350)&gt;1,0,1))</f>
        <v>0</v>
      </c>
      <c r="L350" s="68">
        <f>IF(I350="na",0,IF(COUNTIFS($D$1:D350,D350,$I$1:I350,I350)&gt;1,0,1))</f>
        <v>0</v>
      </c>
      <c r="M350" s="68">
        <f>IF(S350="",0,IF(VLOOKUP(R350,#REF!,2,0)=1,S350-O350,S350-SUMIFS($S:$S,$R:$R,INDEX(meses,VLOOKUP(R350,#REF!,2,0)-1),D:D,D350)))</f>
        <v>0</v>
      </c>
      <c r="N350" s="68"/>
      <c r="O350" s="68"/>
      <c r="P350" s="68"/>
      <c r="Q350" s="68"/>
      <c r="R350" s="2" t="s">
        <v>392</v>
      </c>
      <c r="S350" s="1"/>
      <c r="T350" s="22"/>
      <c r="U350" s="3"/>
      <c r="V350" s="3"/>
      <c r="W350" s="3"/>
      <c r="X350" s="20" t="s">
        <v>414</v>
      </c>
      <c r="Y350" s="20" t="s">
        <v>628</v>
      </c>
      <c r="Z350" s="20"/>
      <c r="AA350" s="69"/>
      <c r="AB350" s="69"/>
      <c r="AC350" s="69"/>
      <c r="AD350" s="20"/>
      <c r="AE350" s="20"/>
      <c r="AF350" s="3"/>
      <c r="AG350" s="22"/>
      <c r="AH350" s="3"/>
      <c r="AI350" s="3"/>
      <c r="AJ350" s="3"/>
      <c r="AK350" s="20" t="s">
        <v>418</v>
      </c>
      <c r="AL350" s="68" t="s">
        <v>46</v>
      </c>
      <c r="AM350" s="68" t="s">
        <v>47</v>
      </c>
      <c r="AN350" s="68" t="s">
        <v>48</v>
      </c>
      <c r="AO350" s="68" t="s">
        <v>419</v>
      </c>
      <c r="AP350" s="20" t="s">
        <v>617</v>
      </c>
      <c r="AQ350" s="20" t="s">
        <v>115</v>
      </c>
      <c r="AR350" s="68">
        <v>2201006</v>
      </c>
      <c r="AS350" s="2"/>
      <c r="AT350" s="39" t="s">
        <v>544</v>
      </c>
      <c r="AU350" s="39"/>
      <c r="AV350" s="39" t="s">
        <v>70</v>
      </c>
      <c r="AW350" s="2" t="s">
        <v>423</v>
      </c>
      <c r="AX350" s="70"/>
      <c r="AY350" s="71"/>
      <c r="AZ350" s="71" t="s">
        <v>424</v>
      </c>
      <c r="BA350" s="71" t="s">
        <v>57</v>
      </c>
      <c r="BB350" s="71" t="s">
        <v>58</v>
      </c>
      <c r="BC350" s="106">
        <v>10821180</v>
      </c>
      <c r="BD350" s="72">
        <v>10821180</v>
      </c>
    </row>
    <row r="351" spans="1:63" s="41" customFormat="1" ht="63" customHeight="1" x14ac:dyDescent="0.25">
      <c r="A351" s="68">
        <v>500</v>
      </c>
      <c r="B351" s="20" t="s">
        <v>32</v>
      </c>
      <c r="C351" s="20" t="s">
        <v>409</v>
      </c>
      <c r="D351" s="20" t="s">
        <v>505</v>
      </c>
      <c r="E351" s="20" t="s">
        <v>198</v>
      </c>
      <c r="F351" s="20"/>
      <c r="G351" s="20" t="s">
        <v>37</v>
      </c>
      <c r="H351" s="20" t="s">
        <v>201</v>
      </c>
      <c r="I351" s="20" t="s">
        <v>413</v>
      </c>
      <c r="J351" s="68" t="s">
        <v>40</v>
      </c>
      <c r="K351" s="68">
        <f>IF(I351="na",0,IF(COUNTIFS($C$1:C351,C351,$I$1:I351,I351)&gt;1,0,1))</f>
        <v>0</v>
      </c>
      <c r="L351" s="68">
        <f>IF(I351="na",0,IF(COUNTIFS($D$1:D351,D351,$I$1:I351,I351)&gt;1,0,1))</f>
        <v>0</v>
      </c>
      <c r="M351" s="68">
        <f>IF(S351="",0,IF(VLOOKUP(R351,#REF!,2,0)=1,S351-O351,S351-SUMIFS($S:$S,$R:$R,INDEX(meses,VLOOKUP(R351,#REF!,2,0)-1),D:D,D351)))</f>
        <v>0</v>
      </c>
      <c r="N351" s="68"/>
      <c r="O351" s="68"/>
      <c r="P351" s="68"/>
      <c r="Q351" s="68"/>
      <c r="R351" s="2" t="s">
        <v>392</v>
      </c>
      <c r="S351" s="1"/>
      <c r="T351" s="22"/>
      <c r="U351" s="3"/>
      <c r="V351" s="3"/>
      <c r="W351" s="3"/>
      <c r="X351" s="20" t="s">
        <v>414</v>
      </c>
      <c r="Y351" s="20" t="s">
        <v>628</v>
      </c>
      <c r="Z351" s="20"/>
      <c r="AA351" s="69"/>
      <c r="AB351" s="69"/>
      <c r="AC351" s="69"/>
      <c r="AD351" s="20"/>
      <c r="AE351" s="20"/>
      <c r="AF351" s="3"/>
      <c r="AG351" s="22"/>
      <c r="AH351" s="3"/>
      <c r="AI351" s="3"/>
      <c r="AJ351" s="3"/>
      <c r="AK351" s="20" t="s">
        <v>418</v>
      </c>
      <c r="AL351" s="68" t="s">
        <v>46</v>
      </c>
      <c r="AM351" s="68" t="s">
        <v>47</v>
      </c>
      <c r="AN351" s="68" t="s">
        <v>48</v>
      </c>
      <c r="AO351" s="68" t="s">
        <v>419</v>
      </c>
      <c r="AP351" s="20" t="s">
        <v>617</v>
      </c>
      <c r="AQ351" s="20" t="s">
        <v>115</v>
      </c>
      <c r="AR351" s="68">
        <v>2201006</v>
      </c>
      <c r="AS351" s="2"/>
      <c r="AT351" s="39" t="s">
        <v>545</v>
      </c>
      <c r="AU351" s="39"/>
      <c r="AV351" s="39" t="s">
        <v>70</v>
      </c>
      <c r="AW351" s="2" t="s">
        <v>423</v>
      </c>
      <c r="AX351" s="70"/>
      <c r="AY351" s="71"/>
      <c r="AZ351" s="71" t="s">
        <v>424</v>
      </c>
      <c r="BA351" s="71" t="s">
        <v>57</v>
      </c>
      <c r="BB351" s="71" t="s">
        <v>58</v>
      </c>
      <c r="BC351" s="106">
        <v>44650500</v>
      </c>
      <c r="BD351" s="72">
        <v>44650500</v>
      </c>
    </row>
    <row r="352" spans="1:63" s="41" customFormat="1" ht="63" customHeight="1" x14ac:dyDescent="0.25">
      <c r="A352" s="68">
        <v>501</v>
      </c>
      <c r="B352" s="20" t="s">
        <v>32</v>
      </c>
      <c r="C352" s="20" t="s">
        <v>409</v>
      </c>
      <c r="D352" s="20" t="s">
        <v>505</v>
      </c>
      <c r="E352" s="20" t="s">
        <v>198</v>
      </c>
      <c r="F352" s="20"/>
      <c r="G352" s="20" t="s">
        <v>37</v>
      </c>
      <c r="H352" s="20" t="s">
        <v>201</v>
      </c>
      <c r="I352" s="20" t="s">
        <v>413</v>
      </c>
      <c r="J352" s="68" t="s">
        <v>40</v>
      </c>
      <c r="K352" s="68">
        <f>IF(I352="na",0,IF(COUNTIFS($C$1:C352,C352,$I$1:I352,I352)&gt;1,0,1))</f>
        <v>0</v>
      </c>
      <c r="L352" s="68">
        <f>IF(I352="na",0,IF(COUNTIFS($D$1:D352,D352,$I$1:I352,I352)&gt;1,0,1))</f>
        <v>0</v>
      </c>
      <c r="M352" s="68">
        <f>IF(S352="",0,IF(VLOOKUP(R352,#REF!,2,0)=1,S352-O352,S352-SUMIFS($S:$S,$R:$R,INDEX(meses,VLOOKUP(R352,#REF!,2,0)-1),D:D,D352)))</f>
        <v>0</v>
      </c>
      <c r="N352" s="68"/>
      <c r="O352" s="68"/>
      <c r="P352" s="68"/>
      <c r="Q352" s="68"/>
      <c r="R352" s="2" t="s">
        <v>392</v>
      </c>
      <c r="S352" s="1"/>
      <c r="T352" s="22"/>
      <c r="U352" s="3"/>
      <c r="V352" s="3"/>
      <c r="W352" s="3"/>
      <c r="X352" s="20" t="s">
        <v>414</v>
      </c>
      <c r="Y352" s="20" t="s">
        <v>628</v>
      </c>
      <c r="Z352" s="20"/>
      <c r="AA352" s="69"/>
      <c r="AB352" s="69"/>
      <c r="AC352" s="69"/>
      <c r="AD352" s="20"/>
      <c r="AE352" s="20"/>
      <c r="AF352" s="3"/>
      <c r="AG352" s="22"/>
      <c r="AH352" s="3"/>
      <c r="AI352" s="3"/>
      <c r="AJ352" s="3"/>
      <c r="AK352" s="20" t="s">
        <v>418</v>
      </c>
      <c r="AL352" s="68" t="s">
        <v>46</v>
      </c>
      <c r="AM352" s="68" t="s">
        <v>47</v>
      </c>
      <c r="AN352" s="68" t="s">
        <v>48</v>
      </c>
      <c r="AO352" s="68" t="s">
        <v>419</v>
      </c>
      <c r="AP352" s="20" t="s">
        <v>617</v>
      </c>
      <c r="AQ352" s="20" t="s">
        <v>115</v>
      </c>
      <c r="AR352" s="68">
        <v>2201006</v>
      </c>
      <c r="AS352" s="2"/>
      <c r="AT352" s="39" t="s">
        <v>545</v>
      </c>
      <c r="AU352" s="39"/>
      <c r="AV352" s="39" t="s">
        <v>70</v>
      </c>
      <c r="AW352" s="2" t="s">
        <v>423</v>
      </c>
      <c r="AX352" s="70"/>
      <c r="AY352" s="71"/>
      <c r="AZ352" s="71" t="s">
        <v>424</v>
      </c>
      <c r="BA352" s="71" t="s">
        <v>57</v>
      </c>
      <c r="BB352" s="71" t="s">
        <v>58</v>
      </c>
      <c r="BC352" s="106">
        <v>10506000</v>
      </c>
      <c r="BD352" s="72">
        <v>10506000</v>
      </c>
    </row>
    <row r="353" spans="1:56" s="41" customFormat="1" ht="63" customHeight="1" x14ac:dyDescent="0.25">
      <c r="A353" s="68">
        <v>502</v>
      </c>
      <c r="B353" s="20" t="s">
        <v>32</v>
      </c>
      <c r="C353" s="20" t="s">
        <v>409</v>
      </c>
      <c r="D353" s="20" t="s">
        <v>505</v>
      </c>
      <c r="E353" s="20" t="s">
        <v>198</v>
      </c>
      <c r="F353" s="20"/>
      <c r="G353" s="20" t="s">
        <v>37</v>
      </c>
      <c r="H353" s="20" t="s">
        <v>201</v>
      </c>
      <c r="I353" s="20" t="s">
        <v>413</v>
      </c>
      <c r="J353" s="68" t="s">
        <v>40</v>
      </c>
      <c r="K353" s="68">
        <f>IF(I353="na",0,IF(COUNTIFS($C$1:C353,C353,$I$1:I353,I353)&gt;1,0,1))</f>
        <v>0</v>
      </c>
      <c r="L353" s="68">
        <f>IF(I353="na",0,IF(COUNTIFS($D$1:D353,D353,$I$1:I353,I353)&gt;1,0,1))</f>
        <v>0</v>
      </c>
      <c r="M353" s="68">
        <f>IF(S353="",0,IF(VLOOKUP(R353,#REF!,2,0)=1,S353-O353,S353-SUMIFS($S:$S,$R:$R,INDEX(meses,VLOOKUP(R353,#REF!,2,0)-1),D:D,D353)))</f>
        <v>0</v>
      </c>
      <c r="N353" s="68"/>
      <c r="O353" s="68"/>
      <c r="P353" s="68"/>
      <c r="Q353" s="68"/>
      <c r="R353" s="2" t="s">
        <v>392</v>
      </c>
      <c r="S353" s="1"/>
      <c r="T353" s="22"/>
      <c r="U353" s="3"/>
      <c r="V353" s="3"/>
      <c r="W353" s="3"/>
      <c r="X353" s="20" t="s">
        <v>414</v>
      </c>
      <c r="Y353" s="20" t="s">
        <v>628</v>
      </c>
      <c r="Z353" s="20"/>
      <c r="AA353" s="69"/>
      <c r="AB353" s="69"/>
      <c r="AC353" s="69"/>
      <c r="AD353" s="20"/>
      <c r="AE353" s="20"/>
      <c r="AF353" s="3"/>
      <c r="AG353" s="22"/>
      <c r="AH353" s="3"/>
      <c r="AI353" s="3"/>
      <c r="AJ353" s="3"/>
      <c r="AK353" s="20" t="s">
        <v>418</v>
      </c>
      <c r="AL353" s="68" t="s">
        <v>46</v>
      </c>
      <c r="AM353" s="68" t="s">
        <v>47</v>
      </c>
      <c r="AN353" s="68" t="s">
        <v>48</v>
      </c>
      <c r="AO353" s="68" t="s">
        <v>419</v>
      </c>
      <c r="AP353" s="20" t="s">
        <v>617</v>
      </c>
      <c r="AQ353" s="20" t="s">
        <v>115</v>
      </c>
      <c r="AR353" s="68">
        <v>2201006</v>
      </c>
      <c r="AS353" s="2"/>
      <c r="AT353" s="39" t="s">
        <v>500</v>
      </c>
      <c r="AU353" s="39"/>
      <c r="AV353" s="39" t="s">
        <v>70</v>
      </c>
      <c r="AW353" s="2" t="s">
        <v>423</v>
      </c>
      <c r="AX353" s="70"/>
      <c r="AY353" s="71"/>
      <c r="AZ353" s="71" t="s">
        <v>424</v>
      </c>
      <c r="BA353" s="71" t="s">
        <v>57</v>
      </c>
      <c r="BB353" s="71" t="s">
        <v>58</v>
      </c>
      <c r="BC353" s="106">
        <v>34490712</v>
      </c>
      <c r="BD353" s="72">
        <v>34490712</v>
      </c>
    </row>
    <row r="354" spans="1:56" s="41" customFormat="1" ht="81" customHeight="1" x14ac:dyDescent="0.25">
      <c r="A354" s="68">
        <v>503</v>
      </c>
      <c r="B354" s="20" t="s">
        <v>32</v>
      </c>
      <c r="C354" s="20" t="s">
        <v>409</v>
      </c>
      <c r="D354" s="20" t="s">
        <v>505</v>
      </c>
      <c r="E354" s="20" t="s">
        <v>198</v>
      </c>
      <c r="F354" s="20"/>
      <c r="G354" s="20" t="s">
        <v>37</v>
      </c>
      <c r="H354" s="20" t="s">
        <v>201</v>
      </c>
      <c r="I354" s="20" t="s">
        <v>413</v>
      </c>
      <c r="J354" s="68" t="s">
        <v>40</v>
      </c>
      <c r="K354" s="68">
        <f>IF(I354="na",0,IF(COUNTIFS($C$1:C354,C354,$I$1:I354,I354)&gt;1,0,1))</f>
        <v>0</v>
      </c>
      <c r="L354" s="68">
        <f>IF(I354="na",0,IF(COUNTIFS($D$1:D354,D354,$I$1:I354,I354)&gt;1,0,1))</f>
        <v>0</v>
      </c>
      <c r="M354" s="68">
        <f>IF(S354="",0,IF(VLOOKUP(R354,#REF!,2,0)=1,S354-O354,S354-SUMIFS($S:$S,$R:$R,INDEX(meses,VLOOKUP(R354,#REF!,2,0)-1),D:D,D354)))</f>
        <v>0</v>
      </c>
      <c r="N354" s="68"/>
      <c r="O354" s="68"/>
      <c r="P354" s="68"/>
      <c r="Q354" s="68"/>
      <c r="R354" s="2" t="s">
        <v>392</v>
      </c>
      <c r="S354" s="1"/>
      <c r="T354" s="22"/>
      <c r="U354" s="3"/>
      <c r="V354" s="3"/>
      <c r="W354" s="3"/>
      <c r="X354" s="20" t="s">
        <v>414</v>
      </c>
      <c r="Y354" s="20" t="s">
        <v>628</v>
      </c>
      <c r="Z354" s="20"/>
      <c r="AA354" s="69"/>
      <c r="AB354" s="69"/>
      <c r="AC354" s="69"/>
      <c r="AD354" s="20"/>
      <c r="AE354" s="20"/>
      <c r="AF354" s="3"/>
      <c r="AG354" s="22"/>
      <c r="AH354" s="3"/>
      <c r="AI354" s="3"/>
      <c r="AJ354" s="3"/>
      <c r="AK354" s="20" t="s">
        <v>418</v>
      </c>
      <c r="AL354" s="68" t="s">
        <v>46</v>
      </c>
      <c r="AM354" s="68" t="s">
        <v>47</v>
      </c>
      <c r="AN354" s="68" t="s">
        <v>48</v>
      </c>
      <c r="AO354" s="68" t="s">
        <v>419</v>
      </c>
      <c r="AP354" s="20" t="s">
        <v>617</v>
      </c>
      <c r="AQ354" s="20" t="s">
        <v>115</v>
      </c>
      <c r="AR354" s="68">
        <v>2201006</v>
      </c>
      <c r="AS354" s="2"/>
      <c r="AT354" s="39" t="s">
        <v>546</v>
      </c>
      <c r="AU354" s="39"/>
      <c r="AV354" s="39"/>
      <c r="AW354" s="2" t="s">
        <v>423</v>
      </c>
      <c r="AX354" s="70"/>
      <c r="AY354" s="71"/>
      <c r="AZ354" s="71" t="s">
        <v>424</v>
      </c>
      <c r="BA354" s="71">
        <v>0</v>
      </c>
      <c r="BB354" s="71" t="s">
        <v>429</v>
      </c>
      <c r="BC354" s="106">
        <v>100000000</v>
      </c>
      <c r="BD354" s="72">
        <v>100000000</v>
      </c>
    </row>
    <row r="355" spans="1:56" s="41" customFormat="1" ht="63" customHeight="1" x14ac:dyDescent="0.25">
      <c r="A355" s="68">
        <v>504</v>
      </c>
      <c r="B355" s="20" t="s">
        <v>32</v>
      </c>
      <c r="C355" s="20" t="s">
        <v>409</v>
      </c>
      <c r="D355" s="20" t="s">
        <v>505</v>
      </c>
      <c r="E355" s="20" t="s">
        <v>198</v>
      </c>
      <c r="F355" s="20"/>
      <c r="G355" s="20" t="s">
        <v>37</v>
      </c>
      <c r="H355" s="20" t="s">
        <v>201</v>
      </c>
      <c r="I355" s="20" t="s">
        <v>413</v>
      </c>
      <c r="J355" s="68" t="s">
        <v>40</v>
      </c>
      <c r="K355" s="68">
        <f>IF(I355="na",0,IF(COUNTIFS($C$1:C355,C355,$I$1:I355,I355)&gt;1,0,1))</f>
        <v>0</v>
      </c>
      <c r="L355" s="68">
        <f>IF(I355="na",0,IF(COUNTIFS($D$1:D355,D355,$I$1:I355,I355)&gt;1,0,1))</f>
        <v>0</v>
      </c>
      <c r="M355" s="68">
        <f>IF(S355="",0,IF(VLOOKUP(R355,#REF!,2,0)=1,S355-O355,S355-SUMIFS($S:$S,$R:$R,INDEX(meses,VLOOKUP(R355,#REF!,2,0)-1),D:D,D355)))</f>
        <v>0</v>
      </c>
      <c r="N355" s="68"/>
      <c r="O355" s="68"/>
      <c r="P355" s="68"/>
      <c r="Q355" s="68"/>
      <c r="R355" s="2" t="s">
        <v>392</v>
      </c>
      <c r="S355" s="1"/>
      <c r="T355" s="22"/>
      <c r="U355" s="3"/>
      <c r="V355" s="3"/>
      <c r="W355" s="3"/>
      <c r="X355" s="20" t="s">
        <v>414</v>
      </c>
      <c r="Y355" s="20" t="s">
        <v>548</v>
      </c>
      <c r="Z355" s="20"/>
      <c r="AA355" s="69"/>
      <c r="AB355" s="69"/>
      <c r="AC355" s="69"/>
      <c r="AD355" s="20"/>
      <c r="AE355" s="20"/>
      <c r="AF355" s="3"/>
      <c r="AG355" s="22"/>
      <c r="AH355" s="3"/>
      <c r="AI355" s="3"/>
      <c r="AJ355" s="3"/>
      <c r="AK355" s="20" t="s">
        <v>418</v>
      </c>
      <c r="AL355" s="68" t="s">
        <v>46</v>
      </c>
      <c r="AM355" s="68" t="s">
        <v>47</v>
      </c>
      <c r="AN355" s="68" t="s">
        <v>48</v>
      </c>
      <c r="AO355" s="68" t="s">
        <v>419</v>
      </c>
      <c r="AP355" s="20" t="s">
        <v>527</v>
      </c>
      <c r="AQ355" s="20" t="s">
        <v>115</v>
      </c>
      <c r="AR355" s="68">
        <v>2201006</v>
      </c>
      <c r="AS355" s="71"/>
      <c r="AT355" s="39" t="s">
        <v>549</v>
      </c>
      <c r="AU355" s="39"/>
      <c r="AV355" s="39"/>
      <c r="AW355" s="2" t="s">
        <v>423</v>
      </c>
      <c r="AX355" s="70"/>
      <c r="AY355" s="71"/>
      <c r="AZ355" s="71" t="s">
        <v>424</v>
      </c>
      <c r="BA355" s="71">
        <v>0</v>
      </c>
      <c r="BB355" s="71" t="s">
        <v>429</v>
      </c>
      <c r="BC355" s="106">
        <v>50000000</v>
      </c>
      <c r="BD355" s="72">
        <v>50000000</v>
      </c>
    </row>
    <row r="356" spans="1:56" s="41" customFormat="1" ht="63" customHeight="1" x14ac:dyDescent="0.25">
      <c r="A356" s="68">
        <v>505</v>
      </c>
      <c r="B356" s="20" t="s">
        <v>32</v>
      </c>
      <c r="C356" s="20" t="s">
        <v>409</v>
      </c>
      <c r="D356" s="20" t="s">
        <v>505</v>
      </c>
      <c r="E356" s="20" t="s">
        <v>198</v>
      </c>
      <c r="F356" s="20"/>
      <c r="G356" s="20" t="s">
        <v>411</v>
      </c>
      <c r="H356" s="20" t="s">
        <v>412</v>
      </c>
      <c r="I356" s="20" t="s">
        <v>413</v>
      </c>
      <c r="J356" s="68" t="s">
        <v>40</v>
      </c>
      <c r="K356" s="68">
        <f>IF(I356="na",0,IF(COUNTIFS($C$1:C356,C356,$I$1:I356,I356)&gt;1,0,1))</f>
        <v>0</v>
      </c>
      <c r="L356" s="68">
        <f>IF(I356="na",0,IF(COUNTIFS($D$1:D356,D356,$I$1:I356,I356)&gt;1,0,1))</f>
        <v>0</v>
      </c>
      <c r="M356" s="68">
        <f>IF(S356="",0,IF(VLOOKUP(R356,#REF!,2,0)=1,S356-O356,S356-SUMIFS($S:$S,$R:$R,INDEX(meses,VLOOKUP(R356,#REF!,2,0)-1),D:D,D356)))</f>
        <v>0</v>
      </c>
      <c r="N356" s="68"/>
      <c r="O356" s="68"/>
      <c r="P356" s="68"/>
      <c r="Q356" s="68"/>
      <c r="R356" s="2" t="s">
        <v>392</v>
      </c>
      <c r="S356" s="1"/>
      <c r="T356" s="22"/>
      <c r="U356" s="3"/>
      <c r="V356" s="3"/>
      <c r="W356" s="3"/>
      <c r="X356" s="20" t="s">
        <v>511</v>
      </c>
      <c r="Y356" s="20" t="s">
        <v>629</v>
      </c>
      <c r="Z356" s="20" t="s">
        <v>538</v>
      </c>
      <c r="AA356" s="69">
        <v>0</v>
      </c>
      <c r="AB356" s="22">
        <f>35/35</f>
        <v>1</v>
      </c>
      <c r="AC356" s="69">
        <f>AB356-AA356</f>
        <v>1</v>
      </c>
      <c r="AD356" s="20" t="s">
        <v>539</v>
      </c>
      <c r="AE356" s="20" t="s">
        <v>550</v>
      </c>
      <c r="AF356" s="3"/>
      <c r="AG356" s="22">
        <f>(AF356-AA356)/(AB356-AA356)</f>
        <v>0</v>
      </c>
      <c r="AH356" s="3"/>
      <c r="AI356" s="3"/>
      <c r="AJ356" s="3"/>
      <c r="AK356" s="20" t="s">
        <v>418</v>
      </c>
      <c r="AL356" s="68" t="s">
        <v>46</v>
      </c>
      <c r="AM356" s="68" t="s">
        <v>47</v>
      </c>
      <c r="AN356" s="68" t="s">
        <v>48</v>
      </c>
      <c r="AO356" s="68" t="s">
        <v>419</v>
      </c>
      <c r="AP356" s="20" t="s">
        <v>551</v>
      </c>
      <c r="AQ356" s="20" t="s">
        <v>503</v>
      </c>
      <c r="AR356" s="68">
        <v>2201016</v>
      </c>
      <c r="AS356" s="71"/>
      <c r="AT356" s="39" t="s">
        <v>552</v>
      </c>
      <c r="AU356" s="39"/>
      <c r="AV356" s="39" t="s">
        <v>70</v>
      </c>
      <c r="AW356" s="2" t="s">
        <v>423</v>
      </c>
      <c r="AX356" s="70"/>
      <c r="AY356" s="71"/>
      <c r="AZ356" s="71" t="s">
        <v>504</v>
      </c>
      <c r="BA356" s="71" t="s">
        <v>57</v>
      </c>
      <c r="BB356" s="71" t="s">
        <v>58</v>
      </c>
      <c r="BC356" s="106">
        <v>13199852</v>
      </c>
      <c r="BD356" s="72">
        <v>13199852</v>
      </c>
    </row>
    <row r="357" spans="1:56" s="41" customFormat="1" ht="63" customHeight="1" x14ac:dyDescent="0.25">
      <c r="A357" s="68">
        <v>506</v>
      </c>
      <c r="B357" s="20" t="s">
        <v>32</v>
      </c>
      <c r="C357" s="20" t="s">
        <v>409</v>
      </c>
      <c r="D357" s="20" t="s">
        <v>505</v>
      </c>
      <c r="E357" s="20" t="s">
        <v>198</v>
      </c>
      <c r="F357" s="20"/>
      <c r="G357" s="20" t="s">
        <v>37</v>
      </c>
      <c r="H357" s="20" t="s">
        <v>201</v>
      </c>
      <c r="I357" s="20" t="s">
        <v>413</v>
      </c>
      <c r="J357" s="68" t="s">
        <v>40</v>
      </c>
      <c r="K357" s="68">
        <f>IF(I357="na",0,IF(COUNTIFS($C$1:C357,C357,$I$1:I357,I357)&gt;1,0,1))</f>
        <v>0</v>
      </c>
      <c r="L357" s="68">
        <f>IF(I357="na",0,IF(COUNTIFS($D$1:D357,D357,$I$1:I357,I357)&gt;1,0,1))</f>
        <v>0</v>
      </c>
      <c r="M357" s="68">
        <f>IF(S357="",0,IF(VLOOKUP(R357,#REF!,2,0)=1,S357-O357,S357-SUMIFS($S:$S,$R:$R,INDEX(meses,VLOOKUP(R357,#REF!,2,0)-1),D:D,D357)))</f>
        <v>0</v>
      </c>
      <c r="N357" s="68"/>
      <c r="O357" s="68"/>
      <c r="P357" s="68"/>
      <c r="Q357" s="68"/>
      <c r="R357" s="2" t="s">
        <v>392</v>
      </c>
      <c r="S357" s="1"/>
      <c r="T357" s="22"/>
      <c r="U357" s="3"/>
      <c r="V357" s="3"/>
      <c r="W357" s="3"/>
      <c r="X357" s="20" t="s">
        <v>511</v>
      </c>
      <c r="Y357" s="20" t="s">
        <v>629</v>
      </c>
      <c r="Z357" s="20"/>
      <c r="AA357" s="69"/>
      <c r="AB357" s="69"/>
      <c r="AC357" s="69"/>
      <c r="AD357" s="20"/>
      <c r="AE357" s="20"/>
      <c r="AF357" s="3"/>
      <c r="AG357" s="22"/>
      <c r="AH357" s="3"/>
      <c r="AI357" s="3"/>
      <c r="AJ357" s="3"/>
      <c r="AK357" s="20" t="s">
        <v>418</v>
      </c>
      <c r="AL357" s="68" t="s">
        <v>46</v>
      </c>
      <c r="AM357" s="68" t="s">
        <v>47</v>
      </c>
      <c r="AN357" s="68" t="s">
        <v>48</v>
      </c>
      <c r="AO357" s="68" t="s">
        <v>419</v>
      </c>
      <c r="AP357" s="20" t="s">
        <v>527</v>
      </c>
      <c r="AQ357" s="20" t="s">
        <v>115</v>
      </c>
      <c r="AR357" s="68">
        <v>2201006</v>
      </c>
      <c r="AS357" s="2"/>
      <c r="AT357" s="39" t="s">
        <v>552</v>
      </c>
      <c r="AU357" s="39"/>
      <c r="AV357" s="39" t="s">
        <v>70</v>
      </c>
      <c r="AW357" s="2" t="s">
        <v>423</v>
      </c>
      <c r="AX357" s="70"/>
      <c r="AY357" s="71"/>
      <c r="AZ357" s="71" t="s">
        <v>424</v>
      </c>
      <c r="BA357" s="71" t="s">
        <v>57</v>
      </c>
      <c r="BB357" s="71" t="s">
        <v>58</v>
      </c>
      <c r="BC357" s="106">
        <v>27300148</v>
      </c>
      <c r="BD357" s="72">
        <v>27300148</v>
      </c>
    </row>
    <row r="358" spans="1:56" s="41" customFormat="1" ht="63" customHeight="1" x14ac:dyDescent="0.25">
      <c r="A358" s="68">
        <v>507</v>
      </c>
      <c r="B358" s="20" t="s">
        <v>32</v>
      </c>
      <c r="C358" s="20" t="s">
        <v>409</v>
      </c>
      <c r="D358" s="20" t="s">
        <v>505</v>
      </c>
      <c r="E358" s="20" t="s">
        <v>198</v>
      </c>
      <c r="F358" s="20"/>
      <c r="G358" s="20" t="s">
        <v>37</v>
      </c>
      <c r="H358" s="20" t="s">
        <v>201</v>
      </c>
      <c r="I358" s="20" t="s">
        <v>413</v>
      </c>
      <c r="J358" s="68" t="s">
        <v>40</v>
      </c>
      <c r="K358" s="68">
        <f>IF(I358="na",0,IF(COUNTIFS($C$1:C358,C358,$I$1:I358,I358)&gt;1,0,1))</f>
        <v>0</v>
      </c>
      <c r="L358" s="68">
        <f>IF(I358="na",0,IF(COUNTIFS($D$1:D358,D358,$I$1:I358,I358)&gt;1,0,1))</f>
        <v>0</v>
      </c>
      <c r="M358" s="68">
        <f>IF(S358="",0,IF(VLOOKUP(R358,#REF!,2,0)=1,S358-O358,S358-SUMIFS($S:$S,$R:$R,INDEX(meses,VLOOKUP(R358,#REF!,2,0)-1),D:D,D358)))</f>
        <v>0</v>
      </c>
      <c r="N358" s="68"/>
      <c r="O358" s="68"/>
      <c r="P358" s="68"/>
      <c r="Q358" s="68"/>
      <c r="R358" s="2" t="s">
        <v>392</v>
      </c>
      <c r="S358" s="1"/>
      <c r="T358" s="22"/>
      <c r="U358" s="3"/>
      <c r="V358" s="3"/>
      <c r="W358" s="3"/>
      <c r="X358" s="20" t="s">
        <v>511</v>
      </c>
      <c r="Y358" s="20" t="s">
        <v>629</v>
      </c>
      <c r="Z358" s="20"/>
      <c r="AA358" s="69"/>
      <c r="AB358" s="69"/>
      <c r="AC358" s="69"/>
      <c r="AD358" s="20"/>
      <c r="AE358" s="20"/>
      <c r="AF358" s="3"/>
      <c r="AG358" s="22"/>
      <c r="AH358" s="3"/>
      <c r="AI358" s="3"/>
      <c r="AJ358" s="3"/>
      <c r="AK358" s="20" t="s">
        <v>418</v>
      </c>
      <c r="AL358" s="68" t="s">
        <v>46</v>
      </c>
      <c r="AM358" s="68" t="s">
        <v>47</v>
      </c>
      <c r="AN358" s="68" t="s">
        <v>48</v>
      </c>
      <c r="AO358" s="68" t="s">
        <v>419</v>
      </c>
      <c r="AP358" s="20" t="s">
        <v>527</v>
      </c>
      <c r="AQ358" s="20" t="s">
        <v>115</v>
      </c>
      <c r="AR358" s="68">
        <v>2201006</v>
      </c>
      <c r="AS358" s="2"/>
      <c r="AT358" s="39" t="s">
        <v>552</v>
      </c>
      <c r="AU358" s="39"/>
      <c r="AV358" s="39" t="s">
        <v>70</v>
      </c>
      <c r="AW358" s="2" t="s">
        <v>423</v>
      </c>
      <c r="AX358" s="70"/>
      <c r="AY358" s="71"/>
      <c r="AZ358" s="71" t="s">
        <v>424</v>
      </c>
      <c r="BA358" s="71" t="s">
        <v>57</v>
      </c>
      <c r="BB358" s="71" t="s">
        <v>58</v>
      </c>
      <c r="BC358" s="106">
        <v>4500000</v>
      </c>
      <c r="BD358" s="72">
        <v>4500000</v>
      </c>
    </row>
    <row r="359" spans="1:56" s="41" customFormat="1" ht="63" customHeight="1" x14ac:dyDescent="0.25">
      <c r="A359" s="68">
        <v>508</v>
      </c>
      <c r="B359" s="20" t="s">
        <v>32</v>
      </c>
      <c r="C359" s="20" t="s">
        <v>409</v>
      </c>
      <c r="D359" s="20" t="s">
        <v>505</v>
      </c>
      <c r="E359" s="20" t="s">
        <v>198</v>
      </c>
      <c r="F359" s="20"/>
      <c r="G359" s="20" t="s">
        <v>37</v>
      </c>
      <c r="H359" s="20" t="s">
        <v>201</v>
      </c>
      <c r="I359" s="20" t="s">
        <v>413</v>
      </c>
      <c r="J359" s="68" t="s">
        <v>40</v>
      </c>
      <c r="K359" s="68">
        <f>IF(I359="na",0,IF(COUNTIFS($C$1:C359,C359,$I$1:I359,I359)&gt;1,0,1))</f>
        <v>0</v>
      </c>
      <c r="L359" s="68">
        <f>IF(I359="na",0,IF(COUNTIFS($D$1:D359,D359,$I$1:I359,I359)&gt;1,0,1))</f>
        <v>0</v>
      </c>
      <c r="M359" s="68">
        <f>IF(S359="",0,IF(VLOOKUP(R359,#REF!,2,0)=1,S359-O359,S359-SUMIFS($S:$S,$R:$R,INDEX(meses,VLOOKUP(R359,#REF!,2,0)-1),D:D,D359)))</f>
        <v>0</v>
      </c>
      <c r="N359" s="68"/>
      <c r="O359" s="68"/>
      <c r="P359" s="68"/>
      <c r="Q359" s="68"/>
      <c r="R359" s="2" t="s">
        <v>392</v>
      </c>
      <c r="S359" s="1"/>
      <c r="T359" s="22"/>
      <c r="U359" s="3"/>
      <c r="V359" s="3"/>
      <c r="W359" s="3"/>
      <c r="X359" s="20" t="s">
        <v>488</v>
      </c>
      <c r="Y359" s="20" t="s">
        <v>630</v>
      </c>
      <c r="Z359" s="20" t="s">
        <v>554</v>
      </c>
      <c r="AA359" s="69">
        <v>0</v>
      </c>
      <c r="AB359" s="69">
        <v>100</v>
      </c>
      <c r="AC359" s="69">
        <f>AB359-AA359</f>
        <v>100</v>
      </c>
      <c r="AD359" s="20" t="s">
        <v>555</v>
      </c>
      <c r="AE359" s="20" t="s">
        <v>631</v>
      </c>
      <c r="AF359" s="3"/>
      <c r="AG359" s="22">
        <f>(AF359-AA359)/(AB359-AA359)</f>
        <v>0</v>
      </c>
      <c r="AH359" s="3"/>
      <c r="AI359" s="3"/>
      <c r="AJ359" s="3"/>
      <c r="AK359" s="20" t="s">
        <v>418</v>
      </c>
      <c r="AL359" s="68" t="s">
        <v>46</v>
      </c>
      <c r="AM359" s="68" t="s">
        <v>47</v>
      </c>
      <c r="AN359" s="68" t="s">
        <v>48</v>
      </c>
      <c r="AO359" s="68" t="s">
        <v>419</v>
      </c>
      <c r="AP359" s="20" t="s">
        <v>551</v>
      </c>
      <c r="AQ359" s="20" t="s">
        <v>503</v>
      </c>
      <c r="AR359" s="68">
        <v>2201016</v>
      </c>
      <c r="AS359" s="2"/>
      <c r="AT359" s="39" t="s">
        <v>553</v>
      </c>
      <c r="AU359" s="39"/>
      <c r="AV359" s="39" t="s">
        <v>70</v>
      </c>
      <c r="AW359" s="2" t="s">
        <v>423</v>
      </c>
      <c r="AX359" s="70"/>
      <c r="AY359" s="71"/>
      <c r="AZ359" s="71" t="s">
        <v>504</v>
      </c>
      <c r="BA359" s="71" t="s">
        <v>57</v>
      </c>
      <c r="BB359" s="71" t="s">
        <v>58</v>
      </c>
      <c r="BC359" s="106">
        <v>32960000</v>
      </c>
      <c r="BD359" s="72">
        <v>32960000</v>
      </c>
    </row>
    <row r="360" spans="1:56" s="41" customFormat="1" ht="63" customHeight="1" x14ac:dyDescent="0.25">
      <c r="A360" s="68">
        <v>509</v>
      </c>
      <c r="B360" s="20" t="s">
        <v>32</v>
      </c>
      <c r="C360" s="20" t="s">
        <v>409</v>
      </c>
      <c r="D360" s="20" t="s">
        <v>505</v>
      </c>
      <c r="E360" s="20" t="s">
        <v>198</v>
      </c>
      <c r="F360" s="20"/>
      <c r="G360" s="20" t="s">
        <v>37</v>
      </c>
      <c r="H360" s="20" t="s">
        <v>201</v>
      </c>
      <c r="I360" s="20" t="s">
        <v>413</v>
      </c>
      <c r="J360" s="68" t="s">
        <v>40</v>
      </c>
      <c r="K360" s="68">
        <f>IF(I360="na",0,IF(COUNTIFS($C$1:C360,C360,$I$1:I360,I360)&gt;1,0,1))</f>
        <v>0</v>
      </c>
      <c r="L360" s="68">
        <f>IF(I360="na",0,IF(COUNTIFS($D$1:D360,D360,$I$1:I360,I360)&gt;1,0,1))</f>
        <v>0</v>
      </c>
      <c r="M360" s="68">
        <f>IF(S360="",0,IF(VLOOKUP(R360,#REF!,2,0)=1,S360-O360,S360-SUMIFS($S:$S,$R:$R,INDEX(meses,VLOOKUP(R360,#REF!,2,0)-1),D:D,D360)))</f>
        <v>0</v>
      </c>
      <c r="N360" s="68"/>
      <c r="O360" s="68"/>
      <c r="P360" s="68"/>
      <c r="Q360" s="68"/>
      <c r="R360" s="2" t="s">
        <v>392</v>
      </c>
      <c r="S360" s="1"/>
      <c r="T360" s="22"/>
      <c r="U360" s="3"/>
      <c r="V360" s="3"/>
      <c r="W360" s="3"/>
      <c r="X360" s="20" t="s">
        <v>488</v>
      </c>
      <c r="Y360" s="20" t="s">
        <v>630</v>
      </c>
      <c r="Z360" s="20"/>
      <c r="AA360" s="69"/>
      <c r="AB360" s="69"/>
      <c r="AC360" s="69"/>
      <c r="AD360" s="20"/>
      <c r="AE360" s="20"/>
      <c r="AF360" s="3"/>
      <c r="AG360" s="22"/>
      <c r="AH360" s="3"/>
      <c r="AI360" s="3"/>
      <c r="AJ360" s="3"/>
      <c r="AK360" s="20" t="s">
        <v>418</v>
      </c>
      <c r="AL360" s="68" t="s">
        <v>46</v>
      </c>
      <c r="AM360" s="68" t="s">
        <v>47</v>
      </c>
      <c r="AN360" s="68" t="s">
        <v>48</v>
      </c>
      <c r="AO360" s="68" t="s">
        <v>419</v>
      </c>
      <c r="AP360" s="20" t="s">
        <v>551</v>
      </c>
      <c r="AQ360" s="20" t="s">
        <v>503</v>
      </c>
      <c r="AR360" s="68">
        <v>2201016</v>
      </c>
      <c r="AS360" s="2"/>
      <c r="AT360" s="39" t="s">
        <v>553</v>
      </c>
      <c r="AU360" s="39"/>
      <c r="AV360" s="39" t="s">
        <v>70</v>
      </c>
      <c r="AW360" s="2" t="s">
        <v>423</v>
      </c>
      <c r="AX360" s="70"/>
      <c r="AY360" s="71"/>
      <c r="AZ360" s="71" t="s">
        <v>504</v>
      </c>
      <c r="BA360" s="71" t="s">
        <v>57</v>
      </c>
      <c r="BB360" s="71" t="s">
        <v>58</v>
      </c>
      <c r="BC360" s="106">
        <v>8240000</v>
      </c>
      <c r="BD360" s="72">
        <v>8240000</v>
      </c>
    </row>
    <row r="361" spans="1:56" s="41" customFormat="1" ht="63" customHeight="1" x14ac:dyDescent="0.25">
      <c r="A361" s="68">
        <v>510</v>
      </c>
      <c r="B361" s="20" t="s">
        <v>32</v>
      </c>
      <c r="C361" s="20" t="s">
        <v>409</v>
      </c>
      <c r="D361" s="20" t="s">
        <v>505</v>
      </c>
      <c r="E361" s="20" t="s">
        <v>198</v>
      </c>
      <c r="F361" s="20"/>
      <c r="G361" s="20" t="s">
        <v>37</v>
      </c>
      <c r="H361" s="20" t="s">
        <v>201</v>
      </c>
      <c r="I361" s="20" t="s">
        <v>413</v>
      </c>
      <c r="J361" s="68" t="s">
        <v>40</v>
      </c>
      <c r="K361" s="68">
        <f>IF(I361="na",0,IF(COUNTIFS($C$1:C361,C361,$I$1:I361,I361)&gt;1,0,1))</f>
        <v>0</v>
      </c>
      <c r="L361" s="68">
        <f>IF(I361="na",0,IF(COUNTIFS($D$1:D361,D361,$I$1:I361,I361)&gt;1,0,1))</f>
        <v>0</v>
      </c>
      <c r="M361" s="68">
        <f>IF(S361="",0,IF(VLOOKUP(R361,#REF!,2,0)=1,S361-O361,S361-SUMIFS($S:$S,$R:$R,INDEX(meses,VLOOKUP(R361,#REF!,2,0)-1),D:D,D361)))</f>
        <v>0</v>
      </c>
      <c r="N361" s="68"/>
      <c r="O361" s="68"/>
      <c r="P361" s="68"/>
      <c r="Q361" s="68"/>
      <c r="R361" s="2" t="s">
        <v>392</v>
      </c>
      <c r="S361" s="1"/>
      <c r="T361" s="22"/>
      <c r="U361" s="3"/>
      <c r="V361" s="3"/>
      <c r="W361" s="3"/>
      <c r="X361" s="20" t="s">
        <v>487</v>
      </c>
      <c r="Y361" s="20" t="s">
        <v>630</v>
      </c>
      <c r="Z361" s="20" t="s">
        <v>554</v>
      </c>
      <c r="AA361" s="69">
        <v>0</v>
      </c>
      <c r="AB361" s="69">
        <v>100</v>
      </c>
      <c r="AC361" s="69">
        <f t="shared" ref="AC361:AC362" si="26">AB361-AA361</f>
        <v>100</v>
      </c>
      <c r="AD361" s="20" t="s">
        <v>555</v>
      </c>
      <c r="AE361" s="20" t="s">
        <v>556</v>
      </c>
      <c r="AF361" s="3"/>
      <c r="AG361" s="22">
        <f t="shared" ref="AG361:AG362" si="27">(AF361-AA361)/(AB361-AA361)</f>
        <v>0</v>
      </c>
      <c r="AH361" s="3"/>
      <c r="AI361" s="3"/>
      <c r="AJ361" s="3"/>
      <c r="AK361" s="20" t="s">
        <v>418</v>
      </c>
      <c r="AL361" s="68" t="s">
        <v>46</v>
      </c>
      <c r="AM361" s="68" t="s">
        <v>47</v>
      </c>
      <c r="AN361" s="68" t="s">
        <v>48</v>
      </c>
      <c r="AO361" s="68" t="s">
        <v>419</v>
      </c>
      <c r="AP361" s="20" t="s">
        <v>557</v>
      </c>
      <c r="AQ361" s="20" t="s">
        <v>61</v>
      </c>
      <c r="AR361" s="68">
        <v>2201048</v>
      </c>
      <c r="AS361" s="2"/>
      <c r="AT361" s="39" t="s">
        <v>558</v>
      </c>
      <c r="AU361" s="39"/>
      <c r="AV361" s="39" t="s">
        <v>422</v>
      </c>
      <c r="AW361" s="2" t="s">
        <v>423</v>
      </c>
      <c r="AX361" s="70"/>
      <c r="AY361" s="71"/>
      <c r="AZ361" s="71" t="s">
        <v>433</v>
      </c>
      <c r="BA361" s="71" t="s">
        <v>57</v>
      </c>
      <c r="BB361" s="71" t="s">
        <v>58</v>
      </c>
      <c r="BC361" s="106">
        <v>225000000</v>
      </c>
      <c r="BD361" s="72">
        <v>225000000</v>
      </c>
    </row>
    <row r="362" spans="1:56" s="41" customFormat="1" ht="63" customHeight="1" x14ac:dyDescent="0.25">
      <c r="A362" s="68">
        <v>511</v>
      </c>
      <c r="B362" s="20" t="s">
        <v>32</v>
      </c>
      <c r="C362" s="20" t="s">
        <v>409</v>
      </c>
      <c r="D362" s="20" t="s">
        <v>505</v>
      </c>
      <c r="E362" s="20" t="s">
        <v>198</v>
      </c>
      <c r="F362" s="20"/>
      <c r="G362" s="20" t="s">
        <v>37</v>
      </c>
      <c r="H362" s="20" t="s">
        <v>201</v>
      </c>
      <c r="I362" s="20" t="s">
        <v>413</v>
      </c>
      <c r="J362" s="68" t="s">
        <v>40</v>
      </c>
      <c r="K362" s="68">
        <f>IF(I362="na",0,IF(COUNTIFS($C$1:C362,C362,$I$1:I362,I362)&gt;1,0,1))</f>
        <v>0</v>
      </c>
      <c r="L362" s="68">
        <f>IF(I362="na",0,IF(COUNTIFS($D$1:D362,D362,$I$1:I362,I362)&gt;1,0,1))</f>
        <v>0</v>
      </c>
      <c r="M362" s="68">
        <f>IF(S362="",0,IF(VLOOKUP(R362,#REF!,2,0)=1,S362-O362,S362-SUMIFS($S:$S,$R:$R,INDEX(meses,VLOOKUP(R362,#REF!,2,0)-1),D:D,D362)))</f>
        <v>0</v>
      </c>
      <c r="N362" s="68"/>
      <c r="O362" s="68"/>
      <c r="P362" s="68"/>
      <c r="Q362" s="68"/>
      <c r="R362" s="2" t="s">
        <v>392</v>
      </c>
      <c r="S362" s="1"/>
      <c r="T362" s="22"/>
      <c r="U362" s="3"/>
      <c r="V362" s="3"/>
      <c r="W362" s="3"/>
      <c r="X362" s="20" t="s">
        <v>488</v>
      </c>
      <c r="Y362" s="20" t="s">
        <v>632</v>
      </c>
      <c r="Z362" s="20" t="s">
        <v>538</v>
      </c>
      <c r="AA362" s="69">
        <v>0</v>
      </c>
      <c r="AB362" s="69">
        <v>80</v>
      </c>
      <c r="AC362" s="69">
        <f t="shared" si="26"/>
        <v>80</v>
      </c>
      <c r="AD362" s="20" t="s">
        <v>539</v>
      </c>
      <c r="AE362" s="20" t="s">
        <v>560</v>
      </c>
      <c r="AF362" s="3"/>
      <c r="AG362" s="22">
        <f t="shared" si="27"/>
        <v>0</v>
      </c>
      <c r="AH362" s="3"/>
      <c r="AI362" s="3"/>
      <c r="AJ362" s="3"/>
      <c r="AK362" s="20" t="s">
        <v>418</v>
      </c>
      <c r="AL362" s="68" t="s">
        <v>46</v>
      </c>
      <c r="AM362" s="68" t="s">
        <v>47</v>
      </c>
      <c r="AN362" s="68" t="s">
        <v>48</v>
      </c>
      <c r="AO362" s="68" t="s">
        <v>419</v>
      </c>
      <c r="AP362" s="20" t="s">
        <v>557</v>
      </c>
      <c r="AQ362" s="20" t="s">
        <v>61</v>
      </c>
      <c r="AR362" s="68">
        <v>2201048</v>
      </c>
      <c r="AS362" s="2"/>
      <c r="AT362" s="39" t="s">
        <v>561</v>
      </c>
      <c r="AU362" s="39"/>
      <c r="AV362" s="39" t="s">
        <v>70</v>
      </c>
      <c r="AW362" s="2" t="s">
        <v>423</v>
      </c>
      <c r="AX362" s="70"/>
      <c r="AY362" s="71"/>
      <c r="AZ362" s="71" t="s">
        <v>433</v>
      </c>
      <c r="BA362" s="71" t="s">
        <v>57</v>
      </c>
      <c r="BB362" s="71" t="s">
        <v>58</v>
      </c>
      <c r="BC362" s="106">
        <v>63036000</v>
      </c>
      <c r="BD362" s="72">
        <v>63036000</v>
      </c>
    </row>
    <row r="363" spans="1:56" s="41" customFormat="1" ht="63" customHeight="1" x14ac:dyDescent="0.25">
      <c r="A363" s="68">
        <v>512</v>
      </c>
      <c r="B363" s="20" t="s">
        <v>32</v>
      </c>
      <c r="C363" s="20" t="s">
        <v>409</v>
      </c>
      <c r="D363" s="20" t="s">
        <v>505</v>
      </c>
      <c r="E363" s="20" t="s">
        <v>198</v>
      </c>
      <c r="F363" s="20"/>
      <c r="G363" s="20" t="s">
        <v>37</v>
      </c>
      <c r="H363" s="20" t="s">
        <v>201</v>
      </c>
      <c r="I363" s="20" t="s">
        <v>413</v>
      </c>
      <c r="J363" s="68" t="s">
        <v>40</v>
      </c>
      <c r="K363" s="68">
        <f>IF(I363="na",0,IF(COUNTIFS($C$1:C363,C363,$I$1:I363,I363)&gt;1,0,1))</f>
        <v>0</v>
      </c>
      <c r="L363" s="68">
        <f>IF(I363="na",0,IF(COUNTIFS($D$1:D363,D363,$I$1:I363,I363)&gt;1,0,1))</f>
        <v>0</v>
      </c>
      <c r="M363" s="68">
        <f>IF(S363="",0,IF(VLOOKUP(R363,#REF!,2,0)=1,S363-O363,S363-SUMIFS($S:$S,$R:$R,INDEX(meses,VLOOKUP(R363,#REF!,2,0)-1),D:D,D363)))</f>
        <v>0</v>
      </c>
      <c r="N363" s="68"/>
      <c r="O363" s="68"/>
      <c r="P363" s="68"/>
      <c r="Q363" s="68"/>
      <c r="R363" s="2" t="s">
        <v>392</v>
      </c>
      <c r="S363" s="1"/>
      <c r="T363" s="22"/>
      <c r="U363" s="3"/>
      <c r="V363" s="3"/>
      <c r="W363" s="3"/>
      <c r="X363" s="20" t="s">
        <v>488</v>
      </c>
      <c r="Y363" s="20" t="s">
        <v>559</v>
      </c>
      <c r="Z363" s="20"/>
      <c r="AA363" s="69"/>
      <c r="AB363" s="69"/>
      <c r="AC363" s="69"/>
      <c r="AD363" s="20"/>
      <c r="AE363" s="20"/>
      <c r="AF363" s="3"/>
      <c r="AG363" s="22"/>
      <c r="AH363" s="3"/>
      <c r="AI363" s="3"/>
      <c r="AJ363" s="3"/>
      <c r="AK363" s="20" t="s">
        <v>418</v>
      </c>
      <c r="AL363" s="68" t="s">
        <v>46</v>
      </c>
      <c r="AM363" s="68" t="s">
        <v>47</v>
      </c>
      <c r="AN363" s="68" t="s">
        <v>48</v>
      </c>
      <c r="AO363" s="68" t="s">
        <v>419</v>
      </c>
      <c r="AP363" s="20" t="s">
        <v>557</v>
      </c>
      <c r="AQ363" s="20" t="s">
        <v>61</v>
      </c>
      <c r="AR363" s="68">
        <v>2201048</v>
      </c>
      <c r="AS363" s="2"/>
      <c r="AT363" s="39" t="s">
        <v>561</v>
      </c>
      <c r="AU363" s="39"/>
      <c r="AV363" s="39" t="s">
        <v>70</v>
      </c>
      <c r="AW363" s="2" t="s">
        <v>423</v>
      </c>
      <c r="AX363" s="70"/>
      <c r="AY363" s="71"/>
      <c r="AZ363" s="71" t="s">
        <v>433</v>
      </c>
      <c r="BA363" s="71" t="s">
        <v>57</v>
      </c>
      <c r="BB363" s="71" t="s">
        <v>58</v>
      </c>
      <c r="BC363" s="106">
        <v>14008000</v>
      </c>
      <c r="BD363" s="72">
        <v>14008000</v>
      </c>
    </row>
    <row r="364" spans="1:56" s="41" customFormat="1" ht="63" customHeight="1" x14ac:dyDescent="0.25">
      <c r="A364" s="68">
        <v>513</v>
      </c>
      <c r="B364" s="20" t="s">
        <v>32</v>
      </c>
      <c r="C364" s="20" t="s">
        <v>409</v>
      </c>
      <c r="D364" s="20" t="s">
        <v>505</v>
      </c>
      <c r="E364" s="20" t="s">
        <v>198</v>
      </c>
      <c r="F364" s="20"/>
      <c r="G364" s="20" t="s">
        <v>37</v>
      </c>
      <c r="H364" s="20" t="s">
        <v>201</v>
      </c>
      <c r="I364" s="20" t="s">
        <v>413</v>
      </c>
      <c r="J364" s="68" t="s">
        <v>40</v>
      </c>
      <c r="K364" s="68">
        <f>IF(I364="na",0,IF(COUNTIFS($C$1:C364,C364,$I$1:I364,I364)&gt;1,0,1))</f>
        <v>0</v>
      </c>
      <c r="L364" s="68">
        <f>IF(I364="na",0,IF(COUNTIFS($D$1:D364,D364,$I$1:I364,I364)&gt;1,0,1))</f>
        <v>0</v>
      </c>
      <c r="M364" s="68">
        <f>IF(S364="",0,IF(VLOOKUP(R364,#REF!,2,0)=1,S364-O364,S364-SUMIFS($S:$S,$R:$R,INDEX(meses,VLOOKUP(R364,#REF!,2,0)-1),D:D,D364)))</f>
        <v>0</v>
      </c>
      <c r="N364" s="68"/>
      <c r="O364" s="68"/>
      <c r="P364" s="68"/>
      <c r="Q364" s="68"/>
      <c r="R364" s="2" t="s">
        <v>392</v>
      </c>
      <c r="S364" s="1"/>
      <c r="T364" s="22"/>
      <c r="U364" s="3"/>
      <c r="V364" s="3"/>
      <c r="W364" s="3"/>
      <c r="X364" s="20" t="s">
        <v>511</v>
      </c>
      <c r="Y364" s="20" t="s">
        <v>559</v>
      </c>
      <c r="Z364" s="20"/>
      <c r="AA364" s="69"/>
      <c r="AB364" s="69"/>
      <c r="AC364" s="69"/>
      <c r="AD364" s="20"/>
      <c r="AE364" s="20"/>
      <c r="AF364" s="3"/>
      <c r="AG364" s="22"/>
      <c r="AH364" s="3"/>
      <c r="AI364" s="3"/>
      <c r="AJ364" s="3"/>
      <c r="AK364" s="20" t="s">
        <v>418</v>
      </c>
      <c r="AL364" s="68" t="s">
        <v>46</v>
      </c>
      <c r="AM364" s="68" t="s">
        <v>47</v>
      </c>
      <c r="AN364" s="68" t="s">
        <v>48</v>
      </c>
      <c r="AO364" s="68" t="s">
        <v>419</v>
      </c>
      <c r="AP364" s="20" t="s">
        <v>527</v>
      </c>
      <c r="AQ364" s="20" t="s">
        <v>115</v>
      </c>
      <c r="AR364" s="68">
        <v>2201006</v>
      </c>
      <c r="AS364" s="2"/>
      <c r="AT364" s="39" t="s">
        <v>565</v>
      </c>
      <c r="AU364" s="39"/>
      <c r="AV364" s="39" t="s">
        <v>70</v>
      </c>
      <c r="AW364" s="2" t="s">
        <v>423</v>
      </c>
      <c r="AX364" s="70"/>
      <c r="AY364" s="71"/>
      <c r="AZ364" s="71" t="s">
        <v>424</v>
      </c>
      <c r="BA364" s="71" t="s">
        <v>57</v>
      </c>
      <c r="BB364" s="71" t="s">
        <v>58</v>
      </c>
      <c r="BC364" s="106">
        <v>50058000</v>
      </c>
      <c r="BD364" s="72">
        <v>50058000</v>
      </c>
    </row>
    <row r="365" spans="1:56" s="41" customFormat="1" ht="63" customHeight="1" x14ac:dyDescent="0.25">
      <c r="A365" s="68">
        <v>514</v>
      </c>
      <c r="B365" s="20" t="s">
        <v>32</v>
      </c>
      <c r="C365" s="20" t="s">
        <v>409</v>
      </c>
      <c r="D365" s="20" t="s">
        <v>505</v>
      </c>
      <c r="E365" s="20" t="s">
        <v>198</v>
      </c>
      <c r="F365" s="20"/>
      <c r="G365" s="20" t="s">
        <v>37</v>
      </c>
      <c r="H365" s="20" t="s">
        <v>201</v>
      </c>
      <c r="I365" s="20" t="s">
        <v>413</v>
      </c>
      <c r="J365" s="68" t="s">
        <v>40</v>
      </c>
      <c r="K365" s="68">
        <f>IF(I365="na",0,IF(COUNTIFS($C$1:C365,C365,$I$1:I365,I365)&gt;1,0,1))</f>
        <v>0</v>
      </c>
      <c r="L365" s="68">
        <f>IF(I365="na",0,IF(COUNTIFS($D$1:D365,D365,$I$1:I365,I365)&gt;1,0,1))</f>
        <v>0</v>
      </c>
      <c r="M365" s="68">
        <f>IF(S365="",0,IF(VLOOKUP(R365,#REF!,2,0)=1,S365-O365,S365-SUMIFS($S:$S,$R:$R,INDEX(meses,VLOOKUP(R365,#REF!,2,0)-1),D:D,D365)))</f>
        <v>0</v>
      </c>
      <c r="N365" s="68"/>
      <c r="O365" s="68"/>
      <c r="P365" s="68"/>
      <c r="Q365" s="68"/>
      <c r="R365" s="2" t="s">
        <v>392</v>
      </c>
      <c r="S365" s="1"/>
      <c r="T365" s="22"/>
      <c r="U365" s="3"/>
      <c r="V365" s="3"/>
      <c r="W365" s="3"/>
      <c r="X365" s="20" t="s">
        <v>511</v>
      </c>
      <c r="Y365" s="20" t="s">
        <v>559</v>
      </c>
      <c r="Z365" s="20"/>
      <c r="AA365" s="69"/>
      <c r="AB365" s="69"/>
      <c r="AC365" s="69"/>
      <c r="AD365" s="20"/>
      <c r="AE365" s="20"/>
      <c r="AF365" s="3"/>
      <c r="AG365" s="22"/>
      <c r="AH365" s="3"/>
      <c r="AI365" s="3"/>
      <c r="AJ365" s="3"/>
      <c r="AK365" s="20" t="s">
        <v>418</v>
      </c>
      <c r="AL365" s="68" t="s">
        <v>46</v>
      </c>
      <c r="AM365" s="68" t="s">
        <v>47</v>
      </c>
      <c r="AN365" s="68" t="s">
        <v>48</v>
      </c>
      <c r="AO365" s="68" t="s">
        <v>419</v>
      </c>
      <c r="AP365" s="20" t="s">
        <v>527</v>
      </c>
      <c r="AQ365" s="20" t="s">
        <v>115</v>
      </c>
      <c r="AR365" s="68">
        <v>2201006</v>
      </c>
      <c r="AS365" s="2"/>
      <c r="AT365" s="39" t="s">
        <v>565</v>
      </c>
      <c r="AU365" s="39"/>
      <c r="AV365" s="39" t="s">
        <v>70</v>
      </c>
      <c r="AW365" s="2" t="s">
        <v>423</v>
      </c>
      <c r="AX365" s="70"/>
      <c r="AY365" s="71"/>
      <c r="AZ365" s="71" t="s">
        <v>424</v>
      </c>
      <c r="BA365" s="71" t="s">
        <v>57</v>
      </c>
      <c r="BB365" s="71" t="s">
        <v>58</v>
      </c>
      <c r="BC365" s="106">
        <v>11124000</v>
      </c>
      <c r="BD365" s="72">
        <v>11124000</v>
      </c>
    </row>
    <row r="366" spans="1:56" s="41" customFormat="1" ht="63" customHeight="1" x14ac:dyDescent="0.25">
      <c r="A366" s="68">
        <v>515</v>
      </c>
      <c r="B366" s="20" t="s">
        <v>32</v>
      </c>
      <c r="C366" s="20" t="s">
        <v>409</v>
      </c>
      <c r="D366" s="20" t="s">
        <v>505</v>
      </c>
      <c r="E366" s="20" t="s">
        <v>198</v>
      </c>
      <c r="F366" s="20"/>
      <c r="G366" s="20" t="s">
        <v>37</v>
      </c>
      <c r="H366" s="20" t="s">
        <v>201</v>
      </c>
      <c r="I366" s="20" t="s">
        <v>413</v>
      </c>
      <c r="J366" s="68" t="s">
        <v>40</v>
      </c>
      <c r="K366" s="68">
        <f>IF(I366="na",0,IF(COUNTIFS($C$1:C366,C366,$I$1:I366,I366)&gt;1,0,1))</f>
        <v>0</v>
      </c>
      <c r="L366" s="68">
        <f>IF(I366="na",0,IF(COUNTIFS($D$1:D366,D366,$I$1:I366,I366)&gt;1,0,1))</f>
        <v>0</v>
      </c>
      <c r="M366" s="68">
        <f>IF(S366="",0,IF(VLOOKUP(R366,#REF!,2,0)=1,S366-O366,S366-SUMIFS($S:$S,$R:$R,INDEX(meses,VLOOKUP(R366,#REF!,2,0)-1),D:D,D366)))</f>
        <v>0</v>
      </c>
      <c r="N366" s="68"/>
      <c r="O366" s="68"/>
      <c r="P366" s="68"/>
      <c r="Q366" s="68"/>
      <c r="R366" s="2" t="s">
        <v>392</v>
      </c>
      <c r="S366" s="1"/>
      <c r="T366" s="22"/>
      <c r="U366" s="3"/>
      <c r="V366" s="3"/>
      <c r="W366" s="3"/>
      <c r="X366" s="20" t="s">
        <v>488</v>
      </c>
      <c r="Y366" s="20" t="s">
        <v>633</v>
      </c>
      <c r="Z366" s="20" t="s">
        <v>538</v>
      </c>
      <c r="AA366" s="69">
        <v>0</v>
      </c>
      <c r="AB366" s="69">
        <v>80</v>
      </c>
      <c r="AC366" s="69">
        <f>AB366-AA366</f>
        <v>80</v>
      </c>
      <c r="AD366" s="20" t="s">
        <v>539</v>
      </c>
      <c r="AE366" s="20" t="s">
        <v>562</v>
      </c>
      <c r="AF366" s="3"/>
      <c r="AG366" s="22">
        <f>(AF366-AA366)/(AB366-AA366)</f>
        <v>0</v>
      </c>
      <c r="AH366" s="3"/>
      <c r="AI366" s="3"/>
      <c r="AJ366" s="3"/>
      <c r="AK366" s="20" t="s">
        <v>418</v>
      </c>
      <c r="AL366" s="68" t="s">
        <v>46</v>
      </c>
      <c r="AM366" s="68" t="s">
        <v>47</v>
      </c>
      <c r="AN366" s="68" t="s">
        <v>48</v>
      </c>
      <c r="AO366" s="68" t="s">
        <v>419</v>
      </c>
      <c r="AP366" s="20" t="s">
        <v>557</v>
      </c>
      <c r="AQ366" s="20" t="s">
        <v>61</v>
      </c>
      <c r="AR366" s="68">
        <v>2201048</v>
      </c>
      <c r="AS366" s="2"/>
      <c r="AT366" s="39" t="s">
        <v>563</v>
      </c>
      <c r="AU366" s="39"/>
      <c r="AV366" s="39" t="s">
        <v>70</v>
      </c>
      <c r="AW366" s="2" t="s">
        <v>423</v>
      </c>
      <c r="AX366" s="70"/>
      <c r="AY366" s="71"/>
      <c r="AZ366" s="71" t="s">
        <v>433</v>
      </c>
      <c r="BA366" s="71" t="s">
        <v>57</v>
      </c>
      <c r="BB366" s="71" t="s">
        <v>58</v>
      </c>
      <c r="BC366" s="106">
        <v>63036000</v>
      </c>
      <c r="BD366" s="72">
        <v>63036000</v>
      </c>
    </row>
    <row r="367" spans="1:56" s="41" customFormat="1" ht="63" customHeight="1" x14ac:dyDescent="0.25">
      <c r="A367" s="68">
        <v>516</v>
      </c>
      <c r="B367" s="20" t="s">
        <v>32</v>
      </c>
      <c r="C367" s="20" t="s">
        <v>409</v>
      </c>
      <c r="D367" s="20" t="s">
        <v>505</v>
      </c>
      <c r="E367" s="20" t="s">
        <v>198</v>
      </c>
      <c r="F367" s="20"/>
      <c r="G367" s="20" t="s">
        <v>37</v>
      </c>
      <c r="H367" s="20" t="s">
        <v>201</v>
      </c>
      <c r="I367" s="20" t="s">
        <v>413</v>
      </c>
      <c r="J367" s="68" t="s">
        <v>40</v>
      </c>
      <c r="K367" s="68">
        <f>IF(I367="na",0,IF(COUNTIFS($C$1:C367,C367,$I$1:I367,I367)&gt;1,0,1))</f>
        <v>0</v>
      </c>
      <c r="L367" s="68">
        <f>IF(I367="na",0,IF(COUNTIFS($D$1:D367,D367,$I$1:I367,I367)&gt;1,0,1))</f>
        <v>0</v>
      </c>
      <c r="M367" s="68">
        <f>IF(S367="",0,IF(VLOOKUP(R367,#REF!,2,0)=1,S367-O367,S367-SUMIFS($S:$S,$R:$R,INDEX(meses,VLOOKUP(R367,#REF!,2,0)-1),D:D,D367)))</f>
        <v>0</v>
      </c>
      <c r="N367" s="68"/>
      <c r="O367" s="68"/>
      <c r="P367" s="68"/>
      <c r="Q367" s="68"/>
      <c r="R367" s="2" t="s">
        <v>392</v>
      </c>
      <c r="S367" s="1"/>
      <c r="T367" s="22"/>
      <c r="U367" s="3"/>
      <c r="V367" s="3"/>
      <c r="W367" s="3"/>
      <c r="X367" s="20" t="s">
        <v>488</v>
      </c>
      <c r="Y367" s="20" t="s">
        <v>633</v>
      </c>
      <c r="Z367" s="20"/>
      <c r="AA367" s="69"/>
      <c r="AB367" s="69"/>
      <c r="AC367" s="69"/>
      <c r="AD367" s="20"/>
      <c r="AE367" s="20"/>
      <c r="AF367" s="3"/>
      <c r="AG367" s="22"/>
      <c r="AH367" s="3"/>
      <c r="AI367" s="3"/>
      <c r="AJ367" s="3"/>
      <c r="AK367" s="20" t="s">
        <v>418</v>
      </c>
      <c r="AL367" s="68" t="s">
        <v>46</v>
      </c>
      <c r="AM367" s="68" t="s">
        <v>47</v>
      </c>
      <c r="AN367" s="68" t="s">
        <v>48</v>
      </c>
      <c r="AO367" s="68" t="s">
        <v>419</v>
      </c>
      <c r="AP367" s="20" t="s">
        <v>557</v>
      </c>
      <c r="AQ367" s="20" t="s">
        <v>61</v>
      </c>
      <c r="AR367" s="68">
        <v>2201048</v>
      </c>
      <c r="AS367" s="2"/>
      <c r="AT367" s="39" t="s">
        <v>563</v>
      </c>
      <c r="AU367" s="39"/>
      <c r="AV367" s="39" t="s">
        <v>70</v>
      </c>
      <c r="AW367" s="2" t="s">
        <v>423</v>
      </c>
      <c r="AX367" s="70"/>
      <c r="AY367" s="71"/>
      <c r="AZ367" s="71" t="s">
        <v>433</v>
      </c>
      <c r="BA367" s="71" t="s">
        <v>57</v>
      </c>
      <c r="BB367" s="71" t="s">
        <v>58</v>
      </c>
      <c r="BC367" s="106">
        <v>14008000</v>
      </c>
      <c r="BD367" s="72">
        <v>14008000</v>
      </c>
    </row>
    <row r="368" spans="1:56" s="41" customFormat="1" ht="63" customHeight="1" x14ac:dyDescent="0.25">
      <c r="A368" s="68">
        <v>517</v>
      </c>
      <c r="B368" s="20" t="s">
        <v>32</v>
      </c>
      <c r="C368" s="20" t="s">
        <v>409</v>
      </c>
      <c r="D368" s="20" t="s">
        <v>505</v>
      </c>
      <c r="E368" s="20" t="s">
        <v>198</v>
      </c>
      <c r="F368" s="20"/>
      <c r="G368" s="20" t="s">
        <v>37</v>
      </c>
      <c r="H368" s="20" t="s">
        <v>201</v>
      </c>
      <c r="I368" s="20" t="s">
        <v>413</v>
      </c>
      <c r="J368" s="68" t="s">
        <v>40</v>
      </c>
      <c r="K368" s="68">
        <f>IF(I368="na",0,IF(COUNTIFS($C$1:C368,C368,$I$1:I368,I368)&gt;1,0,1))</f>
        <v>0</v>
      </c>
      <c r="L368" s="68">
        <f>IF(I368="na",0,IF(COUNTIFS($D$1:D368,D368,$I$1:I368,I368)&gt;1,0,1))</f>
        <v>0</v>
      </c>
      <c r="M368" s="68">
        <f>IF(S368="",0,IF(VLOOKUP(R368,#REF!,2,0)=1,S368-O368,S368-SUMIFS($S:$S,$R:$R,INDEX(meses,VLOOKUP(R368,#REF!,2,0)-1),D:D,D368)))</f>
        <v>0</v>
      </c>
      <c r="N368" s="68"/>
      <c r="O368" s="68"/>
      <c r="P368" s="68"/>
      <c r="Q368" s="68"/>
      <c r="R368" s="2" t="s">
        <v>392</v>
      </c>
      <c r="S368" s="1"/>
      <c r="T368" s="22"/>
      <c r="U368" s="3"/>
      <c r="V368" s="3"/>
      <c r="W368" s="3"/>
      <c r="X368" s="20" t="s">
        <v>488</v>
      </c>
      <c r="Y368" s="20" t="s">
        <v>633</v>
      </c>
      <c r="Z368" s="20"/>
      <c r="AA368" s="69"/>
      <c r="AB368" s="69"/>
      <c r="AC368" s="69"/>
      <c r="AD368" s="20"/>
      <c r="AE368" s="20"/>
      <c r="AF368" s="3"/>
      <c r="AG368" s="22"/>
      <c r="AH368" s="3"/>
      <c r="AI368" s="3"/>
      <c r="AJ368" s="3"/>
      <c r="AK368" s="20" t="s">
        <v>418</v>
      </c>
      <c r="AL368" s="68" t="s">
        <v>46</v>
      </c>
      <c r="AM368" s="68" t="s">
        <v>47</v>
      </c>
      <c r="AN368" s="68" t="s">
        <v>48</v>
      </c>
      <c r="AO368" s="68" t="s">
        <v>419</v>
      </c>
      <c r="AP368" s="20" t="s">
        <v>557</v>
      </c>
      <c r="AQ368" s="20" t="s">
        <v>61</v>
      </c>
      <c r="AR368" s="68">
        <v>2201048</v>
      </c>
      <c r="AS368" s="2"/>
      <c r="AT368" s="39" t="s">
        <v>564</v>
      </c>
      <c r="AU368" s="39"/>
      <c r="AV368" s="39" t="s">
        <v>70</v>
      </c>
      <c r="AW368" s="2" t="s">
        <v>423</v>
      </c>
      <c r="AX368" s="70"/>
      <c r="AY368" s="71"/>
      <c r="AZ368" s="71" t="s">
        <v>433</v>
      </c>
      <c r="BA368" s="71" t="s">
        <v>57</v>
      </c>
      <c r="BB368" s="71" t="s">
        <v>58</v>
      </c>
      <c r="BC368" s="106">
        <v>48695310</v>
      </c>
      <c r="BD368" s="72">
        <v>48695310</v>
      </c>
    </row>
    <row r="369" spans="1:63" s="41" customFormat="1" ht="63" customHeight="1" x14ac:dyDescent="0.25">
      <c r="A369" s="68">
        <v>518</v>
      </c>
      <c r="B369" s="20" t="s">
        <v>32</v>
      </c>
      <c r="C369" s="20" t="s">
        <v>409</v>
      </c>
      <c r="D369" s="20" t="s">
        <v>505</v>
      </c>
      <c r="E369" s="20" t="s">
        <v>198</v>
      </c>
      <c r="F369" s="20"/>
      <c r="G369" s="20" t="s">
        <v>37</v>
      </c>
      <c r="H369" s="20" t="s">
        <v>201</v>
      </c>
      <c r="I369" s="20" t="s">
        <v>413</v>
      </c>
      <c r="J369" s="68" t="s">
        <v>40</v>
      </c>
      <c r="K369" s="68">
        <f>IF(I369="na",0,IF(COUNTIFS($C$1:C369,C369,$I$1:I369,I369)&gt;1,0,1))</f>
        <v>0</v>
      </c>
      <c r="L369" s="68">
        <f>IF(I369="na",0,IF(COUNTIFS($D$1:D369,D369,$I$1:I369,I369)&gt;1,0,1))</f>
        <v>0</v>
      </c>
      <c r="M369" s="68">
        <f>IF(S369="",0,IF(VLOOKUP(R369,#REF!,2,0)=1,S369-O369,S369-SUMIFS($S:$S,$R:$R,INDEX(meses,VLOOKUP(R369,#REF!,2,0)-1),D:D,D369)))</f>
        <v>0</v>
      </c>
      <c r="N369" s="68"/>
      <c r="O369" s="68"/>
      <c r="P369" s="68"/>
      <c r="Q369" s="68"/>
      <c r="R369" s="2" t="s">
        <v>392</v>
      </c>
      <c r="S369" s="1"/>
      <c r="T369" s="22"/>
      <c r="U369" s="3"/>
      <c r="V369" s="3"/>
      <c r="W369" s="3"/>
      <c r="X369" s="20" t="s">
        <v>488</v>
      </c>
      <c r="Y369" s="20" t="s">
        <v>633</v>
      </c>
      <c r="Z369" s="20"/>
      <c r="AA369" s="69"/>
      <c r="AB369" s="69"/>
      <c r="AC369" s="69"/>
      <c r="AD369" s="20"/>
      <c r="AE369" s="20"/>
      <c r="AF369" s="3"/>
      <c r="AG369" s="22"/>
      <c r="AH369" s="3"/>
      <c r="AI369" s="3"/>
      <c r="AJ369" s="3"/>
      <c r="AK369" s="20" t="s">
        <v>418</v>
      </c>
      <c r="AL369" s="68" t="s">
        <v>46</v>
      </c>
      <c r="AM369" s="68" t="s">
        <v>47</v>
      </c>
      <c r="AN369" s="68" t="s">
        <v>48</v>
      </c>
      <c r="AO369" s="68" t="s">
        <v>419</v>
      </c>
      <c r="AP369" s="20" t="s">
        <v>557</v>
      </c>
      <c r="AQ369" s="20" t="s">
        <v>61</v>
      </c>
      <c r="AR369" s="68">
        <v>2201048</v>
      </c>
      <c r="AS369" s="2"/>
      <c r="AT369" s="39" t="s">
        <v>564</v>
      </c>
      <c r="AU369" s="39"/>
      <c r="AV369" s="39" t="s">
        <v>70</v>
      </c>
      <c r="AW369" s="2" t="s">
        <v>423</v>
      </c>
      <c r="AX369" s="70"/>
      <c r="AY369" s="71"/>
      <c r="AZ369" s="71" t="s">
        <v>433</v>
      </c>
      <c r="BA369" s="71" t="s">
        <v>57</v>
      </c>
      <c r="BB369" s="71" t="s">
        <v>58</v>
      </c>
      <c r="BC369" s="106">
        <v>10821180</v>
      </c>
      <c r="BD369" s="72">
        <v>10821180</v>
      </c>
    </row>
    <row r="370" spans="1:63" s="41" customFormat="1" ht="63" customHeight="1" x14ac:dyDescent="0.25">
      <c r="A370" s="68">
        <v>519</v>
      </c>
      <c r="B370" s="20" t="s">
        <v>32</v>
      </c>
      <c r="C370" s="20" t="s">
        <v>409</v>
      </c>
      <c r="D370" s="20" t="s">
        <v>505</v>
      </c>
      <c r="E370" s="20" t="s">
        <v>198</v>
      </c>
      <c r="F370" s="20"/>
      <c r="G370" s="20" t="s">
        <v>37</v>
      </c>
      <c r="H370" s="20" t="s">
        <v>38</v>
      </c>
      <c r="I370" s="20" t="s">
        <v>39</v>
      </c>
      <c r="J370" s="68" t="s">
        <v>40</v>
      </c>
      <c r="K370" s="68">
        <f>IF(I370="na",0,IF(COUNTIFS($C$1:C370,C370,$I$1:I370,I370)&gt;1,0,1))</f>
        <v>1</v>
      </c>
      <c r="L370" s="68">
        <f>IF(I370="na",0,IF(COUNTIFS($D$1:D370,D370,$I$1:I370,I370)&gt;1,0,1))</f>
        <v>1</v>
      </c>
      <c r="M370" s="68">
        <f>IF(S370="",0,IF(VLOOKUP(R370,#REF!,2,0)=1,S370-O370,S370-SUMIFS($S:$S,$R:$R,INDEX(meses,VLOOKUP(R370,#REF!,2,0)-1),D:D,D370)))</f>
        <v>0</v>
      </c>
      <c r="N370" s="68"/>
      <c r="O370" s="68"/>
      <c r="P370" s="68"/>
      <c r="Q370" s="68"/>
      <c r="R370" s="2" t="s">
        <v>392</v>
      </c>
      <c r="S370" s="1"/>
      <c r="T370" s="22"/>
      <c r="U370" s="3"/>
      <c r="V370" s="3"/>
      <c r="W370" s="3"/>
      <c r="X370" s="20" t="s">
        <v>488</v>
      </c>
      <c r="Y370" s="20" t="s">
        <v>634</v>
      </c>
      <c r="Z370" s="20" t="s">
        <v>538</v>
      </c>
      <c r="AA370" s="69">
        <v>0</v>
      </c>
      <c r="AB370" s="69">
        <v>100</v>
      </c>
      <c r="AC370" s="69">
        <f>AB370-AA370</f>
        <v>100</v>
      </c>
      <c r="AD370" s="20" t="s">
        <v>566</v>
      </c>
      <c r="AE370" s="20" t="s">
        <v>567</v>
      </c>
      <c r="AF370" s="3"/>
      <c r="AG370" s="22">
        <f>(AF370-AA370)/(AB370-AA370)</f>
        <v>0</v>
      </c>
      <c r="AH370" s="3"/>
      <c r="AI370" s="3"/>
      <c r="AJ370" s="3"/>
      <c r="AK370" s="20" t="s">
        <v>418</v>
      </c>
      <c r="AL370" s="68" t="s">
        <v>46</v>
      </c>
      <c r="AM370" s="68" t="s">
        <v>47</v>
      </c>
      <c r="AN370" s="68" t="s">
        <v>48</v>
      </c>
      <c r="AO370" s="68" t="s">
        <v>419</v>
      </c>
      <c r="AP370" s="20" t="s">
        <v>430</v>
      </c>
      <c r="AQ370" s="20" t="s">
        <v>115</v>
      </c>
      <c r="AR370" s="68">
        <v>2201006</v>
      </c>
      <c r="AS370" s="2"/>
      <c r="AT370" s="39" t="s">
        <v>568</v>
      </c>
      <c r="AU370" s="39"/>
      <c r="AV370" s="39" t="s">
        <v>70</v>
      </c>
      <c r="AW370" s="2" t="s">
        <v>423</v>
      </c>
      <c r="AX370" s="70"/>
      <c r="AY370" s="71"/>
      <c r="AZ370" s="71" t="s">
        <v>424</v>
      </c>
      <c r="BA370" s="71" t="s">
        <v>57</v>
      </c>
      <c r="BB370" s="71" t="s">
        <v>58</v>
      </c>
      <c r="BC370" s="106">
        <v>60255000</v>
      </c>
      <c r="BD370" s="72">
        <v>60255000</v>
      </c>
    </row>
    <row r="371" spans="1:63" s="41" customFormat="1" ht="63" customHeight="1" x14ac:dyDescent="0.25">
      <c r="A371" s="68">
        <v>520</v>
      </c>
      <c r="B371" s="20" t="s">
        <v>32</v>
      </c>
      <c r="C371" s="20" t="s">
        <v>409</v>
      </c>
      <c r="D371" s="20" t="s">
        <v>505</v>
      </c>
      <c r="E371" s="20" t="s">
        <v>198</v>
      </c>
      <c r="F371" s="20"/>
      <c r="G371" s="20" t="s">
        <v>37</v>
      </c>
      <c r="H371" s="20" t="s">
        <v>38</v>
      </c>
      <c r="I371" s="20" t="s">
        <v>39</v>
      </c>
      <c r="J371" s="68" t="s">
        <v>40</v>
      </c>
      <c r="K371" s="68">
        <f>IF(I371="na",0,IF(COUNTIFS($C$1:C371,C371,$I$1:I371,I371)&gt;1,0,1))</f>
        <v>0</v>
      </c>
      <c r="L371" s="68">
        <f>IF(I371="na",0,IF(COUNTIFS($D$1:D371,D371,$I$1:I371,I371)&gt;1,0,1))</f>
        <v>0</v>
      </c>
      <c r="M371" s="68">
        <f>IF(S371="",0,IF(VLOOKUP(R371,#REF!,2,0)=1,S371-O371,S371-SUMIFS($S:$S,$R:$R,INDEX(meses,VLOOKUP(R371,#REF!,2,0)-1),D:D,D371)))</f>
        <v>0</v>
      </c>
      <c r="N371" s="68"/>
      <c r="O371" s="68"/>
      <c r="P371" s="68"/>
      <c r="Q371" s="68"/>
      <c r="R371" s="2" t="s">
        <v>392</v>
      </c>
      <c r="S371" s="1"/>
      <c r="T371" s="22"/>
      <c r="U371" s="3"/>
      <c r="V371" s="3"/>
      <c r="W371" s="3"/>
      <c r="X371" s="20" t="s">
        <v>488</v>
      </c>
      <c r="Y371" s="20" t="s">
        <v>634</v>
      </c>
      <c r="Z371" s="20"/>
      <c r="AA371" s="69"/>
      <c r="AB371" s="69"/>
      <c r="AC371" s="69"/>
      <c r="AD371" s="20"/>
      <c r="AE371" s="20"/>
      <c r="AF371" s="3"/>
      <c r="AG371" s="22"/>
      <c r="AH371" s="3"/>
      <c r="AI371" s="3"/>
      <c r="AJ371" s="3"/>
      <c r="AK371" s="20" t="s">
        <v>418</v>
      </c>
      <c r="AL371" s="68" t="s">
        <v>46</v>
      </c>
      <c r="AM371" s="68" t="s">
        <v>47</v>
      </c>
      <c r="AN371" s="68" t="s">
        <v>48</v>
      </c>
      <c r="AO371" s="68" t="s">
        <v>419</v>
      </c>
      <c r="AP371" s="20" t="s">
        <v>430</v>
      </c>
      <c r="AQ371" s="20" t="s">
        <v>115</v>
      </c>
      <c r="AR371" s="68">
        <v>2201006</v>
      </c>
      <c r="AS371" s="2"/>
      <c r="AT371" s="39" t="s">
        <v>568</v>
      </c>
      <c r="AU371" s="39"/>
      <c r="AV371" s="39" t="s">
        <v>70</v>
      </c>
      <c r="AW371" s="2" t="s">
        <v>423</v>
      </c>
      <c r="AX371" s="70"/>
      <c r="AY371" s="71"/>
      <c r="AZ371" s="71" t="s">
        <v>424</v>
      </c>
      <c r="BA371" s="71" t="s">
        <v>57</v>
      </c>
      <c r="BB371" s="71" t="s">
        <v>58</v>
      </c>
      <c r="BC371" s="106">
        <v>13390000</v>
      </c>
      <c r="BD371" s="72">
        <v>13390000</v>
      </c>
    </row>
    <row r="372" spans="1:63" s="41" customFormat="1" ht="63" customHeight="1" x14ac:dyDescent="0.25">
      <c r="A372" s="68">
        <v>521</v>
      </c>
      <c r="B372" s="20" t="s">
        <v>32</v>
      </c>
      <c r="C372" s="20" t="s">
        <v>409</v>
      </c>
      <c r="D372" s="20" t="s">
        <v>505</v>
      </c>
      <c r="E372" s="20" t="s">
        <v>198</v>
      </c>
      <c r="F372" s="20"/>
      <c r="G372" s="20" t="s">
        <v>37</v>
      </c>
      <c r="H372" s="20" t="s">
        <v>38</v>
      </c>
      <c r="I372" s="20" t="s">
        <v>39</v>
      </c>
      <c r="J372" s="68" t="s">
        <v>40</v>
      </c>
      <c r="K372" s="68">
        <f>IF(I372="na",0,IF(COUNTIFS($C$1:C372,C372,$I$1:I372,I372)&gt;1,0,1))</f>
        <v>0</v>
      </c>
      <c r="L372" s="68">
        <f>IF(I372="na",0,IF(COUNTIFS($D$1:D372,D372,$I$1:I372,I372)&gt;1,0,1))</f>
        <v>0</v>
      </c>
      <c r="M372" s="68">
        <f>IF(S372="",0,IF(VLOOKUP(R372,#REF!,2,0)=1,S372-O372,S372-SUMIFS($S:$S,$R:$R,INDEX(meses,VLOOKUP(R372,#REF!,2,0)-1),D:D,D372)))</f>
        <v>0</v>
      </c>
      <c r="N372" s="68"/>
      <c r="O372" s="68"/>
      <c r="P372" s="68"/>
      <c r="Q372" s="68"/>
      <c r="R372" s="2" t="s">
        <v>392</v>
      </c>
      <c r="S372" s="1"/>
      <c r="T372" s="22"/>
      <c r="U372" s="3"/>
      <c r="V372" s="3"/>
      <c r="W372" s="3"/>
      <c r="X372" s="20" t="s">
        <v>488</v>
      </c>
      <c r="Y372" s="20" t="s">
        <v>634</v>
      </c>
      <c r="Z372" s="20"/>
      <c r="AA372" s="69"/>
      <c r="AB372" s="69"/>
      <c r="AC372" s="69"/>
      <c r="AD372" s="20"/>
      <c r="AE372" s="20"/>
      <c r="AF372" s="3"/>
      <c r="AG372" s="22"/>
      <c r="AH372" s="3"/>
      <c r="AI372" s="3"/>
      <c r="AJ372" s="3"/>
      <c r="AK372" s="20" t="s">
        <v>418</v>
      </c>
      <c r="AL372" s="68" t="s">
        <v>46</v>
      </c>
      <c r="AM372" s="68" t="s">
        <v>47</v>
      </c>
      <c r="AN372" s="68" t="s">
        <v>48</v>
      </c>
      <c r="AO372" s="68" t="s">
        <v>419</v>
      </c>
      <c r="AP372" s="20" t="s">
        <v>430</v>
      </c>
      <c r="AQ372" s="20" t="s">
        <v>115</v>
      </c>
      <c r="AR372" s="68">
        <v>2201006</v>
      </c>
      <c r="AS372" s="2"/>
      <c r="AT372" s="39" t="s">
        <v>569</v>
      </c>
      <c r="AU372" s="39"/>
      <c r="AV372" s="39" t="s">
        <v>70</v>
      </c>
      <c r="AW372" s="2" t="s">
        <v>423</v>
      </c>
      <c r="AX372" s="70"/>
      <c r="AY372" s="71"/>
      <c r="AZ372" s="71" t="s">
        <v>424</v>
      </c>
      <c r="BA372" s="71" t="s">
        <v>57</v>
      </c>
      <c r="BB372" s="71" t="s">
        <v>58</v>
      </c>
      <c r="BC372" s="106">
        <v>112455000</v>
      </c>
      <c r="BD372" s="72">
        <v>112455000</v>
      </c>
    </row>
    <row r="373" spans="1:63" s="41" customFormat="1" ht="63" customHeight="1" x14ac:dyDescent="0.25">
      <c r="A373" s="68">
        <v>522</v>
      </c>
      <c r="B373" s="20" t="s">
        <v>32</v>
      </c>
      <c r="C373" s="20" t="s">
        <v>409</v>
      </c>
      <c r="D373" s="20" t="s">
        <v>505</v>
      </c>
      <c r="E373" s="20" t="s">
        <v>198</v>
      </c>
      <c r="F373" s="20"/>
      <c r="G373" s="20" t="s">
        <v>37</v>
      </c>
      <c r="H373" s="20" t="s">
        <v>38</v>
      </c>
      <c r="I373" s="20" t="s">
        <v>39</v>
      </c>
      <c r="J373" s="68" t="s">
        <v>40</v>
      </c>
      <c r="K373" s="68">
        <f>IF(I373="na",0,IF(COUNTIFS($C$1:C373,C373,$I$1:I373,I373)&gt;1,0,1))</f>
        <v>0</v>
      </c>
      <c r="L373" s="68">
        <f>IF(I373="na",0,IF(COUNTIFS($D$1:D373,D373,$I$1:I373,I373)&gt;1,0,1))</f>
        <v>0</v>
      </c>
      <c r="M373" s="68">
        <f>IF(S373="",0,IF(VLOOKUP(R373,#REF!,2,0)=1,S373-O373,S373-SUMIFS($S:$S,$R:$R,INDEX(meses,VLOOKUP(R373,#REF!,2,0)-1),D:D,D373)))</f>
        <v>0</v>
      </c>
      <c r="N373" s="68"/>
      <c r="O373" s="68"/>
      <c r="P373" s="68"/>
      <c r="Q373" s="68"/>
      <c r="R373" s="2" t="s">
        <v>392</v>
      </c>
      <c r="S373" s="1"/>
      <c r="T373" s="22"/>
      <c r="U373" s="3"/>
      <c r="V373" s="3"/>
      <c r="W373" s="3"/>
      <c r="X373" s="20" t="s">
        <v>488</v>
      </c>
      <c r="Y373" s="20" t="s">
        <v>634</v>
      </c>
      <c r="Z373" s="20"/>
      <c r="AA373" s="69"/>
      <c r="AB373" s="69"/>
      <c r="AC373" s="69"/>
      <c r="AD373" s="20"/>
      <c r="AE373" s="20"/>
      <c r="AF373" s="3"/>
      <c r="AG373" s="22"/>
      <c r="AH373" s="3"/>
      <c r="AI373" s="3"/>
      <c r="AJ373" s="3"/>
      <c r="AK373" s="20" t="s">
        <v>418</v>
      </c>
      <c r="AL373" s="68" t="s">
        <v>46</v>
      </c>
      <c r="AM373" s="68" t="s">
        <v>47</v>
      </c>
      <c r="AN373" s="68" t="s">
        <v>48</v>
      </c>
      <c r="AO373" s="68" t="s">
        <v>419</v>
      </c>
      <c r="AP373" s="20" t="s">
        <v>430</v>
      </c>
      <c r="AQ373" s="20" t="s">
        <v>115</v>
      </c>
      <c r="AR373" s="68">
        <v>2201006</v>
      </c>
      <c r="AS373" s="2"/>
      <c r="AT373" s="39" t="s">
        <v>569</v>
      </c>
      <c r="AU373" s="39"/>
      <c r="AV373" s="39" t="s">
        <v>70</v>
      </c>
      <c r="AW373" s="2" t="s">
        <v>423</v>
      </c>
      <c r="AX373" s="70"/>
      <c r="AY373" s="71"/>
      <c r="AZ373" s="71" t="s">
        <v>424</v>
      </c>
      <c r="BA373" s="71" t="s">
        <v>57</v>
      </c>
      <c r="BB373" s="71" t="s">
        <v>58</v>
      </c>
      <c r="BC373" s="106">
        <v>37485000</v>
      </c>
      <c r="BD373" s="72">
        <v>37485000</v>
      </c>
    </row>
    <row r="374" spans="1:63" s="41" customFormat="1" ht="63" customHeight="1" x14ac:dyDescent="0.25">
      <c r="A374" s="68">
        <v>523</v>
      </c>
      <c r="B374" s="20" t="s">
        <v>32</v>
      </c>
      <c r="C374" s="20" t="s">
        <v>409</v>
      </c>
      <c r="D374" s="20" t="s">
        <v>505</v>
      </c>
      <c r="E374" s="20" t="s">
        <v>198</v>
      </c>
      <c r="F374" s="20"/>
      <c r="G374" s="20" t="s">
        <v>37</v>
      </c>
      <c r="H374" s="20" t="s">
        <v>38</v>
      </c>
      <c r="I374" s="20" t="s">
        <v>39</v>
      </c>
      <c r="J374" s="68" t="s">
        <v>40</v>
      </c>
      <c r="K374" s="68">
        <f>IF(I374="na",0,IF(COUNTIFS($C$1:C374,C374,$I$1:I374,I374)&gt;1,0,1))</f>
        <v>0</v>
      </c>
      <c r="L374" s="68">
        <f>IF(I374="na",0,IF(COUNTIFS($D$1:D374,D374,$I$1:I374,I374)&gt;1,0,1))</f>
        <v>0</v>
      </c>
      <c r="M374" s="68">
        <f>IF(S374="",0,IF(VLOOKUP(R374,#REF!,2,0)=1,S374-O374,S374-SUMIFS($S:$S,$R:$R,INDEX(meses,VLOOKUP(R374,#REF!,2,0)-1),D:D,D374)))</f>
        <v>0</v>
      </c>
      <c r="N374" s="68"/>
      <c r="O374" s="68"/>
      <c r="P374" s="68"/>
      <c r="Q374" s="68"/>
      <c r="R374" s="2" t="s">
        <v>392</v>
      </c>
      <c r="S374" s="1"/>
      <c r="T374" s="22"/>
      <c r="U374" s="3"/>
      <c r="V374" s="3"/>
      <c r="W374" s="3"/>
      <c r="X374" s="20" t="s">
        <v>414</v>
      </c>
      <c r="Y374" s="20" t="s">
        <v>548</v>
      </c>
      <c r="Z374" s="20"/>
      <c r="AA374" s="69"/>
      <c r="AB374" s="69"/>
      <c r="AC374" s="69"/>
      <c r="AD374" s="20"/>
      <c r="AE374" s="20"/>
      <c r="AF374" s="3"/>
      <c r="AG374" s="22"/>
      <c r="AH374" s="3"/>
      <c r="AI374" s="3"/>
      <c r="AJ374" s="3"/>
      <c r="AK374" s="20" t="s">
        <v>418</v>
      </c>
      <c r="AL374" s="68" t="s">
        <v>46</v>
      </c>
      <c r="AM374" s="68" t="s">
        <v>47</v>
      </c>
      <c r="AN374" s="68" t="s">
        <v>48</v>
      </c>
      <c r="AO374" s="68" t="s">
        <v>419</v>
      </c>
      <c r="AP374" s="20" t="s">
        <v>617</v>
      </c>
      <c r="AQ374" s="20" t="s">
        <v>115</v>
      </c>
      <c r="AR374" s="68">
        <v>2201006</v>
      </c>
      <c r="AS374" s="2"/>
      <c r="AT374" s="39" t="s">
        <v>570</v>
      </c>
      <c r="AU374" s="39"/>
      <c r="AV374" s="39" t="s">
        <v>70</v>
      </c>
      <c r="AW374" s="2" t="s">
        <v>423</v>
      </c>
      <c r="AX374" s="70"/>
      <c r="AY374" s="71"/>
      <c r="AZ374" s="71" t="s">
        <v>424</v>
      </c>
      <c r="BA374" s="71" t="s">
        <v>57</v>
      </c>
      <c r="BB374" s="71" t="s">
        <v>58</v>
      </c>
      <c r="BC374" s="106">
        <v>90584286</v>
      </c>
      <c r="BD374" s="72">
        <v>90584286</v>
      </c>
    </row>
    <row r="375" spans="1:63" s="41" customFormat="1" ht="63" customHeight="1" x14ac:dyDescent="0.25">
      <c r="A375" s="68">
        <v>524</v>
      </c>
      <c r="B375" s="20" t="s">
        <v>32</v>
      </c>
      <c r="C375" s="20" t="s">
        <v>409</v>
      </c>
      <c r="D375" s="20" t="s">
        <v>505</v>
      </c>
      <c r="E375" s="20" t="s">
        <v>198</v>
      </c>
      <c r="F375" s="20"/>
      <c r="G375" s="20" t="s">
        <v>37</v>
      </c>
      <c r="H375" s="20" t="s">
        <v>38</v>
      </c>
      <c r="I375" s="20" t="s">
        <v>39</v>
      </c>
      <c r="J375" s="68" t="s">
        <v>40</v>
      </c>
      <c r="K375" s="68">
        <f>IF(I375="na",0,IF(COUNTIFS($C$1:C375,C375,$I$1:I375,I375)&gt;1,0,1))</f>
        <v>0</v>
      </c>
      <c r="L375" s="68">
        <f>IF(I375="na",0,IF(COUNTIFS($D$1:D375,D375,$I$1:I375,I375)&gt;1,0,1))</f>
        <v>0</v>
      </c>
      <c r="M375" s="68">
        <f>IF(S375="",0,IF(VLOOKUP(R375,#REF!,2,0)=1,S375-O375,S375-SUMIFS($S:$S,$R:$R,INDEX(meses,VLOOKUP(R375,#REF!,2,0)-1),D:D,D375)))</f>
        <v>0</v>
      </c>
      <c r="N375" s="68"/>
      <c r="O375" s="68"/>
      <c r="P375" s="68"/>
      <c r="Q375" s="68"/>
      <c r="R375" s="2" t="s">
        <v>392</v>
      </c>
      <c r="S375" s="1"/>
      <c r="T375" s="22"/>
      <c r="U375" s="3"/>
      <c r="V375" s="3"/>
      <c r="W375" s="3"/>
      <c r="X375" s="20" t="s">
        <v>414</v>
      </c>
      <c r="Y375" s="20" t="s">
        <v>548</v>
      </c>
      <c r="Z375" s="20"/>
      <c r="AA375" s="69"/>
      <c r="AB375" s="69"/>
      <c r="AC375" s="69"/>
      <c r="AD375" s="20"/>
      <c r="AE375" s="20"/>
      <c r="AF375" s="3"/>
      <c r="AG375" s="22"/>
      <c r="AH375" s="3"/>
      <c r="AI375" s="3"/>
      <c r="AJ375" s="3"/>
      <c r="AK375" s="20" t="s">
        <v>418</v>
      </c>
      <c r="AL375" s="68" t="s">
        <v>46</v>
      </c>
      <c r="AM375" s="68" t="s">
        <v>47</v>
      </c>
      <c r="AN375" s="68" t="s">
        <v>48</v>
      </c>
      <c r="AO375" s="68" t="s">
        <v>419</v>
      </c>
      <c r="AP375" s="20" t="s">
        <v>617</v>
      </c>
      <c r="AQ375" s="20" t="s">
        <v>115</v>
      </c>
      <c r="AR375" s="68">
        <v>2201006</v>
      </c>
      <c r="AS375" s="2"/>
      <c r="AT375" s="39" t="s">
        <v>571</v>
      </c>
      <c r="AU375" s="39"/>
      <c r="AV375" s="39"/>
      <c r="AW375" s="2" t="s">
        <v>423</v>
      </c>
      <c r="AX375" s="70"/>
      <c r="AY375" s="71"/>
      <c r="AZ375" s="71" t="s">
        <v>424</v>
      </c>
      <c r="BA375" s="71">
        <v>0</v>
      </c>
      <c r="BB375" s="71" t="s">
        <v>429</v>
      </c>
      <c r="BC375" s="106">
        <v>110905766</v>
      </c>
      <c r="BD375" s="72">
        <v>110905766</v>
      </c>
    </row>
    <row r="376" spans="1:63" s="41" customFormat="1" ht="63" customHeight="1" x14ac:dyDescent="0.25">
      <c r="A376" s="68">
        <v>525</v>
      </c>
      <c r="B376" s="20" t="s">
        <v>32</v>
      </c>
      <c r="C376" s="20" t="s">
        <v>409</v>
      </c>
      <c r="D376" s="20" t="s">
        <v>505</v>
      </c>
      <c r="E376" s="20" t="s">
        <v>198</v>
      </c>
      <c r="F376" s="20"/>
      <c r="G376" s="20" t="s">
        <v>37</v>
      </c>
      <c r="H376" s="20" t="s">
        <v>38</v>
      </c>
      <c r="I376" s="20" t="s">
        <v>39</v>
      </c>
      <c r="J376" s="68" t="s">
        <v>40</v>
      </c>
      <c r="K376" s="68">
        <f>IF(I376="na",0,IF(COUNTIFS($C$1:C376,C376,$I$1:I376,I376)&gt;1,0,1))</f>
        <v>0</v>
      </c>
      <c r="L376" s="68">
        <f>IF(I376="na",0,IF(COUNTIFS($D$1:D376,D376,$I$1:I376,I376)&gt;1,0,1))</f>
        <v>0</v>
      </c>
      <c r="M376" s="68">
        <f>IF(S376="",0,IF(VLOOKUP(R376,#REF!,2,0)=1,S376-O376,S376-SUMIFS($S:$S,$R:$R,INDEX(meses,VLOOKUP(R376,#REF!,2,0)-1),D:D,D376)))</f>
        <v>0</v>
      </c>
      <c r="N376" s="68"/>
      <c r="O376" s="68"/>
      <c r="P376" s="68"/>
      <c r="Q376" s="68"/>
      <c r="R376" s="2" t="s">
        <v>392</v>
      </c>
      <c r="S376" s="1"/>
      <c r="T376" s="22"/>
      <c r="U376" s="3"/>
      <c r="V376" s="3"/>
      <c r="W376" s="3"/>
      <c r="X376" s="20" t="s">
        <v>414</v>
      </c>
      <c r="Y376" s="20" t="s">
        <v>548</v>
      </c>
      <c r="Z376" s="20"/>
      <c r="AA376" s="69"/>
      <c r="AB376" s="69"/>
      <c r="AC376" s="69"/>
      <c r="AD376" s="20"/>
      <c r="AE376" s="20"/>
      <c r="AF376" s="3"/>
      <c r="AG376" s="22"/>
      <c r="AH376" s="3"/>
      <c r="AI376" s="3"/>
      <c r="AJ376" s="3"/>
      <c r="AK376" s="20" t="s">
        <v>418</v>
      </c>
      <c r="AL376" s="68" t="s">
        <v>46</v>
      </c>
      <c r="AM376" s="68" t="s">
        <v>47</v>
      </c>
      <c r="AN376" s="68" t="s">
        <v>48</v>
      </c>
      <c r="AO376" s="68" t="s">
        <v>419</v>
      </c>
      <c r="AP376" s="20" t="s">
        <v>617</v>
      </c>
      <c r="AQ376" s="20" t="s">
        <v>115</v>
      </c>
      <c r="AR376" s="68">
        <v>2201006</v>
      </c>
      <c r="AS376" s="2"/>
      <c r="AT376" s="39" t="s">
        <v>571</v>
      </c>
      <c r="AU376" s="39"/>
      <c r="AV376" s="39"/>
      <c r="AW376" s="2" t="s">
        <v>423</v>
      </c>
      <c r="AX376" s="70"/>
      <c r="AY376" s="71"/>
      <c r="AZ376" s="71" t="s">
        <v>424</v>
      </c>
      <c r="BA376" s="71">
        <v>0</v>
      </c>
      <c r="BB376" s="71" t="s">
        <v>429</v>
      </c>
      <c r="BC376" s="106">
        <v>10000000</v>
      </c>
      <c r="BD376" s="72">
        <v>10000000</v>
      </c>
    </row>
    <row r="377" spans="1:63" s="41" customFormat="1" ht="63" customHeight="1" x14ac:dyDescent="0.25">
      <c r="A377" s="68">
        <v>526</v>
      </c>
      <c r="B377" s="20" t="s">
        <v>32</v>
      </c>
      <c r="C377" s="20" t="s">
        <v>409</v>
      </c>
      <c r="D377" s="20" t="s">
        <v>505</v>
      </c>
      <c r="E377" s="20" t="s">
        <v>198</v>
      </c>
      <c r="F377" s="20"/>
      <c r="G377" s="20" t="s">
        <v>37</v>
      </c>
      <c r="H377" s="20" t="s">
        <v>38</v>
      </c>
      <c r="I377" s="20" t="s">
        <v>39</v>
      </c>
      <c r="J377" s="68" t="s">
        <v>40</v>
      </c>
      <c r="K377" s="68">
        <f>IF(I377="na",0,IF(COUNTIFS($C$1:C377,C377,$I$1:I377,I377)&gt;1,0,1))</f>
        <v>0</v>
      </c>
      <c r="L377" s="68">
        <f>IF(I377="na",0,IF(COUNTIFS($D$1:D377,D377,$I$1:I377,I377)&gt;1,0,1))</f>
        <v>0</v>
      </c>
      <c r="M377" s="68">
        <f>IF(S377="",0,IF(VLOOKUP(R377,#REF!,2,0)=1,S377-O377,S377-SUMIFS($S:$S,$R:$R,INDEX(meses,VLOOKUP(R377,#REF!,2,0)-1),D:D,D377)))</f>
        <v>0</v>
      </c>
      <c r="N377" s="68"/>
      <c r="O377" s="68"/>
      <c r="P377" s="68"/>
      <c r="Q377" s="68"/>
      <c r="R377" s="2" t="s">
        <v>392</v>
      </c>
      <c r="S377" s="1"/>
      <c r="T377" s="22"/>
      <c r="U377" s="3"/>
      <c r="V377" s="3"/>
      <c r="W377" s="3"/>
      <c r="X377" s="20" t="s">
        <v>414</v>
      </c>
      <c r="Y377" s="20" t="s">
        <v>572</v>
      </c>
      <c r="Z377" s="20" t="s">
        <v>573</v>
      </c>
      <c r="AA377" s="69">
        <v>0</v>
      </c>
      <c r="AB377" s="69">
        <v>100</v>
      </c>
      <c r="AC377" s="69">
        <f>AB377-AA377</f>
        <v>100</v>
      </c>
      <c r="AD377" s="20" t="s">
        <v>514</v>
      </c>
      <c r="AE377" s="20" t="s">
        <v>574</v>
      </c>
      <c r="AF377" s="3"/>
      <c r="AG377" s="22">
        <f>(AF377-AA377)/(AB377-AA377)</f>
        <v>0</v>
      </c>
      <c r="AH377" s="3"/>
      <c r="AI377" s="3"/>
      <c r="AJ377" s="3"/>
      <c r="AK377" s="20" t="s">
        <v>418</v>
      </c>
      <c r="AL377" s="68" t="s">
        <v>46</v>
      </c>
      <c r="AM377" s="68" t="s">
        <v>47</v>
      </c>
      <c r="AN377" s="68" t="s">
        <v>48</v>
      </c>
      <c r="AO377" s="68" t="s">
        <v>419</v>
      </c>
      <c r="AP377" s="20" t="s">
        <v>617</v>
      </c>
      <c r="AQ377" s="20" t="s">
        <v>115</v>
      </c>
      <c r="AR377" s="68">
        <v>2201006</v>
      </c>
      <c r="AS377" s="2"/>
      <c r="AT377" s="39" t="s">
        <v>575</v>
      </c>
      <c r="AU377" s="39"/>
      <c r="AV377" s="39" t="s">
        <v>70</v>
      </c>
      <c r="AW377" s="2" t="s">
        <v>423</v>
      </c>
      <c r="AX377" s="70"/>
      <c r="AY377" s="71"/>
      <c r="AZ377" s="71" t="s">
        <v>424</v>
      </c>
      <c r="BA377" s="71" t="s">
        <v>57</v>
      </c>
      <c r="BB377" s="71" t="s">
        <v>58</v>
      </c>
      <c r="BC377" s="106">
        <v>10000000</v>
      </c>
      <c r="BD377" s="72">
        <v>10000000</v>
      </c>
    </row>
    <row r="378" spans="1:63" s="41" customFormat="1" ht="63" customHeight="1" x14ac:dyDescent="0.25">
      <c r="A378" s="68">
        <v>527</v>
      </c>
      <c r="B378" s="20" t="s">
        <v>32</v>
      </c>
      <c r="C378" s="20" t="s">
        <v>409</v>
      </c>
      <c r="D378" s="20" t="s">
        <v>505</v>
      </c>
      <c r="E378" s="20" t="s">
        <v>198</v>
      </c>
      <c r="F378" s="20"/>
      <c r="G378" s="20" t="s">
        <v>37</v>
      </c>
      <c r="H378" s="20" t="s">
        <v>38</v>
      </c>
      <c r="I378" s="20" t="s">
        <v>39</v>
      </c>
      <c r="J378" s="68" t="s">
        <v>40</v>
      </c>
      <c r="K378" s="68">
        <f>IF(I378="na",0,IF(COUNTIFS($C$1:C378,C378,$I$1:I378,I378)&gt;1,0,1))</f>
        <v>0</v>
      </c>
      <c r="L378" s="68">
        <f>IF(I378="na",0,IF(COUNTIFS($D$1:D378,D378,$I$1:I378,I378)&gt;1,0,1))</f>
        <v>0</v>
      </c>
      <c r="M378" s="68">
        <f>IF(S378="",0,IF(VLOOKUP(R378,#REF!,2,0)=1,S378-O378,S378-SUMIFS($S:$S,$R:$R,INDEX(meses,VLOOKUP(R378,#REF!,2,0)-1),D:D,D378)))</f>
        <v>0</v>
      </c>
      <c r="N378" s="68"/>
      <c r="O378" s="68"/>
      <c r="P378" s="68"/>
      <c r="Q378" s="68"/>
      <c r="R378" s="2" t="s">
        <v>392</v>
      </c>
      <c r="S378" s="1"/>
      <c r="T378" s="22"/>
      <c r="U378" s="3"/>
      <c r="V378" s="3"/>
      <c r="W378" s="3"/>
      <c r="X378" s="20" t="s">
        <v>414</v>
      </c>
      <c r="Y378" s="20" t="s">
        <v>548</v>
      </c>
      <c r="Z378" s="20"/>
      <c r="AA378" s="69"/>
      <c r="AB378" s="69"/>
      <c r="AC378" s="69"/>
      <c r="AD378" s="20"/>
      <c r="AE378" s="20"/>
      <c r="AF378" s="3"/>
      <c r="AG378" s="22"/>
      <c r="AH378" s="3"/>
      <c r="AI378" s="3"/>
      <c r="AJ378" s="3"/>
      <c r="AK378" s="20" t="s">
        <v>418</v>
      </c>
      <c r="AL378" s="68" t="s">
        <v>46</v>
      </c>
      <c r="AM378" s="68" t="s">
        <v>47</v>
      </c>
      <c r="AN378" s="68" t="s">
        <v>48</v>
      </c>
      <c r="AO378" s="68" t="s">
        <v>419</v>
      </c>
      <c r="AP378" s="20" t="s">
        <v>617</v>
      </c>
      <c r="AQ378" s="20" t="s">
        <v>115</v>
      </c>
      <c r="AR378" s="68">
        <v>2201006</v>
      </c>
      <c r="AS378" s="2"/>
      <c r="AT378" s="39" t="s">
        <v>571</v>
      </c>
      <c r="AU378" s="39"/>
      <c r="AV378" s="39"/>
      <c r="AW378" s="2" t="s">
        <v>423</v>
      </c>
      <c r="AX378" s="70"/>
      <c r="AY378" s="71"/>
      <c r="AZ378" s="71" t="s">
        <v>424</v>
      </c>
      <c r="BA378" s="71">
        <v>0</v>
      </c>
      <c r="BB378" s="71" t="s">
        <v>429</v>
      </c>
      <c r="BC378" s="106">
        <v>10000000</v>
      </c>
      <c r="BD378" s="72">
        <v>10000000</v>
      </c>
    </row>
    <row r="379" spans="1:63" s="41" customFormat="1" ht="63" customHeight="1" x14ac:dyDescent="0.25">
      <c r="A379" s="68">
        <v>528</v>
      </c>
      <c r="B379" s="20" t="s">
        <v>32</v>
      </c>
      <c r="C379" s="20" t="s">
        <v>409</v>
      </c>
      <c r="D379" s="20" t="s">
        <v>505</v>
      </c>
      <c r="E379" s="20" t="s">
        <v>198</v>
      </c>
      <c r="F379" s="20"/>
      <c r="G379" s="20" t="s">
        <v>37</v>
      </c>
      <c r="H379" s="20" t="s">
        <v>38</v>
      </c>
      <c r="I379" s="20" t="s">
        <v>39</v>
      </c>
      <c r="J379" s="68" t="s">
        <v>40</v>
      </c>
      <c r="K379" s="68">
        <f>IF(I379="na",0,IF(COUNTIFS($C$1:C379,C379,$I$1:I379,I379)&gt;1,0,1))</f>
        <v>0</v>
      </c>
      <c r="L379" s="68">
        <f>IF(I379="na",0,IF(COUNTIFS($D$1:D379,D379,$I$1:I379,I379)&gt;1,0,1))</f>
        <v>0</v>
      </c>
      <c r="M379" s="68">
        <f>IF(S379="",0,IF(VLOOKUP(R379,#REF!,2,0)=1,S379-O379,S379-SUMIFS($S:$S,$R:$R,INDEX(meses,VLOOKUP(R379,#REF!,2,0)-1),D:D,D379)))</f>
        <v>0</v>
      </c>
      <c r="N379" s="68"/>
      <c r="O379" s="68"/>
      <c r="P379" s="68"/>
      <c r="Q379" s="68"/>
      <c r="R379" s="2" t="s">
        <v>392</v>
      </c>
      <c r="S379" s="1"/>
      <c r="T379" s="22"/>
      <c r="U379" s="3"/>
      <c r="V379" s="3"/>
      <c r="W379" s="3"/>
      <c r="X379" s="20" t="s">
        <v>414</v>
      </c>
      <c r="Y379" s="20" t="s">
        <v>548</v>
      </c>
      <c r="Z379" s="20"/>
      <c r="AA379" s="69"/>
      <c r="AB379" s="69"/>
      <c r="AC379" s="69"/>
      <c r="AD379" s="20"/>
      <c r="AE379" s="20"/>
      <c r="AF379" s="3"/>
      <c r="AG379" s="22"/>
      <c r="AH379" s="3"/>
      <c r="AI379" s="3"/>
      <c r="AJ379" s="3"/>
      <c r="AK379" s="20" t="s">
        <v>418</v>
      </c>
      <c r="AL379" s="68" t="s">
        <v>46</v>
      </c>
      <c r="AM379" s="68" t="s">
        <v>47</v>
      </c>
      <c r="AN379" s="68" t="s">
        <v>48</v>
      </c>
      <c r="AO379" s="68" t="s">
        <v>419</v>
      </c>
      <c r="AP379" s="20" t="s">
        <v>617</v>
      </c>
      <c r="AQ379" s="20" t="s">
        <v>115</v>
      </c>
      <c r="AR379" s="68">
        <v>2201006</v>
      </c>
      <c r="AS379" s="2"/>
      <c r="AT379" s="39" t="s">
        <v>576</v>
      </c>
      <c r="AU379" s="39"/>
      <c r="AV379" s="39"/>
      <c r="AW379" s="2" t="s">
        <v>423</v>
      </c>
      <c r="AX379" s="70"/>
      <c r="AY379" s="71"/>
      <c r="AZ379" s="71" t="s">
        <v>424</v>
      </c>
      <c r="BA379" s="71">
        <v>0</v>
      </c>
      <c r="BB379" s="71" t="s">
        <v>429</v>
      </c>
      <c r="BC379" s="106">
        <v>20000000</v>
      </c>
      <c r="BD379" s="72">
        <v>20000000</v>
      </c>
      <c r="BK379" s="107"/>
    </row>
    <row r="380" spans="1:63" s="41" customFormat="1" ht="63" customHeight="1" x14ac:dyDescent="0.25">
      <c r="A380" s="68">
        <v>529</v>
      </c>
      <c r="B380" s="20" t="s">
        <v>32</v>
      </c>
      <c r="C380" s="20" t="s">
        <v>409</v>
      </c>
      <c r="D380" s="20" t="s">
        <v>505</v>
      </c>
      <c r="E380" s="20" t="s">
        <v>198</v>
      </c>
      <c r="F380" s="20"/>
      <c r="G380" s="20" t="s">
        <v>37</v>
      </c>
      <c r="H380" s="20" t="s">
        <v>38</v>
      </c>
      <c r="I380" s="20" t="s">
        <v>39</v>
      </c>
      <c r="J380" s="68" t="s">
        <v>40</v>
      </c>
      <c r="K380" s="68">
        <f>IF(I380="na",0,IF(COUNTIFS($C$1:C380,C380,$I$1:I380,I380)&gt;1,0,1))</f>
        <v>0</v>
      </c>
      <c r="L380" s="68">
        <f>IF(I380="na",0,IF(COUNTIFS($D$1:D380,D380,$I$1:I380,I380)&gt;1,0,1))</f>
        <v>0</v>
      </c>
      <c r="M380" s="68">
        <f>IF(S380="",0,IF(VLOOKUP(R380,#REF!,2,0)=1,S380-O380,S380-SUMIFS($S:$S,$R:$R,INDEX(meses,VLOOKUP(R380,#REF!,2,0)-1),D:D,D380)))</f>
        <v>0</v>
      </c>
      <c r="N380" s="68"/>
      <c r="O380" s="68"/>
      <c r="P380" s="68"/>
      <c r="Q380" s="68"/>
      <c r="R380" s="2" t="s">
        <v>392</v>
      </c>
      <c r="S380" s="1"/>
      <c r="T380" s="22"/>
      <c r="U380" s="3"/>
      <c r="V380" s="3"/>
      <c r="W380" s="3"/>
      <c r="X380" s="20" t="s">
        <v>414</v>
      </c>
      <c r="Y380" s="20" t="s">
        <v>548</v>
      </c>
      <c r="Z380" s="20"/>
      <c r="AA380" s="69"/>
      <c r="AB380" s="69"/>
      <c r="AC380" s="69"/>
      <c r="AD380" s="20"/>
      <c r="AE380" s="20"/>
      <c r="AF380" s="3"/>
      <c r="AG380" s="22"/>
      <c r="AH380" s="3"/>
      <c r="AI380" s="3"/>
      <c r="AJ380" s="3"/>
      <c r="AK380" s="20" t="s">
        <v>418</v>
      </c>
      <c r="AL380" s="68" t="s">
        <v>46</v>
      </c>
      <c r="AM380" s="68" t="s">
        <v>47</v>
      </c>
      <c r="AN380" s="68" t="s">
        <v>48</v>
      </c>
      <c r="AO380" s="68" t="s">
        <v>419</v>
      </c>
      <c r="AP380" s="20" t="s">
        <v>617</v>
      </c>
      <c r="AQ380" s="20" t="s">
        <v>115</v>
      </c>
      <c r="AR380" s="68">
        <v>2201006</v>
      </c>
      <c r="AS380" s="2"/>
      <c r="AT380" s="39" t="s">
        <v>576</v>
      </c>
      <c r="AU380" s="39"/>
      <c r="AV380" s="39"/>
      <c r="AW380" s="2" t="s">
        <v>423</v>
      </c>
      <c r="AX380" s="70"/>
      <c r="AY380" s="71"/>
      <c r="AZ380" s="71" t="s">
        <v>424</v>
      </c>
      <c r="BA380" s="71">
        <v>0</v>
      </c>
      <c r="BB380" s="71" t="s">
        <v>429</v>
      </c>
      <c r="BC380" s="106">
        <v>47396178</v>
      </c>
      <c r="BD380" s="72">
        <v>47396178</v>
      </c>
    </row>
    <row r="381" spans="1:63" s="41" customFormat="1" ht="63" customHeight="1" x14ac:dyDescent="0.25">
      <c r="A381" s="68">
        <v>530</v>
      </c>
      <c r="B381" s="20" t="s">
        <v>32</v>
      </c>
      <c r="C381" s="20" t="s">
        <v>409</v>
      </c>
      <c r="D381" s="20" t="s">
        <v>578</v>
      </c>
      <c r="E381" s="20" t="s">
        <v>198</v>
      </c>
      <c r="F381" s="20"/>
      <c r="G381" s="20" t="s">
        <v>37</v>
      </c>
      <c r="H381" s="20" t="s">
        <v>38</v>
      </c>
      <c r="I381" s="20" t="s">
        <v>39</v>
      </c>
      <c r="J381" s="68" t="s">
        <v>40</v>
      </c>
      <c r="K381" s="68">
        <f>IF(I381="na",0,IF(COUNTIFS($C$1:C381,C381,$I$1:I381,I381)&gt;1,0,1))</f>
        <v>0</v>
      </c>
      <c r="L381" s="68">
        <f>IF(I381="na",0,IF(COUNTIFS($D$1:D381,D381,$I$1:I381,I381)&gt;1,0,1))</f>
        <v>1</v>
      </c>
      <c r="M381" s="68">
        <f>IF(S381="",0,IF(VLOOKUP(R381,#REF!,2,0)=1,S381-O381,S381-SUMIFS($S:$S,$R:$R,INDEX(meses,VLOOKUP(R381,#REF!,2,0)-1),D:D,D381)))</f>
        <v>0</v>
      </c>
      <c r="N381" s="68"/>
      <c r="O381" s="68"/>
      <c r="P381" s="68"/>
      <c r="Q381" s="68"/>
      <c r="R381" s="2" t="s">
        <v>392</v>
      </c>
      <c r="S381" s="1"/>
      <c r="T381" s="22"/>
      <c r="U381" s="3"/>
      <c r="V381" s="3"/>
      <c r="W381" s="3"/>
      <c r="X381" s="20" t="s">
        <v>579</v>
      </c>
      <c r="Y381" s="20" t="s">
        <v>580</v>
      </c>
      <c r="Z381" s="20" t="s">
        <v>581</v>
      </c>
      <c r="AA381" s="69">
        <v>0</v>
      </c>
      <c r="AB381" s="69">
        <v>1</v>
      </c>
      <c r="AC381" s="69">
        <f>AB381-AA381</f>
        <v>1</v>
      </c>
      <c r="AD381" s="20" t="s">
        <v>582</v>
      </c>
      <c r="AE381" s="20" t="s">
        <v>635</v>
      </c>
      <c r="AF381" s="1">
        <v>0</v>
      </c>
      <c r="AG381" s="22">
        <f>(AF381-AA381)/(AB381-AA381)</f>
        <v>0</v>
      </c>
      <c r="AH381" s="2" t="s">
        <v>636</v>
      </c>
      <c r="AI381" s="3"/>
      <c r="AJ381" s="2" t="s">
        <v>637</v>
      </c>
      <c r="AK381" s="20" t="s">
        <v>583</v>
      </c>
      <c r="AL381" s="68" t="s">
        <v>46</v>
      </c>
      <c r="AM381" s="68" t="s">
        <v>47</v>
      </c>
      <c r="AN381" s="68" t="s">
        <v>48</v>
      </c>
      <c r="AO381" s="68" t="s">
        <v>584</v>
      </c>
      <c r="AP381" s="20" t="s">
        <v>585</v>
      </c>
      <c r="AQ381" s="20" t="s">
        <v>51</v>
      </c>
      <c r="AR381" s="68">
        <v>2201004</v>
      </c>
      <c r="AS381" s="2"/>
      <c r="AT381" s="39" t="s">
        <v>586</v>
      </c>
      <c r="AU381" s="39"/>
      <c r="AV381" s="39" t="s">
        <v>70</v>
      </c>
      <c r="AW381" s="2" t="s">
        <v>423</v>
      </c>
      <c r="AX381" s="70"/>
      <c r="AY381" s="71"/>
      <c r="AZ381" s="71" t="s">
        <v>587</v>
      </c>
      <c r="BA381" s="71" t="s">
        <v>449</v>
      </c>
      <c r="BB381" s="71" t="s">
        <v>450</v>
      </c>
      <c r="BC381" s="106">
        <v>360000000</v>
      </c>
      <c r="BD381" s="72">
        <v>360000000</v>
      </c>
    </row>
    <row r="382" spans="1:63" s="41" customFormat="1" ht="63" customHeight="1" x14ac:dyDescent="0.25">
      <c r="A382" s="68">
        <v>531</v>
      </c>
      <c r="B382" s="20" t="s">
        <v>32</v>
      </c>
      <c r="C382" s="20" t="s">
        <v>409</v>
      </c>
      <c r="D382" s="20" t="s">
        <v>578</v>
      </c>
      <c r="E382" s="20" t="s">
        <v>198</v>
      </c>
      <c r="F382" s="20"/>
      <c r="G382" s="20" t="s">
        <v>37</v>
      </c>
      <c r="H382" s="20" t="s">
        <v>38</v>
      </c>
      <c r="I382" s="20" t="s">
        <v>39</v>
      </c>
      <c r="J382" s="68" t="s">
        <v>40</v>
      </c>
      <c r="K382" s="68">
        <f>IF(I382="na",0,IF(COUNTIFS($C$1:C382,C382,$I$1:I382,I382)&gt;1,0,1))</f>
        <v>0</v>
      </c>
      <c r="L382" s="68">
        <f>IF(I382="na",0,IF(COUNTIFS($D$1:D382,D382,$I$1:I382,I382)&gt;1,0,1))</f>
        <v>0</v>
      </c>
      <c r="M382" s="68">
        <f>IF(S382="",0,IF(VLOOKUP(R382,#REF!,2,0)=1,S382-O382,S382-SUMIFS($S:$S,$R:$R,INDEX(meses,VLOOKUP(R382,#REF!,2,0)-1),D:D,D382)))</f>
        <v>0</v>
      </c>
      <c r="N382" s="68"/>
      <c r="O382" s="68"/>
      <c r="P382" s="68"/>
      <c r="Q382" s="68"/>
      <c r="R382" s="2" t="s">
        <v>392</v>
      </c>
      <c r="S382" s="1"/>
      <c r="T382" s="22"/>
      <c r="U382" s="3"/>
      <c r="V382" s="3"/>
      <c r="W382" s="3"/>
      <c r="X382" s="20" t="s">
        <v>579</v>
      </c>
      <c r="Y382" s="20" t="s">
        <v>580</v>
      </c>
      <c r="Z382" s="20"/>
      <c r="AA382" s="69"/>
      <c r="AB382" s="69"/>
      <c r="AC382" s="69"/>
      <c r="AD382" s="20"/>
      <c r="AE382" s="20"/>
      <c r="AF382" s="2">
        <v>0</v>
      </c>
      <c r="AG382" s="22"/>
      <c r="AH382" s="2" t="s">
        <v>638</v>
      </c>
      <c r="AI382" s="1">
        <v>0</v>
      </c>
      <c r="AJ382" s="3"/>
      <c r="AK382" s="20" t="s">
        <v>583</v>
      </c>
      <c r="AL382" s="68" t="s">
        <v>46</v>
      </c>
      <c r="AM382" s="68" t="s">
        <v>47</v>
      </c>
      <c r="AN382" s="68" t="s">
        <v>48</v>
      </c>
      <c r="AO382" s="68" t="s">
        <v>584</v>
      </c>
      <c r="AP382" s="20" t="s">
        <v>588</v>
      </c>
      <c r="AQ382" s="20" t="s">
        <v>51</v>
      </c>
      <c r="AR382" s="68">
        <v>2201004</v>
      </c>
      <c r="AS382" s="2"/>
      <c r="AT382" s="39" t="s">
        <v>589</v>
      </c>
      <c r="AU382" s="39"/>
      <c r="AV382" s="39" t="s">
        <v>70</v>
      </c>
      <c r="AW382" s="2" t="s">
        <v>423</v>
      </c>
      <c r="AX382" s="70"/>
      <c r="AY382" s="71"/>
      <c r="AZ382" s="71" t="s">
        <v>587</v>
      </c>
      <c r="BA382" s="71" t="s">
        <v>449</v>
      </c>
      <c r="BB382" s="71" t="s">
        <v>450</v>
      </c>
      <c r="BC382" s="106">
        <v>84000000</v>
      </c>
      <c r="BD382" s="72">
        <v>84000000</v>
      </c>
    </row>
    <row r="383" spans="1:63" s="41" customFormat="1" ht="63" customHeight="1" x14ac:dyDescent="0.25">
      <c r="A383" s="68">
        <v>532</v>
      </c>
      <c r="B383" s="20" t="s">
        <v>32</v>
      </c>
      <c r="C383" s="20" t="s">
        <v>409</v>
      </c>
      <c r="D383" s="20" t="s">
        <v>578</v>
      </c>
      <c r="E383" s="20" t="s">
        <v>198</v>
      </c>
      <c r="F383" s="20"/>
      <c r="G383" s="20" t="s">
        <v>37</v>
      </c>
      <c r="H383" s="20" t="s">
        <v>38</v>
      </c>
      <c r="I383" s="20" t="s">
        <v>39</v>
      </c>
      <c r="J383" s="68" t="s">
        <v>40</v>
      </c>
      <c r="K383" s="68">
        <f>IF(I383="na",0,IF(COUNTIFS($C$1:C383,C383,$I$1:I383,I383)&gt;1,0,1))</f>
        <v>0</v>
      </c>
      <c r="L383" s="68">
        <f>IF(I383="na",0,IF(COUNTIFS($D$1:D383,D383,$I$1:I383,I383)&gt;1,0,1))</f>
        <v>0</v>
      </c>
      <c r="M383" s="68">
        <f>IF(S383="",0,IF(VLOOKUP(R383,#REF!,2,0)=1,S383-O383,S383-SUMIFS($S:$S,$R:$R,INDEX(meses,VLOOKUP(R383,#REF!,2,0)-1),D:D,D383)))</f>
        <v>0</v>
      </c>
      <c r="N383" s="68"/>
      <c r="O383" s="68"/>
      <c r="P383" s="68"/>
      <c r="Q383" s="68"/>
      <c r="R383" s="2" t="s">
        <v>392</v>
      </c>
      <c r="S383" s="1"/>
      <c r="T383" s="22"/>
      <c r="U383" s="3"/>
      <c r="V383" s="3"/>
      <c r="W383" s="3"/>
      <c r="X383" s="20" t="s">
        <v>579</v>
      </c>
      <c r="Y383" s="20" t="s">
        <v>580</v>
      </c>
      <c r="Z383" s="20"/>
      <c r="AA383" s="69"/>
      <c r="AB383" s="69"/>
      <c r="AC383" s="69"/>
      <c r="AD383" s="20"/>
      <c r="AE383" s="20"/>
      <c r="AF383" s="1">
        <v>0</v>
      </c>
      <c r="AG383" s="22"/>
      <c r="AH383" s="2" t="s">
        <v>639</v>
      </c>
      <c r="AI383" s="3"/>
      <c r="AJ383" s="2" t="s">
        <v>640</v>
      </c>
      <c r="AK383" s="20" t="s">
        <v>583</v>
      </c>
      <c r="AL383" s="68" t="s">
        <v>46</v>
      </c>
      <c r="AM383" s="68" t="s">
        <v>47</v>
      </c>
      <c r="AN383" s="68" t="s">
        <v>48</v>
      </c>
      <c r="AO383" s="68" t="s">
        <v>584</v>
      </c>
      <c r="AP383" s="20" t="s">
        <v>590</v>
      </c>
      <c r="AQ383" s="20" t="s">
        <v>51</v>
      </c>
      <c r="AR383" s="68">
        <v>2201004</v>
      </c>
      <c r="AS383" s="2"/>
      <c r="AT383" s="39" t="s">
        <v>591</v>
      </c>
      <c r="AU383" s="39"/>
      <c r="AV383" s="39" t="s">
        <v>70</v>
      </c>
      <c r="AW383" s="2" t="s">
        <v>423</v>
      </c>
      <c r="AX383" s="70"/>
      <c r="AY383" s="71"/>
      <c r="AZ383" s="71" t="s">
        <v>587</v>
      </c>
      <c r="BA383" s="71" t="s">
        <v>449</v>
      </c>
      <c r="BB383" s="71" t="s">
        <v>450</v>
      </c>
      <c r="BC383" s="106">
        <v>200000000</v>
      </c>
      <c r="BD383" s="72">
        <v>200000000</v>
      </c>
    </row>
    <row r="384" spans="1:63" s="41" customFormat="1" ht="63" customHeight="1" x14ac:dyDescent="0.25">
      <c r="A384" s="68">
        <v>533</v>
      </c>
      <c r="B384" s="20" t="s">
        <v>32</v>
      </c>
      <c r="C384" s="20" t="s">
        <v>409</v>
      </c>
      <c r="D384" s="20" t="s">
        <v>578</v>
      </c>
      <c r="E384" s="20" t="s">
        <v>198</v>
      </c>
      <c r="F384" s="20"/>
      <c r="G384" s="20" t="s">
        <v>37</v>
      </c>
      <c r="H384" s="20" t="s">
        <v>38</v>
      </c>
      <c r="I384" s="20" t="s">
        <v>39</v>
      </c>
      <c r="J384" s="68" t="s">
        <v>40</v>
      </c>
      <c r="K384" s="68">
        <f>IF(I384="na",0,IF(COUNTIFS($C$1:C384,C384,$I$1:I384,I384)&gt;1,0,1))</f>
        <v>0</v>
      </c>
      <c r="L384" s="68">
        <f>IF(I384="na",0,IF(COUNTIFS($D$1:D384,D384,$I$1:I384,I384)&gt;1,0,1))</f>
        <v>0</v>
      </c>
      <c r="M384" s="68">
        <f>IF(S384="",0,IF(VLOOKUP(R384,#REF!,2,0)=1,S384-O384,S384-SUMIFS($S:$S,$R:$R,INDEX(meses,VLOOKUP(R384,#REF!,2,0)-1),D:D,D384)))</f>
        <v>0</v>
      </c>
      <c r="N384" s="68"/>
      <c r="O384" s="68"/>
      <c r="P384" s="68"/>
      <c r="Q384" s="68"/>
      <c r="R384" s="2" t="s">
        <v>392</v>
      </c>
      <c r="S384" s="1"/>
      <c r="T384" s="22"/>
      <c r="U384" s="3"/>
      <c r="V384" s="3"/>
      <c r="W384" s="3"/>
      <c r="X384" s="20" t="s">
        <v>579</v>
      </c>
      <c r="Y384" s="20" t="s">
        <v>592</v>
      </c>
      <c r="Z384" s="20" t="s">
        <v>581</v>
      </c>
      <c r="AA384" s="69">
        <v>0</v>
      </c>
      <c r="AB384" s="69">
        <v>3</v>
      </c>
      <c r="AC384" s="69">
        <f t="shared" ref="AC384:AC386" si="28">AB384-AA384</f>
        <v>3</v>
      </c>
      <c r="AD384" s="20" t="s">
        <v>593</v>
      </c>
      <c r="AE384" s="20" t="s">
        <v>641</v>
      </c>
      <c r="AF384" s="4">
        <v>0</v>
      </c>
      <c r="AG384" s="22">
        <f t="shared" ref="AG384:AG386" si="29">(AF384-AA384)/(AB384-AA384)</f>
        <v>0</v>
      </c>
      <c r="AH384" s="5" t="s">
        <v>642</v>
      </c>
      <c r="AI384" s="3"/>
      <c r="AJ384" s="5" t="s">
        <v>643</v>
      </c>
      <c r="AK384" s="20" t="s">
        <v>583</v>
      </c>
      <c r="AL384" s="68" t="s">
        <v>46</v>
      </c>
      <c r="AM384" s="68" t="s">
        <v>47</v>
      </c>
      <c r="AN384" s="68" t="s">
        <v>48</v>
      </c>
      <c r="AO384" s="68" t="s">
        <v>584</v>
      </c>
      <c r="AP384" s="20" t="s">
        <v>594</v>
      </c>
      <c r="AQ384" s="20" t="s">
        <v>51</v>
      </c>
      <c r="AR384" s="68">
        <v>2201004</v>
      </c>
      <c r="AS384" s="2"/>
      <c r="AT384" s="39" t="s">
        <v>595</v>
      </c>
      <c r="AU384" s="39"/>
      <c r="AV384" s="39" t="s">
        <v>70</v>
      </c>
      <c r="AW384" s="2" t="s">
        <v>423</v>
      </c>
      <c r="AX384" s="70"/>
      <c r="AY384" s="71"/>
      <c r="AZ384" s="71" t="s">
        <v>587</v>
      </c>
      <c r="BA384" s="71" t="s">
        <v>449</v>
      </c>
      <c r="BB384" s="71" t="s">
        <v>450</v>
      </c>
      <c r="BC384" s="106">
        <v>25000000</v>
      </c>
      <c r="BD384" s="72">
        <v>25000000</v>
      </c>
    </row>
    <row r="385" spans="1:56" s="41" customFormat="1" ht="63" customHeight="1" x14ac:dyDescent="0.25">
      <c r="A385" s="68">
        <v>534</v>
      </c>
      <c r="B385" s="20" t="s">
        <v>32</v>
      </c>
      <c r="C385" s="20" t="s">
        <v>409</v>
      </c>
      <c r="D385" s="20" t="s">
        <v>578</v>
      </c>
      <c r="E385" s="20" t="s">
        <v>198</v>
      </c>
      <c r="F385" s="20"/>
      <c r="G385" s="20" t="s">
        <v>37</v>
      </c>
      <c r="H385" s="20" t="s">
        <v>38</v>
      </c>
      <c r="I385" s="20" t="s">
        <v>39</v>
      </c>
      <c r="J385" s="68" t="s">
        <v>40</v>
      </c>
      <c r="K385" s="68">
        <f>IF(I385="na",0,IF(COUNTIFS($C$1:C385,C385,$I$1:I385,I385)&gt;1,0,1))</f>
        <v>0</v>
      </c>
      <c r="L385" s="68">
        <f>IF(I385="na",0,IF(COUNTIFS($D$1:D385,D385,$I$1:I385,I385)&gt;1,0,1))</f>
        <v>0</v>
      </c>
      <c r="M385" s="68">
        <f>IF(S385="",0,IF(VLOOKUP(R385,#REF!,2,0)=1,S385-O385,S385-SUMIFS($S:$S,$R:$R,INDEX(meses,VLOOKUP(R385,#REF!,2,0)-1),D:D,D385)))</f>
        <v>0</v>
      </c>
      <c r="N385" s="68"/>
      <c r="O385" s="68"/>
      <c r="P385" s="68"/>
      <c r="Q385" s="68"/>
      <c r="R385" s="2" t="s">
        <v>392</v>
      </c>
      <c r="S385" s="1"/>
      <c r="T385" s="22"/>
      <c r="U385" s="3"/>
      <c r="V385" s="3"/>
      <c r="W385" s="3"/>
      <c r="X385" s="20" t="s">
        <v>579</v>
      </c>
      <c r="Y385" s="20" t="s">
        <v>644</v>
      </c>
      <c r="Z385" s="20" t="s">
        <v>581</v>
      </c>
      <c r="AA385" s="69">
        <v>0</v>
      </c>
      <c r="AB385" s="69">
        <v>5</v>
      </c>
      <c r="AC385" s="69">
        <f t="shared" si="28"/>
        <v>5</v>
      </c>
      <c r="AD385" s="20" t="s">
        <v>597</v>
      </c>
      <c r="AE385" s="20" t="s">
        <v>598</v>
      </c>
      <c r="AF385" s="1">
        <v>0</v>
      </c>
      <c r="AG385" s="22">
        <f t="shared" si="29"/>
        <v>0</v>
      </c>
      <c r="AH385" s="2" t="s">
        <v>645</v>
      </c>
      <c r="AI385" s="3"/>
      <c r="AJ385" s="2" t="s">
        <v>646</v>
      </c>
      <c r="AK385" s="20" t="s">
        <v>583</v>
      </c>
      <c r="AL385" s="68" t="s">
        <v>46</v>
      </c>
      <c r="AM385" s="68" t="s">
        <v>47</v>
      </c>
      <c r="AN385" s="68" t="s">
        <v>48</v>
      </c>
      <c r="AO385" s="68" t="s">
        <v>584</v>
      </c>
      <c r="AP385" s="20" t="s">
        <v>599</v>
      </c>
      <c r="AQ385" s="20" t="s">
        <v>596</v>
      </c>
      <c r="AR385" s="68">
        <v>2201056</v>
      </c>
      <c r="AS385" s="2"/>
      <c r="AT385" s="39" t="s">
        <v>600</v>
      </c>
      <c r="AU385" s="39"/>
      <c r="AV385" s="39" t="s">
        <v>70</v>
      </c>
      <c r="AW385" s="2" t="s">
        <v>423</v>
      </c>
      <c r="AX385" s="70"/>
      <c r="AY385" s="71"/>
      <c r="AZ385" s="71" t="s">
        <v>601</v>
      </c>
      <c r="BA385" s="71" t="s">
        <v>449</v>
      </c>
      <c r="BB385" s="71" t="s">
        <v>450</v>
      </c>
      <c r="BC385" s="106">
        <v>30000000</v>
      </c>
      <c r="BD385" s="72">
        <v>30000000</v>
      </c>
    </row>
    <row r="386" spans="1:56" s="41" customFormat="1" ht="62.25" customHeight="1" x14ac:dyDescent="0.25">
      <c r="A386" s="68">
        <v>535</v>
      </c>
      <c r="B386" s="20" t="s">
        <v>32</v>
      </c>
      <c r="C386" s="20" t="s">
        <v>409</v>
      </c>
      <c r="D386" s="20" t="s">
        <v>578</v>
      </c>
      <c r="E386" s="20" t="s">
        <v>198</v>
      </c>
      <c r="F386" s="20"/>
      <c r="G386" s="20" t="s">
        <v>37</v>
      </c>
      <c r="H386" s="20" t="s">
        <v>38</v>
      </c>
      <c r="I386" s="20" t="s">
        <v>39</v>
      </c>
      <c r="J386" s="68" t="s">
        <v>40</v>
      </c>
      <c r="K386" s="68">
        <f>IF(I386="na",0,IF(COUNTIFS($C$1:C386,C386,$I$1:I386,I386)&gt;1,0,1))</f>
        <v>0</v>
      </c>
      <c r="L386" s="68">
        <f>IF(I386="na",0,IF(COUNTIFS($D$1:D386,D386,$I$1:I386,I386)&gt;1,0,1))</f>
        <v>0</v>
      </c>
      <c r="M386" s="68">
        <f>IF(S386="",0,IF(VLOOKUP(R386,#REF!,2,0)=1,S386-O386,S386-SUMIFS($S:$S,$R:$R,INDEX(meses,VLOOKUP(R386,#REF!,2,0)-1),D:D,D386)))</f>
        <v>0</v>
      </c>
      <c r="N386" s="68"/>
      <c r="O386" s="68"/>
      <c r="P386" s="68"/>
      <c r="Q386" s="68"/>
      <c r="R386" s="2" t="s">
        <v>392</v>
      </c>
      <c r="S386" s="1"/>
      <c r="T386" s="22"/>
      <c r="U386" s="3"/>
      <c r="V386" s="3"/>
      <c r="W386" s="3"/>
      <c r="X386" s="20" t="s">
        <v>579</v>
      </c>
      <c r="Y386" s="20" t="s">
        <v>115</v>
      </c>
      <c r="Z386" s="20" t="s">
        <v>581</v>
      </c>
      <c r="AA386" s="69">
        <v>0</v>
      </c>
      <c r="AB386" s="69">
        <v>5</v>
      </c>
      <c r="AC386" s="69">
        <f t="shared" si="28"/>
        <v>5</v>
      </c>
      <c r="AD386" s="20" t="s">
        <v>597</v>
      </c>
      <c r="AE386" s="20" t="s">
        <v>598</v>
      </c>
      <c r="AF386" s="1">
        <v>0</v>
      </c>
      <c r="AG386" s="22">
        <f t="shared" si="29"/>
        <v>0</v>
      </c>
      <c r="AH386" s="2" t="s">
        <v>647</v>
      </c>
      <c r="AI386" s="3"/>
      <c r="AJ386" s="2" t="s">
        <v>648</v>
      </c>
      <c r="AK386" s="20" t="s">
        <v>583</v>
      </c>
      <c r="AL386" s="68" t="s">
        <v>46</v>
      </c>
      <c r="AM386" s="68" t="s">
        <v>47</v>
      </c>
      <c r="AN386" s="68" t="s">
        <v>48</v>
      </c>
      <c r="AO386" s="68" t="s">
        <v>584</v>
      </c>
      <c r="AP386" s="20" t="s">
        <v>602</v>
      </c>
      <c r="AQ386" s="20" t="s">
        <v>115</v>
      </c>
      <c r="AR386" s="68">
        <v>2201006</v>
      </c>
      <c r="AS386" s="2"/>
      <c r="AT386" s="39" t="s">
        <v>603</v>
      </c>
      <c r="AU386" s="39"/>
      <c r="AV386" s="39" t="s">
        <v>70</v>
      </c>
      <c r="AW386" s="2" t="s">
        <v>423</v>
      </c>
      <c r="AX386" s="70"/>
      <c r="AY386" s="71"/>
      <c r="AZ386" s="71" t="s">
        <v>604</v>
      </c>
      <c r="BA386" s="71" t="s">
        <v>449</v>
      </c>
      <c r="BB386" s="71" t="s">
        <v>450</v>
      </c>
      <c r="BC386" s="106">
        <v>30000000</v>
      </c>
      <c r="BD386" s="72">
        <v>30000000</v>
      </c>
    </row>
    <row r="387" spans="1:56" s="41" customFormat="1" ht="63" customHeight="1" x14ac:dyDescent="0.25">
      <c r="A387" s="68">
        <v>536</v>
      </c>
      <c r="B387" s="20" t="s">
        <v>32</v>
      </c>
      <c r="C387" s="20" t="s">
        <v>409</v>
      </c>
      <c r="D387" s="20" t="s">
        <v>578</v>
      </c>
      <c r="E387" s="20" t="s">
        <v>198</v>
      </c>
      <c r="F387" s="20"/>
      <c r="G387" s="20" t="s">
        <v>37</v>
      </c>
      <c r="H387" s="20" t="s">
        <v>38</v>
      </c>
      <c r="I387" s="20" t="s">
        <v>39</v>
      </c>
      <c r="J387" s="68" t="s">
        <v>40</v>
      </c>
      <c r="K387" s="68">
        <f>IF(I387="na",0,IF(COUNTIFS($C$1:C387,C387,$I$1:I387,I387)&gt;1,0,1))</f>
        <v>0</v>
      </c>
      <c r="L387" s="68">
        <f>IF(I387="na",0,IF(COUNTIFS($D$1:D387,D387,$I$1:I387,I387)&gt;1,0,1))</f>
        <v>0</v>
      </c>
      <c r="M387" s="68">
        <f>IF(S387="",0,IF(VLOOKUP(R387,#REF!,2,0)=1,S387-O387,S387-SUMIFS($S:$S,$R:$R,INDEX(meses,VLOOKUP(R387,#REF!,2,0)-1),D:D,D387)))</f>
        <v>0</v>
      </c>
      <c r="N387" s="68"/>
      <c r="O387" s="68"/>
      <c r="P387" s="68"/>
      <c r="Q387" s="68"/>
      <c r="R387" s="2" t="s">
        <v>392</v>
      </c>
      <c r="S387" s="1"/>
      <c r="T387" s="22"/>
      <c r="U387" s="3"/>
      <c r="V387" s="3"/>
      <c r="W387" s="3"/>
      <c r="X387" s="20" t="s">
        <v>579</v>
      </c>
      <c r="Y387" s="20" t="s">
        <v>115</v>
      </c>
      <c r="Z387" s="20"/>
      <c r="AA387" s="69"/>
      <c r="AB387" s="69"/>
      <c r="AC387" s="69"/>
      <c r="AD387" s="20"/>
      <c r="AE387" s="20"/>
      <c r="AF387" s="1">
        <v>0</v>
      </c>
      <c r="AG387" s="22"/>
      <c r="AH387" s="2" t="s">
        <v>649</v>
      </c>
      <c r="AI387" s="3"/>
      <c r="AJ387" s="1" t="s">
        <v>650</v>
      </c>
      <c r="AK387" s="20" t="s">
        <v>583</v>
      </c>
      <c r="AL387" s="68" t="s">
        <v>46</v>
      </c>
      <c r="AM387" s="68" t="s">
        <v>47</v>
      </c>
      <c r="AN387" s="68" t="s">
        <v>48</v>
      </c>
      <c r="AO387" s="68" t="s">
        <v>584</v>
      </c>
      <c r="AP387" s="20" t="s">
        <v>605</v>
      </c>
      <c r="AQ387" s="20" t="s">
        <v>115</v>
      </c>
      <c r="AR387" s="68">
        <v>2201006</v>
      </c>
      <c r="AS387" s="2"/>
      <c r="AT387" s="39" t="s">
        <v>606</v>
      </c>
      <c r="AU387" s="39"/>
      <c r="AV387" s="39" t="s">
        <v>70</v>
      </c>
      <c r="AW387" s="2" t="s">
        <v>423</v>
      </c>
      <c r="AX387" s="70"/>
      <c r="AY387" s="71"/>
      <c r="AZ387" s="71" t="s">
        <v>604</v>
      </c>
      <c r="BA387" s="71" t="s">
        <v>449</v>
      </c>
      <c r="BB387" s="71" t="s">
        <v>450</v>
      </c>
      <c r="BC387" s="106">
        <v>25000000</v>
      </c>
      <c r="BD387" s="72">
        <v>25000000</v>
      </c>
    </row>
    <row r="388" spans="1:56" s="41" customFormat="1" ht="63" customHeight="1" x14ac:dyDescent="0.25">
      <c r="A388" s="68">
        <v>537</v>
      </c>
      <c r="B388" s="20" t="s">
        <v>32</v>
      </c>
      <c r="C388" s="20" t="s">
        <v>409</v>
      </c>
      <c r="D388" s="20" t="s">
        <v>578</v>
      </c>
      <c r="E388" s="20" t="s">
        <v>198</v>
      </c>
      <c r="F388" s="20"/>
      <c r="G388" s="20" t="s">
        <v>37</v>
      </c>
      <c r="H388" s="20" t="s">
        <v>38</v>
      </c>
      <c r="I388" s="20" t="s">
        <v>39</v>
      </c>
      <c r="J388" s="68" t="s">
        <v>40</v>
      </c>
      <c r="K388" s="68">
        <f>IF(I388="na",0,IF(COUNTIFS($C$1:C388,C388,$I$1:I388,I388)&gt;1,0,1))</f>
        <v>0</v>
      </c>
      <c r="L388" s="68">
        <f>IF(I388="na",0,IF(COUNTIFS($D$1:D388,D388,$I$1:I388,I388)&gt;1,0,1))</f>
        <v>0</v>
      </c>
      <c r="M388" s="68">
        <f>IF(S388="",0,IF(VLOOKUP(R388,#REF!,2,0)=1,S388-O388,S388-SUMIFS($S:$S,$R:$R,INDEX(meses,VLOOKUP(R388,#REF!,2,0)-1),D:D,D388)))</f>
        <v>0</v>
      </c>
      <c r="N388" s="68"/>
      <c r="O388" s="68"/>
      <c r="P388" s="68"/>
      <c r="Q388" s="68"/>
      <c r="R388" s="2" t="s">
        <v>392</v>
      </c>
      <c r="S388" s="1"/>
      <c r="T388" s="22"/>
      <c r="U388" s="3"/>
      <c r="V388" s="3"/>
      <c r="W388" s="3"/>
      <c r="X388" s="20" t="s">
        <v>579</v>
      </c>
      <c r="Y388" s="20" t="s">
        <v>115</v>
      </c>
      <c r="Z388" s="20"/>
      <c r="AA388" s="69"/>
      <c r="AB388" s="69"/>
      <c r="AC388" s="69"/>
      <c r="AD388" s="20"/>
      <c r="AE388" s="20"/>
      <c r="AF388" s="1">
        <v>0</v>
      </c>
      <c r="AG388" s="22"/>
      <c r="AH388" s="2" t="s">
        <v>651</v>
      </c>
      <c r="AI388" s="3"/>
      <c r="AJ388" s="1" t="s">
        <v>650</v>
      </c>
      <c r="AK388" s="20" t="s">
        <v>583</v>
      </c>
      <c r="AL388" s="68" t="s">
        <v>46</v>
      </c>
      <c r="AM388" s="68" t="s">
        <v>47</v>
      </c>
      <c r="AN388" s="68" t="s">
        <v>48</v>
      </c>
      <c r="AO388" s="68" t="s">
        <v>584</v>
      </c>
      <c r="AP388" s="20" t="s">
        <v>607</v>
      </c>
      <c r="AQ388" s="20" t="s">
        <v>115</v>
      </c>
      <c r="AR388" s="68">
        <v>2201006</v>
      </c>
      <c r="AS388" s="2"/>
      <c r="AT388" s="39" t="s">
        <v>608</v>
      </c>
      <c r="AU388" s="39"/>
      <c r="AV388" s="39" t="s">
        <v>70</v>
      </c>
      <c r="AW388" s="2" t="s">
        <v>423</v>
      </c>
      <c r="AX388" s="70"/>
      <c r="AY388" s="71"/>
      <c r="AZ388" s="71" t="s">
        <v>604</v>
      </c>
      <c r="BA388" s="71" t="s">
        <v>449</v>
      </c>
      <c r="BB388" s="71" t="s">
        <v>450</v>
      </c>
      <c r="BC388" s="106">
        <v>73000000</v>
      </c>
      <c r="BD388" s="72">
        <v>73000000</v>
      </c>
    </row>
    <row r="389" spans="1:56" s="41" customFormat="1" ht="63" customHeight="1" x14ac:dyDescent="0.25">
      <c r="A389" s="68">
        <v>538</v>
      </c>
      <c r="B389" s="20" t="s">
        <v>32</v>
      </c>
      <c r="C389" s="20" t="s">
        <v>409</v>
      </c>
      <c r="D389" s="20" t="s">
        <v>578</v>
      </c>
      <c r="E389" s="20" t="s">
        <v>198</v>
      </c>
      <c r="F389" s="20"/>
      <c r="G389" s="20" t="s">
        <v>37</v>
      </c>
      <c r="H389" s="20" t="s">
        <v>38</v>
      </c>
      <c r="I389" s="20" t="s">
        <v>613</v>
      </c>
      <c r="J389" s="68" t="s">
        <v>614</v>
      </c>
      <c r="K389" s="68">
        <f>IF(I389="na",0,IF(COUNTIFS($C$1:C389,C389,$I$1:I389,I389)&gt;1,0,1))</f>
        <v>1</v>
      </c>
      <c r="L389" s="68">
        <f>IF(I389="na",0,IF(COUNTIFS($D$1:D389,D389,$I$1:I389,I389)&gt;1,0,1))</f>
        <v>1</v>
      </c>
      <c r="M389" s="68">
        <f>IF(S389="",0,IF(VLOOKUP(R389,#REF!,2,0)=1,S389-O389,S389-SUMIFS($S:$S,$R:$R,INDEX(meses,VLOOKUP(R389,#REF!,2,0)-1),D:D,D389)))</f>
        <v>0</v>
      </c>
      <c r="N389" s="68"/>
      <c r="O389" s="68"/>
      <c r="P389" s="68"/>
      <c r="Q389" s="68"/>
      <c r="R389" s="2" t="s">
        <v>392</v>
      </c>
      <c r="S389" s="1"/>
      <c r="T389" s="22"/>
      <c r="U389" s="3"/>
      <c r="V389" s="3"/>
      <c r="W389" s="3"/>
      <c r="X389" s="20" t="s">
        <v>579</v>
      </c>
      <c r="Y389" s="20" t="s">
        <v>652</v>
      </c>
      <c r="Z389" s="20" t="s">
        <v>581</v>
      </c>
      <c r="AA389" s="69">
        <v>0</v>
      </c>
      <c r="AB389" s="69">
        <v>1</v>
      </c>
      <c r="AC389" s="69">
        <f>AB389-AA389</f>
        <v>1</v>
      </c>
      <c r="AD389" s="20" t="s">
        <v>282</v>
      </c>
      <c r="AE389" s="20" t="s">
        <v>262</v>
      </c>
      <c r="AF389" s="1">
        <v>8</v>
      </c>
      <c r="AG389" s="22">
        <f>(AF389-AA389)/(AB389-AA389)</f>
        <v>8</v>
      </c>
      <c r="AH389" s="2" t="s">
        <v>653</v>
      </c>
      <c r="AI389" s="3"/>
      <c r="AJ389" s="2" t="s">
        <v>654</v>
      </c>
      <c r="AK389" s="20" t="s">
        <v>583</v>
      </c>
      <c r="AL389" s="68" t="s">
        <v>46</v>
      </c>
      <c r="AM389" s="68" t="s">
        <v>47</v>
      </c>
      <c r="AN389" s="68" t="s">
        <v>48</v>
      </c>
      <c r="AO389" s="68" t="s">
        <v>584</v>
      </c>
      <c r="AP389" s="20" t="s">
        <v>610</v>
      </c>
      <c r="AQ389" s="20" t="s">
        <v>115</v>
      </c>
      <c r="AR389" s="68">
        <v>2201006</v>
      </c>
      <c r="AS389" s="2"/>
      <c r="AT389" s="39" t="s">
        <v>611</v>
      </c>
      <c r="AU389" s="39"/>
      <c r="AV389" s="39" t="s">
        <v>70</v>
      </c>
      <c r="AW389" s="2" t="s">
        <v>423</v>
      </c>
      <c r="AX389" s="70"/>
      <c r="AY389" s="71"/>
      <c r="AZ389" s="71" t="s">
        <v>604</v>
      </c>
      <c r="BA389" s="71" t="s">
        <v>57</v>
      </c>
      <c r="BB389" s="71" t="s">
        <v>58</v>
      </c>
      <c r="BC389" s="106">
        <v>62221775</v>
      </c>
      <c r="BD389" s="72">
        <v>62221775</v>
      </c>
    </row>
    <row r="390" spans="1:56" s="41" customFormat="1" ht="63" customHeight="1" x14ac:dyDescent="0.25">
      <c r="A390" s="68">
        <v>539</v>
      </c>
      <c r="B390" s="20" t="s">
        <v>32</v>
      </c>
      <c r="C390" s="20" t="s">
        <v>409</v>
      </c>
      <c r="D390" s="20" t="s">
        <v>578</v>
      </c>
      <c r="E390" s="20" t="s">
        <v>198</v>
      </c>
      <c r="F390" s="20"/>
      <c r="G390" s="20" t="s">
        <v>612</v>
      </c>
      <c r="H390" s="20" t="s">
        <v>201</v>
      </c>
      <c r="I390" s="20" t="s">
        <v>613</v>
      </c>
      <c r="J390" s="94" t="s">
        <v>270</v>
      </c>
      <c r="K390" s="68">
        <f>IF(I390="na",0,IF(COUNTIFS($C$1:C390,C390,$I$1:I390,I390)&gt;1,0,1))</f>
        <v>0</v>
      </c>
      <c r="L390" s="68">
        <f>IF(I390="na",0,IF(COUNTIFS($D$1:D390,D390,$I$1:I390,I390)&gt;1,0,1))</f>
        <v>0</v>
      </c>
      <c r="M390" s="68" t="e">
        <f>IF(S390="",0,IF(VLOOKUP(R390,#REF!,2,0)=1,S390-O390,S390-SUMIFS($S:$S,$R:$R,INDEX(meses,VLOOKUP(R390,#REF!,2,0)-1),D:D,D390)))</f>
        <v>#REF!</v>
      </c>
      <c r="N390" s="68">
        <v>95</v>
      </c>
      <c r="O390" s="68">
        <v>0</v>
      </c>
      <c r="P390" s="68">
        <v>11</v>
      </c>
      <c r="Q390" s="68">
        <f>P390-O390</f>
        <v>11</v>
      </c>
      <c r="R390" s="2" t="s">
        <v>392</v>
      </c>
      <c r="S390" s="68">
        <f>O390</f>
        <v>0</v>
      </c>
      <c r="T390" s="22">
        <f>(S390-O390)/(P390-O390)</f>
        <v>0</v>
      </c>
      <c r="U390" s="3"/>
      <c r="V390" s="3"/>
      <c r="W390" s="3"/>
      <c r="X390" s="20" t="s">
        <v>579</v>
      </c>
      <c r="Y390" s="20" t="s">
        <v>609</v>
      </c>
      <c r="Z390" s="20"/>
      <c r="AA390" s="69"/>
      <c r="AB390" s="69"/>
      <c r="AC390" s="69"/>
      <c r="AD390" s="20"/>
      <c r="AE390" s="20"/>
      <c r="AF390" s="3">
        <v>1</v>
      </c>
      <c r="AG390" s="22"/>
      <c r="AH390" s="3" t="s">
        <v>655</v>
      </c>
      <c r="AI390" s="3"/>
      <c r="AJ390" s="3" t="s">
        <v>656</v>
      </c>
      <c r="AK390" s="20" t="s">
        <v>583</v>
      </c>
      <c r="AL390" s="68" t="s">
        <v>46</v>
      </c>
      <c r="AM390" s="68" t="s">
        <v>47</v>
      </c>
      <c r="AN390" s="68" t="s">
        <v>48</v>
      </c>
      <c r="AO390" s="68" t="s">
        <v>584</v>
      </c>
      <c r="AP390" s="20" t="s">
        <v>610</v>
      </c>
      <c r="AQ390" s="20" t="s">
        <v>115</v>
      </c>
      <c r="AR390" s="68">
        <v>2201006</v>
      </c>
      <c r="AS390" s="2"/>
      <c r="AT390" s="39" t="s">
        <v>544</v>
      </c>
      <c r="AU390" s="39"/>
      <c r="AV390" s="39" t="s">
        <v>70</v>
      </c>
      <c r="AW390" s="2" t="s">
        <v>423</v>
      </c>
      <c r="AX390" s="70"/>
      <c r="AY390" s="71"/>
      <c r="AZ390" s="71" t="s">
        <v>604</v>
      </c>
      <c r="BA390" s="71" t="s">
        <v>57</v>
      </c>
      <c r="BB390" s="71" t="s">
        <v>58</v>
      </c>
      <c r="BC390" s="106">
        <v>96260758</v>
      </c>
      <c r="BD390" s="72">
        <v>96260758</v>
      </c>
    </row>
    <row r="391" spans="1:56" s="41" customFormat="1" ht="63" customHeight="1" x14ac:dyDescent="0.25">
      <c r="A391" s="68">
        <v>540</v>
      </c>
      <c r="B391" s="20" t="s">
        <v>32</v>
      </c>
      <c r="C391" s="20" t="s">
        <v>409</v>
      </c>
      <c r="D391" s="20" t="s">
        <v>578</v>
      </c>
      <c r="E391" s="20" t="s">
        <v>198</v>
      </c>
      <c r="F391" s="20"/>
      <c r="G391" s="20" t="s">
        <v>612</v>
      </c>
      <c r="H391" s="20" t="s">
        <v>201</v>
      </c>
      <c r="I391" s="20" t="s">
        <v>613</v>
      </c>
      <c r="J391" s="68" t="s">
        <v>614</v>
      </c>
      <c r="K391" s="68">
        <f>IF(I391="na",0,IF(COUNTIFS($C$1:C391,C391,$I$1:I391,I391)&gt;1,0,1))</f>
        <v>0</v>
      </c>
      <c r="L391" s="68">
        <f>IF(I391="na",0,IF(COUNTIFS($D$1:D391,D391,$I$1:I391,I391)&gt;1,0,1))</f>
        <v>0</v>
      </c>
      <c r="M391" s="68">
        <f>IF(S391="",0,IF(VLOOKUP(R391,#REF!,2,0)=1,S391-O391,S391-SUMIFS($S:$S,$R:$R,INDEX(meses,VLOOKUP(R391,#REF!,2,0)-1),D:D,D391)))</f>
        <v>0</v>
      </c>
      <c r="N391" s="68"/>
      <c r="O391" s="68"/>
      <c r="P391" s="68"/>
      <c r="Q391" s="68"/>
      <c r="R391" s="2" t="s">
        <v>392</v>
      </c>
      <c r="S391" s="1"/>
      <c r="T391" s="22"/>
      <c r="U391" s="3"/>
      <c r="V391" s="3"/>
      <c r="W391" s="3"/>
      <c r="X391" s="20" t="s">
        <v>579</v>
      </c>
      <c r="Y391" s="20" t="s">
        <v>609</v>
      </c>
      <c r="Z391" s="20"/>
      <c r="AA391" s="69"/>
      <c r="AB391" s="69"/>
      <c r="AC391" s="69"/>
      <c r="AD391" s="20"/>
      <c r="AE391" s="20"/>
      <c r="AF391" s="3">
        <v>1</v>
      </c>
      <c r="AG391" s="22"/>
      <c r="AH391" s="3" t="s">
        <v>657</v>
      </c>
      <c r="AI391" s="3"/>
      <c r="AJ391" s="3" t="s">
        <v>656</v>
      </c>
      <c r="AK391" s="20" t="s">
        <v>583</v>
      </c>
      <c r="AL391" s="68" t="s">
        <v>46</v>
      </c>
      <c r="AM391" s="68" t="s">
        <v>47</v>
      </c>
      <c r="AN391" s="68" t="s">
        <v>48</v>
      </c>
      <c r="AO391" s="68" t="s">
        <v>584</v>
      </c>
      <c r="AP391" s="20" t="s">
        <v>610</v>
      </c>
      <c r="AQ391" s="20" t="s">
        <v>115</v>
      </c>
      <c r="AR391" s="68">
        <v>2201006</v>
      </c>
      <c r="AS391" s="2"/>
      <c r="AT391" s="39" t="s">
        <v>615</v>
      </c>
      <c r="AU391" s="39"/>
      <c r="AV391" s="39"/>
      <c r="AW391" s="2" t="s">
        <v>423</v>
      </c>
      <c r="AX391" s="70"/>
      <c r="AY391" s="71"/>
      <c r="AZ391" s="71" t="s">
        <v>604</v>
      </c>
      <c r="BA391" s="71">
        <v>0</v>
      </c>
      <c r="BB391" s="71" t="s">
        <v>429</v>
      </c>
      <c r="BC391" s="106">
        <v>14517467</v>
      </c>
      <c r="BD391" s="72">
        <v>14517467</v>
      </c>
    </row>
    <row r="392" spans="1:56" s="95" customFormat="1" ht="231.75" customHeight="1" x14ac:dyDescent="0.25">
      <c r="A392" s="68">
        <v>541</v>
      </c>
      <c r="B392" s="20" t="s">
        <v>32</v>
      </c>
      <c r="C392" s="20" t="s">
        <v>658</v>
      </c>
      <c r="D392" s="20" t="s">
        <v>659</v>
      </c>
      <c r="E392" s="20" t="s">
        <v>198</v>
      </c>
      <c r="F392" s="20" t="s">
        <v>199</v>
      </c>
      <c r="G392" s="20" t="s">
        <v>660</v>
      </c>
      <c r="H392" s="20" t="s">
        <v>661</v>
      </c>
      <c r="I392" s="20" t="s">
        <v>662</v>
      </c>
      <c r="J392" s="68" t="s">
        <v>40</v>
      </c>
      <c r="K392" s="68">
        <f>IF(I392="na",0,IF(COUNTIFS($C$1:C392,C392,$I$1:I392,I392)&gt;1,0,1))</f>
        <v>1</v>
      </c>
      <c r="L392" s="68">
        <f>IF(I392="na",0,IF(COUNTIFS($D$1:D392,D392,$I$1:I392,I392)&gt;1,0,1))</f>
        <v>1</v>
      </c>
      <c r="M392" s="68" t="e">
        <f>IF(S392="",0,IF(VLOOKUP(R392,#REF!,2,0)=1,S392-O392,S392-SUMIFS($S:$S,$R:$R,INDEX(meses,VLOOKUP(R392,#REF!,2,0)-1),D:D,D392)))</f>
        <v>#REF!</v>
      </c>
      <c r="N392" s="68">
        <v>500000</v>
      </c>
      <c r="O392" s="68">
        <v>71500</v>
      </c>
      <c r="P392" s="68">
        <v>110000</v>
      </c>
      <c r="Q392" s="68">
        <f>P392-O392</f>
        <v>38500</v>
      </c>
      <c r="R392" s="2" t="s">
        <v>392</v>
      </c>
      <c r="S392" s="2">
        <v>71500</v>
      </c>
      <c r="T392" s="22">
        <f>(S392-O392)/(P392-O392)</f>
        <v>0</v>
      </c>
      <c r="U392" s="29" t="s">
        <v>742</v>
      </c>
      <c r="V392" s="2"/>
      <c r="W392" s="2"/>
      <c r="X392" s="20" t="s">
        <v>663</v>
      </c>
      <c r="Y392" s="20" t="s">
        <v>664</v>
      </c>
      <c r="Z392" s="20" t="s">
        <v>40</v>
      </c>
      <c r="AA392" s="19">
        <v>0.13</v>
      </c>
      <c r="AB392" s="19">
        <v>0.37</v>
      </c>
      <c r="AC392" s="69">
        <f>AB392-AA392</f>
        <v>0.24</v>
      </c>
      <c r="AD392" s="20" t="s">
        <v>665</v>
      </c>
      <c r="AE392" s="20" t="s">
        <v>666</v>
      </c>
      <c r="AF392" s="111">
        <v>0.13</v>
      </c>
      <c r="AG392" s="22">
        <f>(AF392-AA392)/(AB392-AA392)</f>
        <v>0</v>
      </c>
      <c r="AH392" s="29" t="s">
        <v>743</v>
      </c>
      <c r="AI392" s="5"/>
      <c r="AJ392" s="5"/>
      <c r="AK392" s="20" t="s">
        <v>667</v>
      </c>
      <c r="AL392" s="68" t="s">
        <v>46</v>
      </c>
      <c r="AM392" s="68" t="s">
        <v>47</v>
      </c>
      <c r="AN392" s="68" t="s">
        <v>48</v>
      </c>
      <c r="AO392" s="68" t="s">
        <v>668</v>
      </c>
      <c r="AP392" s="20" t="s">
        <v>669</v>
      </c>
      <c r="AQ392" s="20" t="s">
        <v>670</v>
      </c>
      <c r="AR392" s="2" t="s">
        <v>671</v>
      </c>
      <c r="AS392" s="2" t="s">
        <v>672</v>
      </c>
      <c r="AT392" s="39" t="s">
        <v>673</v>
      </c>
      <c r="AU392" s="39"/>
      <c r="AV392" s="39" t="s">
        <v>54</v>
      </c>
      <c r="AW392" s="2" t="s">
        <v>55</v>
      </c>
      <c r="AX392" s="70">
        <v>500000000</v>
      </c>
      <c r="AY392" s="71">
        <v>10</v>
      </c>
      <c r="AZ392" s="71" t="s">
        <v>674</v>
      </c>
      <c r="BA392" s="71" t="s">
        <v>675</v>
      </c>
      <c r="BB392" s="71" t="s">
        <v>676</v>
      </c>
      <c r="BC392" s="106">
        <v>500000000</v>
      </c>
      <c r="BD392" s="72">
        <v>0</v>
      </c>
    </row>
    <row r="393" spans="1:56" s="95" customFormat="1" ht="86.25" customHeight="1" x14ac:dyDescent="0.25">
      <c r="A393" s="68">
        <v>542</v>
      </c>
      <c r="B393" s="20" t="s">
        <v>32</v>
      </c>
      <c r="C393" s="20" t="s">
        <v>658</v>
      </c>
      <c r="D393" s="20" t="s">
        <v>659</v>
      </c>
      <c r="E393" s="20" t="s">
        <v>198</v>
      </c>
      <c r="F393" s="20" t="s">
        <v>199</v>
      </c>
      <c r="G393" s="20" t="s">
        <v>660</v>
      </c>
      <c r="H393" s="20" t="s">
        <v>661</v>
      </c>
      <c r="I393" s="20" t="s">
        <v>662</v>
      </c>
      <c r="J393" s="68" t="s">
        <v>40</v>
      </c>
      <c r="K393" s="68">
        <f>IF(I393="na",0,IF(COUNTIFS($C$1:C393,C393,$I$1:I393,I393)&gt;1,0,1))</f>
        <v>0</v>
      </c>
      <c r="L393" s="68">
        <f>IF(I393="na",0,IF(COUNTIFS($D$1:D393,D393,$I$1:I393,I393)&gt;1,0,1))</f>
        <v>0</v>
      </c>
      <c r="M393" s="68">
        <f>IF(S393="",0,IF(VLOOKUP(R393,#REF!,2,0)=1,S393-O393,S393-SUMIFS($S:$S,$R:$R,INDEX(meses,VLOOKUP(R393,#REF!,2,0)-1),D:D,D393)))</f>
        <v>0</v>
      </c>
      <c r="N393" s="68"/>
      <c r="O393" s="68"/>
      <c r="P393" s="68"/>
      <c r="Q393" s="68"/>
      <c r="R393" s="2" t="s">
        <v>392</v>
      </c>
      <c r="S393" s="2"/>
      <c r="T393" s="22"/>
      <c r="U393" s="2"/>
      <c r="V393" s="2"/>
      <c r="W393" s="2"/>
      <c r="X393" s="20" t="s">
        <v>663</v>
      </c>
      <c r="Y393" s="20" t="s">
        <v>664</v>
      </c>
      <c r="Z393" s="20"/>
      <c r="AA393" s="100"/>
      <c r="AB393" s="100"/>
      <c r="AC393" s="100"/>
      <c r="AD393" s="20"/>
      <c r="AE393" s="20" t="s">
        <v>666</v>
      </c>
      <c r="AF393" s="5"/>
      <c r="AG393" s="22"/>
      <c r="AH393" s="2"/>
      <c r="AI393" s="5"/>
      <c r="AJ393" s="5"/>
      <c r="AK393" s="20" t="s">
        <v>667</v>
      </c>
      <c r="AL393" s="68" t="s">
        <v>46</v>
      </c>
      <c r="AM393" s="68" t="s">
        <v>47</v>
      </c>
      <c r="AN393" s="68" t="s">
        <v>48</v>
      </c>
      <c r="AO393" s="68" t="s">
        <v>668</v>
      </c>
      <c r="AP393" s="20" t="s">
        <v>669</v>
      </c>
      <c r="AQ393" s="20" t="s">
        <v>670</v>
      </c>
      <c r="AR393" s="2" t="s">
        <v>671</v>
      </c>
      <c r="AS393" s="2" t="s">
        <v>677</v>
      </c>
      <c r="AT393" s="39" t="s">
        <v>678</v>
      </c>
      <c r="AU393" s="39"/>
      <c r="AV393" s="39" t="s">
        <v>70</v>
      </c>
      <c r="AW393" s="2" t="s">
        <v>55</v>
      </c>
      <c r="AX393" s="70">
        <v>40000000</v>
      </c>
      <c r="AY393" s="71">
        <v>10</v>
      </c>
      <c r="AZ393" s="71" t="s">
        <v>674</v>
      </c>
      <c r="BA393" s="71" t="s">
        <v>675</v>
      </c>
      <c r="BB393" s="71" t="s">
        <v>676</v>
      </c>
      <c r="BC393" s="106">
        <v>40000000</v>
      </c>
      <c r="BD393" s="72">
        <v>0</v>
      </c>
    </row>
    <row r="394" spans="1:56" s="95" customFormat="1" ht="86.25" customHeight="1" x14ac:dyDescent="0.25">
      <c r="A394" s="68">
        <v>543</v>
      </c>
      <c r="B394" s="20" t="s">
        <v>32</v>
      </c>
      <c r="C394" s="20" t="s">
        <v>658</v>
      </c>
      <c r="D394" s="20" t="s">
        <v>659</v>
      </c>
      <c r="E394" s="20" t="s">
        <v>198</v>
      </c>
      <c r="F394" s="20" t="s">
        <v>199</v>
      </c>
      <c r="G394" s="20" t="s">
        <v>660</v>
      </c>
      <c r="H394" s="20" t="s">
        <v>661</v>
      </c>
      <c r="I394" s="20" t="s">
        <v>662</v>
      </c>
      <c r="J394" s="68" t="s">
        <v>40</v>
      </c>
      <c r="K394" s="68">
        <f>IF(I394="na",0,IF(COUNTIFS($C$1:C394,C394,$I$1:I394,I394)&gt;1,0,1))</f>
        <v>0</v>
      </c>
      <c r="L394" s="68">
        <f>IF(I394="na",0,IF(COUNTIFS($D$1:D394,D394,$I$1:I394,I394)&gt;1,0,1))</f>
        <v>0</v>
      </c>
      <c r="M394" s="68">
        <f>IF(S394="",0,IF(VLOOKUP(R394,#REF!,2,0)=1,S394-O394,S394-SUMIFS($S:$S,$R:$R,INDEX(meses,VLOOKUP(R394,#REF!,2,0)-1),D:D,D394)))</f>
        <v>0</v>
      </c>
      <c r="N394" s="68"/>
      <c r="O394" s="68"/>
      <c r="P394" s="68"/>
      <c r="Q394" s="68"/>
      <c r="R394" s="2" t="s">
        <v>392</v>
      </c>
      <c r="S394" s="2"/>
      <c r="T394" s="22"/>
      <c r="U394" s="2"/>
      <c r="V394" s="2"/>
      <c r="W394" s="2"/>
      <c r="X394" s="20" t="s">
        <v>663</v>
      </c>
      <c r="Y394" s="20" t="s">
        <v>664</v>
      </c>
      <c r="Z394" s="20"/>
      <c r="AA394" s="100"/>
      <c r="AB394" s="100"/>
      <c r="AC394" s="100"/>
      <c r="AD394" s="20"/>
      <c r="AE394" s="20" t="s">
        <v>679</v>
      </c>
      <c r="AF394" s="5"/>
      <c r="AG394" s="22"/>
      <c r="AH394" s="2"/>
      <c r="AI394" s="5"/>
      <c r="AJ394" s="5"/>
      <c r="AK394" s="20" t="s">
        <v>667</v>
      </c>
      <c r="AL394" s="68" t="s">
        <v>46</v>
      </c>
      <c r="AM394" s="68" t="s">
        <v>47</v>
      </c>
      <c r="AN394" s="68" t="s">
        <v>48</v>
      </c>
      <c r="AO394" s="68" t="s">
        <v>668</v>
      </c>
      <c r="AP394" s="20" t="s">
        <v>680</v>
      </c>
      <c r="AQ394" s="20" t="s">
        <v>681</v>
      </c>
      <c r="AR394" s="2">
        <v>2201008</v>
      </c>
      <c r="AS394" s="2">
        <v>919</v>
      </c>
      <c r="AT394" s="39" t="s">
        <v>682</v>
      </c>
      <c r="AU394" s="39"/>
      <c r="AV394" s="39" t="s">
        <v>70</v>
      </c>
      <c r="AW394" s="2" t="s">
        <v>55</v>
      </c>
      <c r="AX394" s="70">
        <v>1600000000</v>
      </c>
      <c r="AY394" s="71">
        <v>8</v>
      </c>
      <c r="AZ394" s="71" t="s">
        <v>683</v>
      </c>
      <c r="BA394" s="71" t="s">
        <v>675</v>
      </c>
      <c r="BB394" s="71" t="s">
        <v>676</v>
      </c>
      <c r="BC394" s="106">
        <v>1600000000</v>
      </c>
      <c r="BD394" s="72">
        <v>1200000000</v>
      </c>
    </row>
    <row r="395" spans="1:56" s="95" customFormat="1" ht="175.5" customHeight="1" x14ac:dyDescent="0.25">
      <c r="A395" s="68">
        <v>544</v>
      </c>
      <c r="B395" s="20" t="s">
        <v>32</v>
      </c>
      <c r="C395" s="20" t="s">
        <v>658</v>
      </c>
      <c r="D395" s="20" t="s">
        <v>659</v>
      </c>
      <c r="E395" s="20" t="s">
        <v>198</v>
      </c>
      <c r="F395" s="20" t="s">
        <v>199</v>
      </c>
      <c r="G395" s="20" t="s">
        <v>660</v>
      </c>
      <c r="H395" s="20" t="s">
        <v>661</v>
      </c>
      <c r="I395" s="20" t="s">
        <v>662</v>
      </c>
      <c r="J395" s="68" t="s">
        <v>40</v>
      </c>
      <c r="K395" s="68">
        <f>IF(I395="na",0,IF(COUNTIFS($C$1:C395,C395,$I$1:I395,I395)&gt;1,0,1))</f>
        <v>0</v>
      </c>
      <c r="L395" s="68">
        <f>IF(I395="na",0,IF(COUNTIFS($D$1:D395,D395,$I$1:I395,I395)&gt;1,0,1))</f>
        <v>0</v>
      </c>
      <c r="M395" s="68">
        <f>IF(S395="",0,IF(VLOOKUP(R395,#REF!,2,0)=1,S395-O395,S395-SUMIFS($S:$S,$R:$R,INDEX(meses,VLOOKUP(R395,#REF!,2,0)-1),D:D,D395)))</f>
        <v>0</v>
      </c>
      <c r="N395" s="68"/>
      <c r="O395" s="68"/>
      <c r="P395" s="68"/>
      <c r="Q395" s="68"/>
      <c r="R395" s="2" t="s">
        <v>392</v>
      </c>
      <c r="S395" s="2"/>
      <c r="T395" s="22"/>
      <c r="U395" s="2"/>
      <c r="V395" s="2"/>
      <c r="W395" s="2"/>
      <c r="X395" s="20" t="s">
        <v>663</v>
      </c>
      <c r="Y395" s="20" t="s">
        <v>684</v>
      </c>
      <c r="Z395" s="20" t="s">
        <v>40</v>
      </c>
      <c r="AA395" s="112">
        <v>1200000</v>
      </c>
      <c r="AB395" s="112">
        <v>1400000</v>
      </c>
      <c r="AC395" s="69">
        <f t="shared" ref="AC395:AC396" si="30">AB395-AA395</f>
        <v>200000</v>
      </c>
      <c r="AD395" s="20" t="s">
        <v>665</v>
      </c>
      <c r="AE395" s="20" t="s">
        <v>685</v>
      </c>
      <c r="AF395" s="80">
        <f>AA395</f>
        <v>1200000</v>
      </c>
      <c r="AG395" s="22">
        <f t="shared" ref="AG395" si="31">(AF395-AA395)/(AB395-AA395)</f>
        <v>0</v>
      </c>
      <c r="AH395" s="29" t="s">
        <v>744</v>
      </c>
      <c r="AI395" s="5"/>
      <c r="AJ395" s="5"/>
      <c r="AK395" s="20" t="s">
        <v>667</v>
      </c>
      <c r="AL395" s="68" t="s">
        <v>46</v>
      </c>
      <c r="AM395" s="68" t="s">
        <v>47</v>
      </c>
      <c r="AN395" s="68" t="s">
        <v>48</v>
      </c>
      <c r="AO395" s="68" t="s">
        <v>668</v>
      </c>
      <c r="AP395" s="20" t="s">
        <v>686</v>
      </c>
      <c r="AQ395" s="20" t="s">
        <v>687</v>
      </c>
      <c r="AR395" s="2" t="s">
        <v>688</v>
      </c>
      <c r="AS395" s="2" t="s">
        <v>689</v>
      </c>
      <c r="AT395" s="39" t="s">
        <v>690</v>
      </c>
      <c r="AU395" s="39"/>
      <c r="AV395" s="39" t="s">
        <v>54</v>
      </c>
      <c r="AW395" s="2" t="s">
        <v>55</v>
      </c>
      <c r="AX395" s="70">
        <v>1300000000</v>
      </c>
      <c r="AY395" s="71">
        <v>10</v>
      </c>
      <c r="AZ395" s="71" t="s">
        <v>691</v>
      </c>
      <c r="BA395" s="71" t="s">
        <v>675</v>
      </c>
      <c r="BB395" s="71" t="s">
        <v>676</v>
      </c>
      <c r="BC395" s="106">
        <v>1300000000</v>
      </c>
      <c r="BD395" s="72">
        <v>463000000</v>
      </c>
    </row>
    <row r="396" spans="1:56" s="95" customFormat="1" ht="300" customHeight="1" x14ac:dyDescent="0.25">
      <c r="A396" s="68">
        <v>545</v>
      </c>
      <c r="B396" s="20" t="s">
        <v>32</v>
      </c>
      <c r="C396" s="20" t="s">
        <v>658</v>
      </c>
      <c r="D396" s="20" t="s">
        <v>659</v>
      </c>
      <c r="E396" s="20" t="s">
        <v>198</v>
      </c>
      <c r="F396" s="20" t="s">
        <v>199</v>
      </c>
      <c r="G396" s="20" t="s">
        <v>660</v>
      </c>
      <c r="H396" s="20" t="s">
        <v>661</v>
      </c>
      <c r="I396" s="20" t="s">
        <v>662</v>
      </c>
      <c r="J396" s="68" t="s">
        <v>40</v>
      </c>
      <c r="K396" s="68">
        <f>IF(I396="na",0,IF(COUNTIFS($C$1:C396,C396,$I$1:I396,I396)&gt;1,0,1))</f>
        <v>0</v>
      </c>
      <c r="L396" s="68">
        <f>IF(I396="na",0,IF(COUNTIFS($D$1:D396,D396,$I$1:I396,I396)&gt;1,0,1))</f>
        <v>0</v>
      </c>
      <c r="M396" s="68">
        <f>IF(S396="",0,IF(VLOOKUP(R396,#REF!,2,0)=1,S396-O396,S396-SUMIFS($S:$S,$R:$R,INDEX(meses,VLOOKUP(R396,#REF!,2,0)-1),D:D,D396)))</f>
        <v>0</v>
      </c>
      <c r="N396" s="68"/>
      <c r="O396" s="68"/>
      <c r="P396" s="68"/>
      <c r="Q396" s="68"/>
      <c r="R396" s="2" t="s">
        <v>392</v>
      </c>
      <c r="S396" s="2"/>
      <c r="T396" s="22"/>
      <c r="U396" s="2"/>
      <c r="V396" s="2"/>
      <c r="W396" s="2"/>
      <c r="X396" s="20" t="s">
        <v>663</v>
      </c>
      <c r="Y396" s="20" t="s">
        <v>692</v>
      </c>
      <c r="Z396" s="20" t="s">
        <v>40</v>
      </c>
      <c r="AA396" s="22">
        <v>0.55200000000000005</v>
      </c>
      <c r="AB396" s="22">
        <v>0.58400000000000007</v>
      </c>
      <c r="AC396" s="69">
        <f t="shared" si="30"/>
        <v>3.2000000000000028E-2</v>
      </c>
      <c r="AD396" s="20" t="s">
        <v>665</v>
      </c>
      <c r="AE396" s="20" t="s">
        <v>693</v>
      </c>
      <c r="AF396" s="22">
        <v>0.55200000000000005</v>
      </c>
      <c r="AG396" s="22">
        <f>(AF396-AA396)/(AB396-AA396)</f>
        <v>0</v>
      </c>
      <c r="AH396" s="29" t="s">
        <v>745</v>
      </c>
      <c r="AI396" s="5"/>
      <c r="AJ396" s="5"/>
      <c r="AK396" s="20" t="s">
        <v>667</v>
      </c>
      <c r="AL396" s="68" t="s">
        <v>46</v>
      </c>
      <c r="AM396" s="68" t="s">
        <v>47</v>
      </c>
      <c r="AN396" s="68" t="s">
        <v>48</v>
      </c>
      <c r="AO396" s="68" t="s">
        <v>668</v>
      </c>
      <c r="AP396" s="20" t="s">
        <v>694</v>
      </c>
      <c r="AQ396" s="20" t="s">
        <v>77</v>
      </c>
      <c r="AR396" s="2" t="s">
        <v>695</v>
      </c>
      <c r="AS396" s="2" t="s">
        <v>696</v>
      </c>
      <c r="AT396" s="39" t="s">
        <v>697</v>
      </c>
      <c r="AU396" s="39"/>
      <c r="AV396" s="39" t="s">
        <v>54</v>
      </c>
      <c r="AW396" s="2" t="s">
        <v>55</v>
      </c>
      <c r="AX396" s="70">
        <v>715000000</v>
      </c>
      <c r="AY396" s="71">
        <v>9</v>
      </c>
      <c r="AZ396" s="71" t="s">
        <v>698</v>
      </c>
      <c r="BA396" s="71" t="s">
        <v>675</v>
      </c>
      <c r="BB396" s="71" t="s">
        <v>676</v>
      </c>
      <c r="BC396" s="106">
        <v>715000000</v>
      </c>
      <c r="BD396" s="72">
        <v>715000000</v>
      </c>
    </row>
    <row r="397" spans="1:56" s="95" customFormat="1" ht="86.25" customHeight="1" x14ac:dyDescent="0.25">
      <c r="A397" s="68">
        <v>546</v>
      </c>
      <c r="B397" s="20" t="s">
        <v>32</v>
      </c>
      <c r="C397" s="20" t="s">
        <v>658</v>
      </c>
      <c r="D397" s="20" t="s">
        <v>659</v>
      </c>
      <c r="E397" s="20" t="s">
        <v>198</v>
      </c>
      <c r="F397" s="20" t="s">
        <v>199</v>
      </c>
      <c r="G397" s="20" t="s">
        <v>660</v>
      </c>
      <c r="H397" s="20" t="s">
        <v>661</v>
      </c>
      <c r="I397" s="20" t="s">
        <v>662</v>
      </c>
      <c r="J397" s="68" t="s">
        <v>40</v>
      </c>
      <c r="K397" s="68">
        <f>IF(I397="na",0,IF(COUNTIFS($C$1:C397,C397,$I$1:I397,I397)&gt;1,0,1))</f>
        <v>0</v>
      </c>
      <c r="L397" s="68">
        <f>IF(I397="na",0,IF(COUNTIFS($D$1:D397,D397,$I$1:I397,I397)&gt;1,0,1))</f>
        <v>0</v>
      </c>
      <c r="M397" s="68">
        <f>IF(S397="",0,IF(VLOOKUP(R397,#REF!,2,0)=1,S397-O397,S397-SUMIFS($S:$S,$R:$R,INDEX(meses,VLOOKUP(R397,#REF!,2,0)-1),D:D,D397)))</f>
        <v>0</v>
      </c>
      <c r="N397" s="68"/>
      <c r="O397" s="68"/>
      <c r="P397" s="68"/>
      <c r="Q397" s="68"/>
      <c r="R397" s="2" t="s">
        <v>392</v>
      </c>
      <c r="S397" s="2"/>
      <c r="T397" s="22"/>
      <c r="U397" s="2"/>
      <c r="V397" s="2"/>
      <c r="W397" s="2"/>
      <c r="X397" s="20" t="s">
        <v>663</v>
      </c>
      <c r="Y397" s="20" t="s">
        <v>692</v>
      </c>
      <c r="Z397" s="20"/>
      <c r="AA397" s="100"/>
      <c r="AB397" s="100"/>
      <c r="AC397" s="100"/>
      <c r="AD397" s="20"/>
      <c r="AE397" s="20"/>
      <c r="AF397" s="5"/>
      <c r="AG397" s="22"/>
      <c r="AH397" s="2"/>
      <c r="AI397" s="5"/>
      <c r="AJ397" s="5"/>
      <c r="AK397" s="20" t="s">
        <v>667</v>
      </c>
      <c r="AL397" s="68" t="s">
        <v>46</v>
      </c>
      <c r="AM397" s="68" t="s">
        <v>47</v>
      </c>
      <c r="AN397" s="68" t="s">
        <v>48</v>
      </c>
      <c r="AO397" s="68" t="s">
        <v>668</v>
      </c>
      <c r="AP397" s="20" t="s">
        <v>694</v>
      </c>
      <c r="AQ397" s="20" t="s">
        <v>77</v>
      </c>
      <c r="AR397" s="2" t="s">
        <v>695</v>
      </c>
      <c r="AS397" s="2">
        <v>862</v>
      </c>
      <c r="AT397" s="39" t="s">
        <v>699</v>
      </c>
      <c r="AU397" s="39"/>
      <c r="AV397" s="39" t="s">
        <v>70</v>
      </c>
      <c r="AW397" s="2" t="s">
        <v>55</v>
      </c>
      <c r="AX397" s="70">
        <v>4078494116</v>
      </c>
      <c r="AY397" s="71">
        <v>10</v>
      </c>
      <c r="AZ397" s="71" t="s">
        <v>698</v>
      </c>
      <c r="BA397" s="71" t="s">
        <v>675</v>
      </c>
      <c r="BB397" s="71" t="s">
        <v>676</v>
      </c>
      <c r="BC397" s="106">
        <v>6078494116</v>
      </c>
      <c r="BD397" s="72">
        <v>5632921930</v>
      </c>
    </row>
    <row r="398" spans="1:56" s="95" customFormat="1" ht="86.25" customHeight="1" x14ac:dyDescent="0.25">
      <c r="A398" s="68">
        <v>547</v>
      </c>
      <c r="B398" s="20" t="s">
        <v>32</v>
      </c>
      <c r="C398" s="20" t="s">
        <v>658</v>
      </c>
      <c r="D398" s="20" t="s">
        <v>659</v>
      </c>
      <c r="E398" s="20" t="s">
        <v>198</v>
      </c>
      <c r="F398" s="20" t="s">
        <v>199</v>
      </c>
      <c r="G398" s="20" t="s">
        <v>660</v>
      </c>
      <c r="H398" s="20" t="s">
        <v>661</v>
      </c>
      <c r="I398" s="20" t="s">
        <v>662</v>
      </c>
      <c r="J398" s="68" t="s">
        <v>40</v>
      </c>
      <c r="K398" s="68">
        <f>IF(I398="na",0,IF(COUNTIFS($C$1:C398,C398,$I$1:I398,I398)&gt;1,0,1))</f>
        <v>0</v>
      </c>
      <c r="L398" s="68">
        <f>IF(I398="na",0,IF(COUNTIFS($D$1:D398,D398,$I$1:I398,I398)&gt;1,0,1))</f>
        <v>0</v>
      </c>
      <c r="M398" s="68">
        <f>IF(S398="",0,IF(VLOOKUP(R398,#REF!,2,0)=1,S398-O398,S398-SUMIFS($S:$S,$R:$R,INDEX(meses,VLOOKUP(R398,#REF!,2,0)-1),D:D,D398)))</f>
        <v>0</v>
      </c>
      <c r="N398" s="68"/>
      <c r="O398" s="68"/>
      <c r="P398" s="68"/>
      <c r="Q398" s="68"/>
      <c r="R398" s="2" t="s">
        <v>392</v>
      </c>
      <c r="S398" s="2"/>
      <c r="T398" s="22"/>
      <c r="U398" s="2"/>
      <c r="V398" s="2"/>
      <c r="W398" s="2"/>
      <c r="X398" s="20" t="s">
        <v>663</v>
      </c>
      <c r="Y398" s="20" t="s">
        <v>664</v>
      </c>
      <c r="Z398" s="20"/>
      <c r="AA398" s="100"/>
      <c r="AB398" s="100"/>
      <c r="AC398" s="100"/>
      <c r="AD398" s="20"/>
      <c r="AE398" s="20" t="s">
        <v>700</v>
      </c>
      <c r="AF398" s="5"/>
      <c r="AG398" s="22"/>
      <c r="AH398" s="2"/>
      <c r="AI398" s="5"/>
      <c r="AJ398" s="5"/>
      <c r="AK398" s="20" t="s">
        <v>667</v>
      </c>
      <c r="AL398" s="68" t="s">
        <v>46</v>
      </c>
      <c r="AM398" s="68" t="s">
        <v>47</v>
      </c>
      <c r="AN398" s="68" t="s">
        <v>48</v>
      </c>
      <c r="AO398" s="68" t="s">
        <v>668</v>
      </c>
      <c r="AP398" s="20" t="s">
        <v>701</v>
      </c>
      <c r="AQ398" s="20" t="s">
        <v>702</v>
      </c>
      <c r="AR398" s="2">
        <v>2201036</v>
      </c>
      <c r="AS398" s="2" t="s">
        <v>703</v>
      </c>
      <c r="AT398" s="39" t="s">
        <v>704</v>
      </c>
      <c r="AU398" s="39"/>
      <c r="AV398" s="39" t="s">
        <v>70</v>
      </c>
      <c r="AW398" s="2" t="s">
        <v>55</v>
      </c>
      <c r="AX398" s="70">
        <v>271753000</v>
      </c>
      <c r="AY398" s="71">
        <v>10</v>
      </c>
      <c r="AZ398" s="71" t="s">
        <v>705</v>
      </c>
      <c r="BA398" s="71" t="s">
        <v>57</v>
      </c>
      <c r="BB398" s="71" t="s">
        <v>706</v>
      </c>
      <c r="BC398" s="106">
        <v>271753000</v>
      </c>
      <c r="BD398" s="72">
        <v>271753000</v>
      </c>
    </row>
    <row r="399" spans="1:56" s="95" customFormat="1" ht="168" customHeight="1" x14ac:dyDescent="0.25">
      <c r="A399" s="68">
        <v>548</v>
      </c>
      <c r="B399" s="20" t="s">
        <v>32</v>
      </c>
      <c r="C399" s="20" t="s">
        <v>658</v>
      </c>
      <c r="D399" s="20" t="s">
        <v>659</v>
      </c>
      <c r="E399" s="20" t="s">
        <v>198</v>
      </c>
      <c r="F399" s="20" t="s">
        <v>199</v>
      </c>
      <c r="G399" s="20" t="s">
        <v>660</v>
      </c>
      <c r="H399" s="20" t="s">
        <v>661</v>
      </c>
      <c r="I399" s="20" t="s">
        <v>662</v>
      </c>
      <c r="J399" s="68" t="s">
        <v>40</v>
      </c>
      <c r="K399" s="68">
        <f>IF(I399="na",0,IF(COUNTIFS($C$1:C399,C399,$I$1:I399,I399)&gt;1,0,1))</f>
        <v>0</v>
      </c>
      <c r="L399" s="68">
        <f>IF(I399="na",0,IF(COUNTIFS($D$1:D399,D399,$I$1:I399,I399)&gt;1,0,1))</f>
        <v>0</v>
      </c>
      <c r="M399" s="68">
        <f>IF(S399="",0,IF(VLOOKUP(R399,#REF!,2,0)=1,S399-O399,S399-SUMIFS($S:$S,$R:$R,INDEX(meses,VLOOKUP(R399,#REF!,2,0)-1),D:D,D399)))</f>
        <v>0</v>
      </c>
      <c r="N399" s="68"/>
      <c r="O399" s="68"/>
      <c r="P399" s="68"/>
      <c r="Q399" s="68"/>
      <c r="R399" s="2" t="s">
        <v>392</v>
      </c>
      <c r="S399" s="2"/>
      <c r="T399" s="22"/>
      <c r="U399" s="2"/>
      <c r="V399" s="2"/>
      <c r="W399" s="2"/>
      <c r="X399" s="20" t="s">
        <v>707</v>
      </c>
      <c r="Y399" s="20" t="s">
        <v>708</v>
      </c>
      <c r="Z399" s="20" t="s">
        <v>40</v>
      </c>
      <c r="AA399" s="112">
        <v>2222</v>
      </c>
      <c r="AB399" s="112">
        <v>2917</v>
      </c>
      <c r="AC399" s="69">
        <f>AB399-AA399</f>
        <v>695</v>
      </c>
      <c r="AD399" s="20" t="s">
        <v>665</v>
      </c>
      <c r="AE399" s="20" t="s">
        <v>709</v>
      </c>
      <c r="AF399" s="112">
        <v>2222</v>
      </c>
      <c r="AG399" s="22">
        <f>(AF399-AA399)/(AB399-AA399)</f>
        <v>0</v>
      </c>
      <c r="AH399" s="29" t="s">
        <v>746</v>
      </c>
      <c r="AI399" s="5"/>
      <c r="AJ399" s="5"/>
      <c r="AK399" s="20" t="s">
        <v>667</v>
      </c>
      <c r="AL399" s="68" t="s">
        <v>46</v>
      </c>
      <c r="AM399" s="68" t="s">
        <v>47</v>
      </c>
      <c r="AN399" s="68" t="s">
        <v>48</v>
      </c>
      <c r="AO399" s="68" t="s">
        <v>668</v>
      </c>
      <c r="AP399" s="20" t="s">
        <v>710</v>
      </c>
      <c r="AQ399" s="20" t="s">
        <v>115</v>
      </c>
      <c r="AR399" s="2" t="s">
        <v>711</v>
      </c>
      <c r="AS399" s="2" t="s">
        <v>689</v>
      </c>
      <c r="AT399" s="39" t="s">
        <v>712</v>
      </c>
      <c r="AU399" s="39"/>
      <c r="AV399" s="39" t="s">
        <v>54</v>
      </c>
      <c r="AW399" s="2" t="s">
        <v>55</v>
      </c>
      <c r="AX399" s="70">
        <v>2000000000</v>
      </c>
      <c r="AY399" s="71">
        <v>10</v>
      </c>
      <c r="AZ399" s="71" t="s">
        <v>713</v>
      </c>
      <c r="BA399" s="71" t="s">
        <v>675</v>
      </c>
      <c r="BB399" s="71" t="s">
        <v>676</v>
      </c>
      <c r="BC399" s="106">
        <v>3000000000</v>
      </c>
      <c r="BD399" s="72">
        <v>3000000000</v>
      </c>
    </row>
    <row r="400" spans="1:56" s="95" customFormat="1" ht="86.25" customHeight="1" x14ac:dyDescent="0.25">
      <c r="A400" s="68">
        <v>549</v>
      </c>
      <c r="B400" s="20" t="s">
        <v>32</v>
      </c>
      <c r="C400" s="20" t="s">
        <v>658</v>
      </c>
      <c r="D400" s="20" t="s">
        <v>659</v>
      </c>
      <c r="E400" s="20" t="s">
        <v>198</v>
      </c>
      <c r="F400" s="20" t="s">
        <v>199</v>
      </c>
      <c r="G400" s="20" t="s">
        <v>660</v>
      </c>
      <c r="H400" s="20" t="s">
        <v>661</v>
      </c>
      <c r="I400" s="20" t="s">
        <v>662</v>
      </c>
      <c r="J400" s="68" t="s">
        <v>40</v>
      </c>
      <c r="K400" s="68">
        <f>IF(I400="na",0,IF(COUNTIFS($C$1:C400,C400,$I$1:I400,I400)&gt;1,0,1))</f>
        <v>0</v>
      </c>
      <c r="L400" s="68">
        <f>IF(I400="na",0,IF(COUNTIFS($D$1:D400,D400,$I$1:I400,I400)&gt;1,0,1))</f>
        <v>0</v>
      </c>
      <c r="M400" s="68">
        <f>IF(S400="",0,IF(VLOOKUP(R400,#REF!,2,0)=1,S400-O400,S400-SUMIFS($S:$S,$R:$R,INDEX(meses,VLOOKUP(R400,#REF!,2,0)-1),D:D,D400)))</f>
        <v>0</v>
      </c>
      <c r="N400" s="68"/>
      <c r="O400" s="68"/>
      <c r="P400" s="68"/>
      <c r="Q400" s="68"/>
      <c r="R400" s="2" t="s">
        <v>392</v>
      </c>
      <c r="S400" s="2"/>
      <c r="T400" s="22"/>
      <c r="U400" s="2"/>
      <c r="V400" s="2"/>
      <c r="W400" s="2"/>
      <c r="X400" s="20" t="s">
        <v>707</v>
      </c>
      <c r="Y400" s="20" t="s">
        <v>708</v>
      </c>
      <c r="Z400" s="20"/>
      <c r="AA400" s="100"/>
      <c r="AB400" s="100"/>
      <c r="AC400" s="100"/>
      <c r="AD400" s="20"/>
      <c r="AE400" s="20"/>
      <c r="AF400" s="5"/>
      <c r="AG400" s="22"/>
      <c r="AH400" s="2"/>
      <c r="AI400" s="5"/>
      <c r="AJ400" s="5"/>
      <c r="AK400" s="20" t="s">
        <v>667</v>
      </c>
      <c r="AL400" s="68" t="s">
        <v>46</v>
      </c>
      <c r="AM400" s="68" t="s">
        <v>47</v>
      </c>
      <c r="AN400" s="68" t="s">
        <v>48</v>
      </c>
      <c r="AO400" s="68" t="s">
        <v>668</v>
      </c>
      <c r="AP400" s="20" t="s">
        <v>714</v>
      </c>
      <c r="AQ400" s="20" t="s">
        <v>115</v>
      </c>
      <c r="AR400" s="2" t="s">
        <v>711</v>
      </c>
      <c r="AS400" s="2">
        <v>1041</v>
      </c>
      <c r="AT400" s="39" t="s">
        <v>715</v>
      </c>
      <c r="AU400" s="39"/>
      <c r="AV400" s="39" t="s">
        <v>54</v>
      </c>
      <c r="AW400" s="2" t="s">
        <v>55</v>
      </c>
      <c r="AX400" s="70">
        <v>1500000000</v>
      </c>
      <c r="AY400" s="71">
        <v>10</v>
      </c>
      <c r="AZ400" s="71" t="s">
        <v>713</v>
      </c>
      <c r="BA400" s="71" t="s">
        <v>675</v>
      </c>
      <c r="BB400" s="71" t="s">
        <v>676</v>
      </c>
      <c r="BC400" s="106">
        <v>800000000</v>
      </c>
      <c r="BD400" s="72">
        <v>800000000</v>
      </c>
    </row>
    <row r="401" spans="1:67" s="95" customFormat="1" ht="86.25" customHeight="1" x14ac:dyDescent="0.25">
      <c r="A401" s="68">
        <v>550</v>
      </c>
      <c r="B401" s="20" t="s">
        <v>32</v>
      </c>
      <c r="C401" s="20" t="s">
        <v>658</v>
      </c>
      <c r="D401" s="20" t="s">
        <v>659</v>
      </c>
      <c r="E401" s="20" t="s">
        <v>198</v>
      </c>
      <c r="F401" s="20" t="s">
        <v>199</v>
      </c>
      <c r="G401" s="20" t="s">
        <v>660</v>
      </c>
      <c r="H401" s="20" t="s">
        <v>661</v>
      </c>
      <c r="I401" s="20" t="s">
        <v>662</v>
      </c>
      <c r="J401" s="68" t="s">
        <v>40</v>
      </c>
      <c r="K401" s="68">
        <f>IF(I401="na",0,IF(COUNTIFS($C$1:C401,C401,$I$1:I401,I401)&gt;1,0,1))</f>
        <v>0</v>
      </c>
      <c r="L401" s="68">
        <f>IF(I401="na",0,IF(COUNTIFS($D$1:D401,D401,$I$1:I401,I401)&gt;1,0,1))</f>
        <v>0</v>
      </c>
      <c r="M401" s="68">
        <f>IF(S401="",0,IF(VLOOKUP(R401,#REF!,2,0)=1,S401-O401,S401-SUMIFS($S:$S,$R:$R,INDEX(meses,VLOOKUP(R401,#REF!,2,0)-1),D:D,D401)))</f>
        <v>0</v>
      </c>
      <c r="N401" s="68"/>
      <c r="O401" s="68"/>
      <c r="P401" s="68"/>
      <c r="Q401" s="68"/>
      <c r="R401" s="2" t="s">
        <v>392</v>
      </c>
      <c r="S401" s="2"/>
      <c r="T401" s="22"/>
      <c r="U401" s="2"/>
      <c r="V401" s="2"/>
      <c r="W401" s="2"/>
      <c r="X401" s="20" t="s">
        <v>707</v>
      </c>
      <c r="Y401" s="20" t="s">
        <v>708</v>
      </c>
      <c r="Z401" s="20"/>
      <c r="AA401" s="100"/>
      <c r="AB401" s="100"/>
      <c r="AC401" s="100"/>
      <c r="AD401" s="20"/>
      <c r="AE401" s="20"/>
      <c r="AF401" s="5"/>
      <c r="AG401" s="22"/>
      <c r="AH401" s="2"/>
      <c r="AI401" s="5"/>
      <c r="AJ401" s="5"/>
      <c r="AK401" s="20" t="s">
        <v>667</v>
      </c>
      <c r="AL401" s="68" t="s">
        <v>46</v>
      </c>
      <c r="AM401" s="68" t="s">
        <v>47</v>
      </c>
      <c r="AN401" s="68" t="s">
        <v>48</v>
      </c>
      <c r="AO401" s="68" t="s">
        <v>668</v>
      </c>
      <c r="AP401" s="20" t="s">
        <v>714</v>
      </c>
      <c r="AQ401" s="20" t="s">
        <v>115</v>
      </c>
      <c r="AR401" s="2" t="s">
        <v>711</v>
      </c>
      <c r="AS401" s="2">
        <v>1042</v>
      </c>
      <c r="AT401" s="39" t="s">
        <v>716</v>
      </c>
      <c r="AU401" s="39"/>
      <c r="AV401" s="39" t="s">
        <v>54</v>
      </c>
      <c r="AW401" s="2" t="s">
        <v>55</v>
      </c>
      <c r="AX401" s="70">
        <v>1500000000</v>
      </c>
      <c r="AY401" s="71">
        <v>10</v>
      </c>
      <c r="AZ401" s="71" t="s">
        <v>713</v>
      </c>
      <c r="BA401" s="71" t="s">
        <v>675</v>
      </c>
      <c r="BB401" s="71" t="s">
        <v>676</v>
      </c>
      <c r="BC401" s="106">
        <v>6400000000</v>
      </c>
      <c r="BD401" s="72">
        <v>8000000000</v>
      </c>
    </row>
    <row r="402" spans="1:67" s="95" customFormat="1" ht="86.25" customHeight="1" x14ac:dyDescent="0.25">
      <c r="A402" s="68">
        <v>551</v>
      </c>
      <c r="B402" s="20" t="s">
        <v>32</v>
      </c>
      <c r="C402" s="20" t="s">
        <v>658</v>
      </c>
      <c r="D402" s="20" t="s">
        <v>659</v>
      </c>
      <c r="E402" s="20" t="s">
        <v>198</v>
      </c>
      <c r="F402" s="20" t="s">
        <v>199</v>
      </c>
      <c r="G402" s="20" t="s">
        <v>660</v>
      </c>
      <c r="H402" s="20" t="s">
        <v>661</v>
      </c>
      <c r="I402" s="20" t="s">
        <v>662</v>
      </c>
      <c r="J402" s="68" t="s">
        <v>40</v>
      </c>
      <c r="K402" s="68">
        <f>IF(I402="na",0,IF(COUNTIFS($C$1:C402,C402,$I$1:I402,I402)&gt;1,0,1))</f>
        <v>0</v>
      </c>
      <c r="L402" s="68">
        <f>IF(I402="na",0,IF(COUNTIFS($D$1:D402,D402,$I$1:I402,I402)&gt;1,0,1))</f>
        <v>0</v>
      </c>
      <c r="M402" s="68">
        <f>IF(S402="",0,IF(VLOOKUP(R402,#REF!,2,0)=1,S402-O402,S402-SUMIFS($S:$S,$R:$R,INDEX(meses,VLOOKUP(R402,#REF!,2,0)-1),D:D,D402)))</f>
        <v>0</v>
      </c>
      <c r="N402" s="68"/>
      <c r="O402" s="68"/>
      <c r="P402" s="68"/>
      <c r="Q402" s="68"/>
      <c r="R402" s="2" t="s">
        <v>392</v>
      </c>
      <c r="S402" s="2"/>
      <c r="T402" s="22"/>
      <c r="U402" s="2"/>
      <c r="V402" s="2"/>
      <c r="W402" s="2"/>
      <c r="X402" s="20" t="s">
        <v>663</v>
      </c>
      <c r="Y402" s="20" t="s">
        <v>692</v>
      </c>
      <c r="Z402" s="20"/>
      <c r="AA402" s="100"/>
      <c r="AB402" s="100"/>
      <c r="AC402" s="100"/>
      <c r="AD402" s="20"/>
      <c r="AE402" s="20"/>
      <c r="AF402" s="5"/>
      <c r="AG402" s="22"/>
      <c r="AH402" s="2"/>
      <c r="AI402" s="5"/>
      <c r="AJ402" s="5"/>
      <c r="AK402" s="20" t="s">
        <v>667</v>
      </c>
      <c r="AL402" s="68" t="s">
        <v>46</v>
      </c>
      <c r="AM402" s="68" t="s">
        <v>47</v>
      </c>
      <c r="AN402" s="68" t="s">
        <v>48</v>
      </c>
      <c r="AO402" s="68" t="s">
        <v>668</v>
      </c>
      <c r="AP402" s="20" t="s">
        <v>717</v>
      </c>
      <c r="AQ402" s="20" t="s">
        <v>718</v>
      </c>
      <c r="AR402" s="2" t="s">
        <v>719</v>
      </c>
      <c r="AS402" s="2">
        <v>865</v>
      </c>
      <c r="AT402" s="39" t="s">
        <v>720</v>
      </c>
      <c r="AU402" s="39"/>
      <c r="AV402" s="39" t="s">
        <v>54</v>
      </c>
      <c r="AW402" s="2" t="s">
        <v>55</v>
      </c>
      <c r="AX402" s="70">
        <v>3000000000</v>
      </c>
      <c r="AY402" s="71">
        <v>10</v>
      </c>
      <c r="AZ402" s="71" t="s">
        <v>721</v>
      </c>
      <c r="BA402" s="71" t="s">
        <v>675</v>
      </c>
      <c r="BB402" s="71" t="s">
        <v>676</v>
      </c>
      <c r="BC402" s="106">
        <v>3000000000</v>
      </c>
      <c r="BD402" s="72">
        <v>2500000000</v>
      </c>
    </row>
    <row r="403" spans="1:67" s="95" customFormat="1" ht="86.25" customHeight="1" x14ac:dyDescent="0.25">
      <c r="A403" s="68">
        <v>552</v>
      </c>
      <c r="B403" s="20" t="s">
        <v>32</v>
      </c>
      <c r="C403" s="20" t="s">
        <v>658</v>
      </c>
      <c r="D403" s="20" t="s">
        <v>659</v>
      </c>
      <c r="E403" s="20" t="s">
        <v>198</v>
      </c>
      <c r="F403" s="20" t="s">
        <v>199</v>
      </c>
      <c r="G403" s="20" t="s">
        <v>660</v>
      </c>
      <c r="H403" s="20" t="s">
        <v>661</v>
      </c>
      <c r="I403" s="20" t="s">
        <v>662</v>
      </c>
      <c r="J403" s="68" t="s">
        <v>40</v>
      </c>
      <c r="K403" s="68">
        <f>IF(I403="na",0,IF(COUNTIFS($C$1:C403,C403,$I$1:I403,I403)&gt;1,0,1))</f>
        <v>0</v>
      </c>
      <c r="L403" s="68">
        <f>IF(I403="na",0,IF(COUNTIFS($D$1:D403,D403,$I$1:I403,I403)&gt;1,0,1))</f>
        <v>0</v>
      </c>
      <c r="M403" s="68">
        <f>IF(S403="",0,IF(VLOOKUP(R403,#REF!,2,0)=1,S403-O403,S403-SUMIFS($S:$S,$R:$R,INDEX(meses,VLOOKUP(R403,#REF!,2,0)-1),D:D,D403)))</f>
        <v>0</v>
      </c>
      <c r="N403" s="68"/>
      <c r="O403" s="68"/>
      <c r="P403" s="68"/>
      <c r="Q403" s="68"/>
      <c r="R403" s="2" t="s">
        <v>392</v>
      </c>
      <c r="S403" s="2"/>
      <c r="T403" s="22"/>
      <c r="U403" s="2"/>
      <c r="V403" s="2"/>
      <c r="W403" s="2"/>
      <c r="X403" s="20" t="s">
        <v>663</v>
      </c>
      <c r="Y403" s="20" t="s">
        <v>692</v>
      </c>
      <c r="Z403" s="20"/>
      <c r="AA403" s="100"/>
      <c r="AB403" s="100"/>
      <c r="AC403" s="100"/>
      <c r="AD403" s="20"/>
      <c r="AE403" s="20"/>
      <c r="AF403" s="5"/>
      <c r="AG403" s="22"/>
      <c r="AH403" s="2"/>
      <c r="AI403" s="5"/>
      <c r="AJ403" s="5"/>
      <c r="AK403" s="20" t="s">
        <v>667</v>
      </c>
      <c r="AL403" s="68" t="s">
        <v>46</v>
      </c>
      <c r="AM403" s="68" t="s">
        <v>47</v>
      </c>
      <c r="AN403" s="68" t="s">
        <v>48</v>
      </c>
      <c r="AO403" s="68" t="s">
        <v>668</v>
      </c>
      <c r="AP403" s="20" t="s">
        <v>717</v>
      </c>
      <c r="AQ403" s="20" t="s">
        <v>718</v>
      </c>
      <c r="AR403" s="2" t="s">
        <v>719</v>
      </c>
      <c r="AS403" s="2">
        <v>1043</v>
      </c>
      <c r="AT403" s="39" t="s">
        <v>722</v>
      </c>
      <c r="AU403" s="39"/>
      <c r="AV403" s="39" t="s">
        <v>54</v>
      </c>
      <c r="AW403" s="2" t="s">
        <v>55</v>
      </c>
      <c r="AX403" s="70">
        <v>700000000</v>
      </c>
      <c r="AY403" s="71">
        <v>10</v>
      </c>
      <c r="AZ403" s="71" t="s">
        <v>721</v>
      </c>
      <c r="BA403" s="71" t="s">
        <v>675</v>
      </c>
      <c r="BB403" s="71" t="s">
        <v>676</v>
      </c>
      <c r="BC403" s="106">
        <v>700000000</v>
      </c>
      <c r="BD403" s="72">
        <v>300000000</v>
      </c>
    </row>
    <row r="404" spans="1:67" s="95" customFormat="1" ht="86.25" customHeight="1" x14ac:dyDescent="0.25">
      <c r="A404" s="68">
        <v>553</v>
      </c>
      <c r="B404" s="20" t="s">
        <v>32</v>
      </c>
      <c r="C404" s="20" t="s">
        <v>658</v>
      </c>
      <c r="D404" s="20" t="s">
        <v>659</v>
      </c>
      <c r="E404" s="20" t="s">
        <v>198</v>
      </c>
      <c r="F404" s="20" t="s">
        <v>199</v>
      </c>
      <c r="G404" s="20" t="s">
        <v>660</v>
      </c>
      <c r="H404" s="20" t="s">
        <v>661</v>
      </c>
      <c r="I404" s="20" t="s">
        <v>662</v>
      </c>
      <c r="J404" s="68" t="s">
        <v>40</v>
      </c>
      <c r="K404" s="68">
        <f>IF(I404="na",0,IF(COUNTIFS($C$1:C404,C404,$I$1:I404,I404)&gt;1,0,1))</f>
        <v>0</v>
      </c>
      <c r="L404" s="68">
        <f>IF(I404="na",0,IF(COUNTIFS($D$1:D404,D404,$I$1:I404,I404)&gt;1,0,1))</f>
        <v>0</v>
      </c>
      <c r="M404" s="68">
        <f>IF(S404="",0,IF(VLOOKUP(R404,#REF!,2,0)=1,S404-O404,S404-SUMIFS($S:$S,$R:$R,INDEX(meses,VLOOKUP(R404,#REF!,2,0)-1),D:D,D404)))</f>
        <v>0</v>
      </c>
      <c r="N404" s="68"/>
      <c r="O404" s="68"/>
      <c r="P404" s="68"/>
      <c r="Q404" s="68"/>
      <c r="R404" s="2" t="s">
        <v>392</v>
      </c>
      <c r="S404" s="2"/>
      <c r="T404" s="22"/>
      <c r="U404" s="2"/>
      <c r="V404" s="2"/>
      <c r="W404" s="2"/>
      <c r="X404" s="20" t="s">
        <v>663</v>
      </c>
      <c r="Y404" s="20" t="s">
        <v>692</v>
      </c>
      <c r="Z404" s="20"/>
      <c r="AA404" s="100"/>
      <c r="AB404" s="100"/>
      <c r="AC404" s="100"/>
      <c r="AD404" s="20"/>
      <c r="AE404" s="20"/>
      <c r="AF404" s="5"/>
      <c r="AG404" s="22"/>
      <c r="AH404" s="2"/>
      <c r="AI404" s="5"/>
      <c r="AJ404" s="5"/>
      <c r="AK404" s="20" t="s">
        <v>667</v>
      </c>
      <c r="AL404" s="68" t="s">
        <v>46</v>
      </c>
      <c r="AM404" s="68" t="s">
        <v>47</v>
      </c>
      <c r="AN404" s="68" t="s">
        <v>48</v>
      </c>
      <c r="AO404" s="68" t="s">
        <v>668</v>
      </c>
      <c r="AP404" s="20" t="s">
        <v>723</v>
      </c>
      <c r="AQ404" s="20" t="s">
        <v>718</v>
      </c>
      <c r="AR404" s="2" t="s">
        <v>719</v>
      </c>
      <c r="AS404" s="2">
        <v>880</v>
      </c>
      <c r="AT404" s="39" t="s">
        <v>724</v>
      </c>
      <c r="AU404" s="39"/>
      <c r="AV404" s="39" t="s">
        <v>54</v>
      </c>
      <c r="AW404" s="2" t="s">
        <v>55</v>
      </c>
      <c r="AX404" s="70">
        <v>2250000000</v>
      </c>
      <c r="AY404" s="71">
        <v>10</v>
      </c>
      <c r="AZ404" s="71" t="s">
        <v>721</v>
      </c>
      <c r="BA404" s="71" t="s">
        <v>675</v>
      </c>
      <c r="BB404" s="71" t="s">
        <v>676</v>
      </c>
      <c r="BC404" s="106">
        <v>750000000</v>
      </c>
      <c r="BD404" s="72">
        <v>500000000</v>
      </c>
    </row>
    <row r="405" spans="1:67" s="95" customFormat="1" ht="86.25" customHeight="1" x14ac:dyDescent="0.25">
      <c r="A405" s="68">
        <v>554</v>
      </c>
      <c r="B405" s="20" t="s">
        <v>32</v>
      </c>
      <c r="C405" s="20" t="s">
        <v>658</v>
      </c>
      <c r="D405" s="20" t="s">
        <v>659</v>
      </c>
      <c r="E405" s="20" t="s">
        <v>198</v>
      </c>
      <c r="F405" s="20" t="s">
        <v>199</v>
      </c>
      <c r="G405" s="20" t="s">
        <v>660</v>
      </c>
      <c r="H405" s="20" t="s">
        <v>661</v>
      </c>
      <c r="I405" s="20" t="s">
        <v>662</v>
      </c>
      <c r="J405" s="68" t="s">
        <v>40</v>
      </c>
      <c r="K405" s="68">
        <f>IF(I405="na",0,IF(COUNTIFS($C$1:C405,C405,$I$1:I405,I405)&gt;1,0,1))</f>
        <v>0</v>
      </c>
      <c r="L405" s="68">
        <f>IF(I405="na",0,IF(COUNTIFS($D$1:D405,D405,$I$1:I405,I405)&gt;1,0,1))</f>
        <v>0</v>
      </c>
      <c r="M405" s="68">
        <f>IF(S405="",0,IF(VLOOKUP(R405,#REF!,2,0)=1,S405-O405,S405-SUMIFS($S:$S,$R:$R,INDEX(meses,VLOOKUP(R405,#REF!,2,0)-1),D:D,D405)))</f>
        <v>0</v>
      </c>
      <c r="N405" s="68"/>
      <c r="O405" s="68"/>
      <c r="P405" s="68"/>
      <c r="Q405" s="68"/>
      <c r="R405" s="2" t="s">
        <v>392</v>
      </c>
      <c r="S405" s="2"/>
      <c r="T405" s="22"/>
      <c r="U405" s="2"/>
      <c r="V405" s="2"/>
      <c r="W405" s="2"/>
      <c r="X405" s="20" t="s">
        <v>663</v>
      </c>
      <c r="Y405" s="20" t="s">
        <v>692</v>
      </c>
      <c r="Z405" s="20"/>
      <c r="AA405" s="100"/>
      <c r="AB405" s="100"/>
      <c r="AC405" s="100"/>
      <c r="AD405" s="20"/>
      <c r="AE405" s="20"/>
      <c r="AF405" s="5"/>
      <c r="AG405" s="22"/>
      <c r="AH405" s="2"/>
      <c r="AI405" s="5"/>
      <c r="AJ405" s="5"/>
      <c r="AK405" s="20" t="s">
        <v>667</v>
      </c>
      <c r="AL405" s="68" t="s">
        <v>46</v>
      </c>
      <c r="AM405" s="68" t="s">
        <v>47</v>
      </c>
      <c r="AN405" s="68" t="s">
        <v>48</v>
      </c>
      <c r="AO405" s="68" t="s">
        <v>668</v>
      </c>
      <c r="AP405" s="20" t="s">
        <v>723</v>
      </c>
      <c r="AQ405" s="20" t="s">
        <v>718</v>
      </c>
      <c r="AR405" s="2"/>
      <c r="AS405" s="2">
        <v>877</v>
      </c>
      <c r="AT405" s="39" t="s">
        <v>725</v>
      </c>
      <c r="AU405" s="39"/>
      <c r="AV405" s="39" t="s">
        <v>54</v>
      </c>
      <c r="AW405" s="2" t="s">
        <v>55</v>
      </c>
      <c r="AX405" s="70">
        <v>2250000000</v>
      </c>
      <c r="AY405" s="71">
        <v>10</v>
      </c>
      <c r="AZ405" s="71" t="s">
        <v>726</v>
      </c>
      <c r="BA405" s="71" t="s">
        <v>675</v>
      </c>
      <c r="BB405" s="71" t="s">
        <v>91</v>
      </c>
      <c r="BC405" s="106">
        <v>750000000</v>
      </c>
      <c r="BD405" s="72">
        <v>500000000</v>
      </c>
    </row>
    <row r="406" spans="1:67" s="95" customFormat="1" ht="86.25" customHeight="1" x14ac:dyDescent="0.25">
      <c r="A406" s="68">
        <v>555</v>
      </c>
      <c r="B406" s="20" t="s">
        <v>32</v>
      </c>
      <c r="C406" s="20" t="s">
        <v>658</v>
      </c>
      <c r="D406" s="20" t="s">
        <v>659</v>
      </c>
      <c r="E406" s="20" t="s">
        <v>198</v>
      </c>
      <c r="F406" s="20" t="s">
        <v>199</v>
      </c>
      <c r="G406" s="20" t="s">
        <v>660</v>
      </c>
      <c r="H406" s="20" t="s">
        <v>661</v>
      </c>
      <c r="I406" s="20" t="s">
        <v>662</v>
      </c>
      <c r="J406" s="68" t="s">
        <v>40</v>
      </c>
      <c r="K406" s="68">
        <f>IF(I406="na",0,IF(COUNTIFS($C$1:C406,C406,$I$1:I406,I406)&gt;1,0,1))</f>
        <v>0</v>
      </c>
      <c r="L406" s="68">
        <f>IF(I406="na",0,IF(COUNTIFS($D$1:D406,D406,$I$1:I406,I406)&gt;1,0,1))</f>
        <v>0</v>
      </c>
      <c r="M406" s="68">
        <f>IF(S406="",0,IF(VLOOKUP(R406,#REF!,2,0)=1,S406-O406,S406-SUMIFS($S:$S,$R:$R,INDEX(meses,VLOOKUP(R406,#REF!,2,0)-1),D:D,D406)))</f>
        <v>0</v>
      </c>
      <c r="N406" s="68"/>
      <c r="O406" s="68"/>
      <c r="P406" s="68"/>
      <c r="Q406" s="68"/>
      <c r="R406" s="2" t="s">
        <v>392</v>
      </c>
      <c r="S406" s="2"/>
      <c r="T406" s="22"/>
      <c r="U406" s="2"/>
      <c r="V406" s="2"/>
      <c r="W406" s="2"/>
      <c r="X406" s="20" t="s">
        <v>663</v>
      </c>
      <c r="Y406" s="20" t="s">
        <v>692</v>
      </c>
      <c r="Z406" s="20"/>
      <c r="AA406" s="100"/>
      <c r="AB406" s="100"/>
      <c r="AC406" s="100"/>
      <c r="AD406" s="20"/>
      <c r="AE406" s="20"/>
      <c r="AF406" s="5"/>
      <c r="AG406" s="22"/>
      <c r="AH406" s="2"/>
      <c r="AI406" s="5"/>
      <c r="AJ406" s="5"/>
      <c r="AK406" s="20" t="s">
        <v>667</v>
      </c>
      <c r="AL406" s="68" t="s">
        <v>46</v>
      </c>
      <c r="AM406" s="68" t="s">
        <v>47</v>
      </c>
      <c r="AN406" s="68" t="s">
        <v>48</v>
      </c>
      <c r="AO406" s="68" t="s">
        <v>668</v>
      </c>
      <c r="AP406" s="20" t="s">
        <v>723</v>
      </c>
      <c r="AQ406" s="20" t="s">
        <v>718</v>
      </c>
      <c r="AR406" s="2"/>
      <c r="AS406" s="2" t="s">
        <v>689</v>
      </c>
      <c r="AT406" s="39" t="s">
        <v>727</v>
      </c>
      <c r="AU406" s="39"/>
      <c r="AV406" s="39" t="s">
        <v>54</v>
      </c>
      <c r="AW406" s="2" t="s">
        <v>55</v>
      </c>
      <c r="AX406" s="70">
        <v>2250000000</v>
      </c>
      <c r="AY406" s="71">
        <v>10</v>
      </c>
      <c r="AZ406" s="71" t="s">
        <v>726</v>
      </c>
      <c r="BA406" s="71" t="s">
        <v>675</v>
      </c>
      <c r="BB406" s="71" t="s">
        <v>91</v>
      </c>
      <c r="BC406" s="106">
        <v>750000000</v>
      </c>
      <c r="BD406" s="72">
        <v>400000000</v>
      </c>
    </row>
    <row r="407" spans="1:67" s="95" customFormat="1" ht="141" customHeight="1" x14ac:dyDescent="0.25">
      <c r="A407" s="68">
        <v>556</v>
      </c>
      <c r="B407" s="20" t="s">
        <v>32</v>
      </c>
      <c r="C407" s="20" t="s">
        <v>658</v>
      </c>
      <c r="D407" s="20" t="s">
        <v>728</v>
      </c>
      <c r="E407" s="20" t="s">
        <v>198</v>
      </c>
      <c r="F407" s="20" t="s">
        <v>199</v>
      </c>
      <c r="G407" s="20" t="s">
        <v>660</v>
      </c>
      <c r="H407" s="20" t="s">
        <v>661</v>
      </c>
      <c r="I407" s="20" t="s">
        <v>662</v>
      </c>
      <c r="J407" s="68" t="s">
        <v>40</v>
      </c>
      <c r="K407" s="68">
        <f>IF(I407="na",0,IF(COUNTIFS($C$1:C407,C407,$I$1:I407,I407)&gt;1,0,1))</f>
        <v>0</v>
      </c>
      <c r="L407" s="68">
        <f>IF(I407="na",0,IF(COUNTIFS($D$1:D407,D407,$I$1:I407,I407)&gt;1,0,1))</f>
        <v>1</v>
      </c>
      <c r="M407" s="68">
        <f>IF(S407="",0,IF(VLOOKUP(R407,#REF!,2,0)=1,S407-O407,S407-SUMIFS($S:$S,$R:$R,INDEX(meses,VLOOKUP(R407,#REF!,2,0)-1),D:D,D407)))</f>
        <v>0</v>
      </c>
      <c r="N407" s="68"/>
      <c r="O407" s="68"/>
      <c r="P407" s="68"/>
      <c r="Q407" s="68"/>
      <c r="R407" s="2" t="s">
        <v>392</v>
      </c>
      <c r="S407" s="2"/>
      <c r="T407" s="22"/>
      <c r="U407" s="2"/>
      <c r="V407" s="2"/>
      <c r="W407" s="2"/>
      <c r="X407" s="20" t="s">
        <v>663</v>
      </c>
      <c r="Y407" s="20" t="s">
        <v>729</v>
      </c>
      <c r="Z407" s="20" t="s">
        <v>40</v>
      </c>
      <c r="AA407" s="112">
        <v>4669</v>
      </c>
      <c r="AB407" s="112">
        <v>10000</v>
      </c>
      <c r="AC407" s="69">
        <f t="shared" ref="AC407:AC408" si="32">AB407-AA407</f>
        <v>5331</v>
      </c>
      <c r="AD407" s="20" t="s">
        <v>665</v>
      </c>
      <c r="AE407" s="20" t="s">
        <v>747</v>
      </c>
      <c r="AF407" s="112">
        <v>8000</v>
      </c>
      <c r="AG407" s="22">
        <f t="shared" ref="AG407:AG408" si="33">(AF407-AA407)/(AB407-AA407)</f>
        <v>0.62483586569123994</v>
      </c>
      <c r="AH407" s="29" t="s">
        <v>748</v>
      </c>
      <c r="AI407" s="5"/>
      <c r="AJ407" s="5"/>
      <c r="AK407" s="20" t="s">
        <v>667</v>
      </c>
      <c r="AL407" s="68" t="s">
        <v>46</v>
      </c>
      <c r="AM407" s="68" t="s">
        <v>47</v>
      </c>
      <c r="AN407" s="68" t="s">
        <v>48</v>
      </c>
      <c r="AO407" s="68" t="s">
        <v>668</v>
      </c>
      <c r="AP407" s="20" t="s">
        <v>730</v>
      </c>
      <c r="AQ407" s="20" t="s">
        <v>718</v>
      </c>
      <c r="AR407" s="2" t="s">
        <v>719</v>
      </c>
      <c r="AS407" s="2">
        <v>878</v>
      </c>
      <c r="AT407" s="39" t="s">
        <v>731</v>
      </c>
      <c r="AU407" s="39"/>
      <c r="AV407" s="39" t="s">
        <v>54</v>
      </c>
      <c r="AW407" s="2" t="s">
        <v>55</v>
      </c>
      <c r="AX407" s="70">
        <v>4150000000</v>
      </c>
      <c r="AY407" s="71">
        <v>11</v>
      </c>
      <c r="AZ407" s="71" t="s">
        <v>721</v>
      </c>
      <c r="BA407" s="71" t="s">
        <v>675</v>
      </c>
      <c r="BB407" s="71" t="s">
        <v>676</v>
      </c>
      <c r="BC407" s="106">
        <v>4150000000</v>
      </c>
      <c r="BD407" s="72">
        <f>3150000000+500000000+100000000</f>
        <v>3750000000</v>
      </c>
    </row>
    <row r="408" spans="1:67" s="95" customFormat="1" ht="86.25" customHeight="1" x14ac:dyDescent="0.25">
      <c r="A408" s="68">
        <v>557</v>
      </c>
      <c r="B408" s="20" t="s">
        <v>32</v>
      </c>
      <c r="C408" s="20" t="s">
        <v>658</v>
      </c>
      <c r="D408" s="20" t="s">
        <v>728</v>
      </c>
      <c r="E408" s="20" t="s">
        <v>198</v>
      </c>
      <c r="F408" s="20" t="s">
        <v>199</v>
      </c>
      <c r="G408" s="20" t="s">
        <v>660</v>
      </c>
      <c r="H408" s="20" t="s">
        <v>661</v>
      </c>
      <c r="I408" s="20" t="s">
        <v>662</v>
      </c>
      <c r="J408" s="68" t="s">
        <v>40</v>
      </c>
      <c r="K408" s="68">
        <f>IF(I408="na",0,IF(COUNTIFS($C$1:C408,C408,$I$1:I408,I408)&gt;1,0,1))</f>
        <v>0</v>
      </c>
      <c r="L408" s="68">
        <f>IF(I408="na",0,IF(COUNTIFS($D$1:D408,D408,$I$1:I408,I408)&gt;1,0,1))</f>
        <v>0</v>
      </c>
      <c r="M408" s="68">
        <f>IF(S408="",0,IF(VLOOKUP(R408,#REF!,2,0)=1,S408-O408,S408-SUMIFS($S:$S,$R:$R,INDEX(meses,VLOOKUP(R408,#REF!,2,0)-1),D:D,D408)))</f>
        <v>0</v>
      </c>
      <c r="N408" s="68"/>
      <c r="O408" s="68"/>
      <c r="P408" s="68"/>
      <c r="Q408" s="68"/>
      <c r="R408" s="2" t="s">
        <v>392</v>
      </c>
      <c r="S408" s="2"/>
      <c r="T408" s="22"/>
      <c r="U408" s="2"/>
      <c r="V408" s="2"/>
      <c r="W408" s="2"/>
      <c r="X408" s="20" t="s">
        <v>663</v>
      </c>
      <c r="Y408" s="20" t="s">
        <v>732</v>
      </c>
      <c r="Z408" s="20" t="s">
        <v>40</v>
      </c>
      <c r="AA408" s="112">
        <v>1292</v>
      </c>
      <c r="AB408" s="112">
        <v>1392</v>
      </c>
      <c r="AC408" s="69">
        <f t="shared" si="32"/>
        <v>100</v>
      </c>
      <c r="AD408" s="20" t="s">
        <v>665</v>
      </c>
      <c r="AE408" s="20" t="s">
        <v>733</v>
      </c>
      <c r="AF408" s="112">
        <v>1292</v>
      </c>
      <c r="AG408" s="22">
        <f t="shared" si="33"/>
        <v>0</v>
      </c>
      <c r="AH408" s="29" t="s">
        <v>749</v>
      </c>
      <c r="AI408" s="5"/>
      <c r="AJ408" s="5"/>
      <c r="AK408" s="20" t="s">
        <v>667</v>
      </c>
      <c r="AL408" s="68" t="s">
        <v>46</v>
      </c>
      <c r="AM408" s="68" t="s">
        <v>47</v>
      </c>
      <c r="AN408" s="68" t="s">
        <v>48</v>
      </c>
      <c r="AO408" s="68" t="s">
        <v>668</v>
      </c>
      <c r="AP408" s="20" t="s">
        <v>734</v>
      </c>
      <c r="AQ408" s="20" t="s">
        <v>718</v>
      </c>
      <c r="AR408" s="2" t="s">
        <v>719</v>
      </c>
      <c r="AS408" s="2" t="s">
        <v>735</v>
      </c>
      <c r="AT408" s="39" t="s">
        <v>736</v>
      </c>
      <c r="AU408" s="39"/>
      <c r="AV408" s="39" t="s">
        <v>70</v>
      </c>
      <c r="AW408" s="2" t="s">
        <v>55</v>
      </c>
      <c r="AX408" s="70">
        <v>1350000000</v>
      </c>
      <c r="AY408" s="71">
        <v>11</v>
      </c>
      <c r="AZ408" s="71" t="s">
        <v>721</v>
      </c>
      <c r="BA408" s="71" t="s">
        <v>675</v>
      </c>
      <c r="BB408" s="71" t="s">
        <v>676</v>
      </c>
      <c r="BC408" s="106">
        <v>1350000000</v>
      </c>
      <c r="BD408" s="72">
        <v>0</v>
      </c>
    </row>
    <row r="409" spans="1:67" s="48" customFormat="1" ht="54" customHeight="1" x14ac:dyDescent="0.25">
      <c r="A409" s="68">
        <v>558</v>
      </c>
      <c r="B409" s="23" t="s">
        <v>750</v>
      </c>
      <c r="C409" s="23" t="s">
        <v>751</v>
      </c>
      <c r="D409" s="23" t="s">
        <v>752</v>
      </c>
      <c r="E409" s="23" t="s">
        <v>198</v>
      </c>
      <c r="F409" s="23" t="s">
        <v>199</v>
      </c>
      <c r="G409" s="23" t="s">
        <v>753</v>
      </c>
      <c r="H409" s="23" t="s">
        <v>754</v>
      </c>
      <c r="I409" s="23" t="s">
        <v>755</v>
      </c>
      <c r="J409" s="68" t="s">
        <v>40</v>
      </c>
      <c r="K409" s="68">
        <f>IF(I409="na",0,IF(COUNTIFS($C$1:C409,C409,$I$1:I409,I409)&gt;1,0,1))</f>
        <v>1</v>
      </c>
      <c r="L409" s="68">
        <f>IF(I409="na",0,IF(COUNTIFS($D$1:D409,D409,$I$1:I409,I409)&gt;1,0,1))</f>
        <v>1</v>
      </c>
      <c r="M409" s="68" t="e">
        <f>IF(S409="",0,IF(VLOOKUP(R409,#REF!,2,0)=1,S409-O409,S409-SUMIFS($S:$S,$R:$R,INDEX(meses,VLOOKUP(R409,#REF!,2,0)-1),D:D,D409)))</f>
        <v>#REF!</v>
      </c>
      <c r="N409" s="96">
        <v>1</v>
      </c>
      <c r="O409" s="96">
        <v>0</v>
      </c>
      <c r="P409" s="96">
        <v>0.3</v>
      </c>
      <c r="Q409" s="68">
        <f>P409-O409</f>
        <v>0.3</v>
      </c>
      <c r="R409" s="96" t="s">
        <v>392</v>
      </c>
      <c r="S409" s="68">
        <f>O409</f>
        <v>0</v>
      </c>
      <c r="T409" s="22">
        <f>(S409-O409)/(P409-O409)</f>
        <v>0</v>
      </c>
      <c r="U409" s="94"/>
      <c r="V409" s="94"/>
      <c r="W409" s="94"/>
      <c r="X409" s="23" t="s">
        <v>757</v>
      </c>
      <c r="Y409" s="23" t="s">
        <v>758</v>
      </c>
      <c r="Z409" s="23" t="s">
        <v>759</v>
      </c>
      <c r="AA409" s="113">
        <v>0</v>
      </c>
      <c r="AB409" s="114">
        <v>1</v>
      </c>
      <c r="AC409" s="69">
        <f>AB409-AA409</f>
        <v>1</v>
      </c>
      <c r="AD409" s="23" t="s">
        <v>416</v>
      </c>
      <c r="AE409" s="23" t="s">
        <v>760</v>
      </c>
      <c r="AF409" s="94">
        <v>0</v>
      </c>
      <c r="AG409" s="22">
        <f>(AF409-AA409)/(AB409-AA409)</f>
        <v>0</v>
      </c>
      <c r="AH409" s="94" t="s">
        <v>761</v>
      </c>
      <c r="AI409" s="94"/>
      <c r="AJ409" s="94"/>
      <c r="AK409" s="23" t="s">
        <v>762</v>
      </c>
      <c r="AL409" s="94" t="s">
        <v>46</v>
      </c>
      <c r="AM409" s="94">
        <v>2202</v>
      </c>
      <c r="AN409" s="94" t="s">
        <v>48</v>
      </c>
      <c r="AO409" s="94">
        <v>32</v>
      </c>
      <c r="AP409" s="23" t="s">
        <v>763</v>
      </c>
      <c r="AQ409" s="23" t="s">
        <v>764</v>
      </c>
      <c r="AR409" s="7">
        <v>2202010</v>
      </c>
      <c r="AS409" s="7">
        <v>1052</v>
      </c>
      <c r="AT409" s="23" t="s">
        <v>765</v>
      </c>
      <c r="AU409" s="23"/>
      <c r="AV409" s="23"/>
      <c r="AW409" s="94" t="s">
        <v>55</v>
      </c>
      <c r="AX409" s="115">
        <v>154912982</v>
      </c>
      <c r="AY409" s="116">
        <v>1</v>
      </c>
      <c r="AZ409" s="116" t="s">
        <v>766</v>
      </c>
      <c r="BA409" s="116" t="s">
        <v>57</v>
      </c>
      <c r="BB409" s="116" t="s">
        <v>58</v>
      </c>
      <c r="BC409" s="117">
        <v>154912982</v>
      </c>
      <c r="BD409" s="117">
        <v>154912982</v>
      </c>
      <c r="BE409" s="118"/>
      <c r="BF409" s="118" t="s">
        <v>767</v>
      </c>
      <c r="BG409" s="119" t="s">
        <v>768</v>
      </c>
      <c r="BH409" s="118"/>
      <c r="BI409" s="118"/>
      <c r="BJ409" s="118"/>
      <c r="BK409" s="118">
        <v>105</v>
      </c>
      <c r="BL409" s="120">
        <v>43647</v>
      </c>
      <c r="BM409" s="6">
        <f t="shared" ref="BM409:BM439" si="34">MONTH(BL409)</f>
        <v>7</v>
      </c>
      <c r="BN409" s="121" t="s">
        <v>769</v>
      </c>
      <c r="BO409" s="118" t="s">
        <v>767</v>
      </c>
    </row>
    <row r="410" spans="1:67" s="48" customFormat="1" ht="54" customHeight="1" x14ac:dyDescent="0.25">
      <c r="A410" s="68">
        <v>559</v>
      </c>
      <c r="B410" s="23" t="s">
        <v>750</v>
      </c>
      <c r="C410" s="23" t="s">
        <v>751</v>
      </c>
      <c r="D410" s="23" t="s">
        <v>752</v>
      </c>
      <c r="E410" s="23" t="s">
        <v>198</v>
      </c>
      <c r="F410" s="23" t="s">
        <v>199</v>
      </c>
      <c r="G410" s="23" t="s">
        <v>753</v>
      </c>
      <c r="H410" s="23" t="s">
        <v>754</v>
      </c>
      <c r="I410" s="23" t="s">
        <v>755</v>
      </c>
      <c r="J410" s="94" t="s">
        <v>756</v>
      </c>
      <c r="K410" s="68">
        <f>IF(I410="na",0,IF(COUNTIFS($C$1:C410,C410,$I$1:I410,I410)&gt;1,0,1))</f>
        <v>0</v>
      </c>
      <c r="L410" s="68">
        <f>IF(I410="na",0,IF(COUNTIFS($D$1:D410,D410,$I$1:I410,I410)&gt;1,0,1))</f>
        <v>0</v>
      </c>
      <c r="M410" s="68">
        <f>IF(S410="",0,IF(VLOOKUP(R410,#REF!,2,0)=1,S410-O410,S410-SUMIFS($S:$S,$R:$R,INDEX(meses,VLOOKUP(R410,#REF!,2,0)-1),D:D,D410)))</f>
        <v>0</v>
      </c>
      <c r="N410" s="96"/>
      <c r="O410" s="96"/>
      <c r="P410" s="96"/>
      <c r="Q410" s="96"/>
      <c r="R410" s="96" t="s">
        <v>392</v>
      </c>
      <c r="S410" s="94"/>
      <c r="T410" s="22"/>
      <c r="U410" s="94"/>
      <c r="V410" s="94"/>
      <c r="W410" s="94"/>
      <c r="X410" s="23" t="s">
        <v>757</v>
      </c>
      <c r="Y410" s="23" t="s">
        <v>758</v>
      </c>
      <c r="Z410" s="23"/>
      <c r="AA410" s="113"/>
      <c r="AB410" s="114"/>
      <c r="AC410" s="114"/>
      <c r="AD410" s="23"/>
      <c r="AE410" s="23"/>
      <c r="AF410" s="94"/>
      <c r="AG410" s="22"/>
      <c r="AH410" s="94"/>
      <c r="AI410" s="94"/>
      <c r="AJ410" s="94"/>
      <c r="AK410" s="23" t="s">
        <v>762</v>
      </c>
      <c r="AL410" s="94" t="s">
        <v>46</v>
      </c>
      <c r="AM410" s="94">
        <v>2202</v>
      </c>
      <c r="AN410" s="94" t="s">
        <v>48</v>
      </c>
      <c r="AO410" s="94">
        <v>32</v>
      </c>
      <c r="AP410" s="23" t="s">
        <v>770</v>
      </c>
      <c r="AQ410" s="23" t="s">
        <v>764</v>
      </c>
      <c r="AR410" s="7">
        <v>2202010</v>
      </c>
      <c r="AS410" s="7">
        <v>1052</v>
      </c>
      <c r="AT410" s="23" t="s">
        <v>765</v>
      </c>
      <c r="AU410" s="23"/>
      <c r="AV410" s="23"/>
      <c r="AW410" s="94" t="s">
        <v>55</v>
      </c>
      <c r="AX410" s="115">
        <v>495087018</v>
      </c>
      <c r="AY410" s="116">
        <v>1</v>
      </c>
      <c r="AZ410" s="116" t="s">
        <v>766</v>
      </c>
      <c r="BA410" s="116" t="s">
        <v>57</v>
      </c>
      <c r="BB410" s="116" t="s">
        <v>58</v>
      </c>
      <c r="BC410" s="117">
        <v>495087018</v>
      </c>
      <c r="BD410" s="117">
        <v>495087018</v>
      </c>
      <c r="BE410" s="118"/>
      <c r="BF410" s="118" t="s">
        <v>767</v>
      </c>
      <c r="BG410" s="119" t="s">
        <v>768</v>
      </c>
      <c r="BH410" s="118"/>
      <c r="BI410" s="118"/>
      <c r="BJ410" s="118"/>
      <c r="BK410" s="118">
        <v>131</v>
      </c>
      <c r="BL410" s="120">
        <v>43647</v>
      </c>
      <c r="BM410" s="6">
        <f t="shared" si="34"/>
        <v>7</v>
      </c>
      <c r="BN410" s="121" t="str">
        <f>BN409</f>
        <v>1. Contratación de la firma que ejecutará el proceso de la 7° Invitación Pública desde la recepción de información de aspirantes hasta la finalización de la sesión de inducción. 
2. Invitación Pública abierta y publicada en la página web del MEN 
3. Desarrollo de la Invitación Pública y Resultados de la invitación. 
4. Sesión de inducción de integrantes nuevos</v>
      </c>
      <c r="BO410" s="118" t="s">
        <v>767</v>
      </c>
    </row>
    <row r="411" spans="1:67" s="48" customFormat="1" ht="54" customHeight="1" x14ac:dyDescent="0.25">
      <c r="A411" s="68">
        <v>560</v>
      </c>
      <c r="B411" s="23" t="s">
        <v>750</v>
      </c>
      <c r="C411" s="23" t="s">
        <v>751</v>
      </c>
      <c r="D411" s="23" t="s">
        <v>752</v>
      </c>
      <c r="E411" s="23" t="s">
        <v>198</v>
      </c>
      <c r="F411" s="23" t="s">
        <v>199</v>
      </c>
      <c r="G411" s="23" t="s">
        <v>753</v>
      </c>
      <c r="H411" s="23" t="s">
        <v>754</v>
      </c>
      <c r="I411" s="23" t="s">
        <v>755</v>
      </c>
      <c r="J411" s="94" t="s">
        <v>756</v>
      </c>
      <c r="K411" s="68">
        <f>IF(I411="na",0,IF(COUNTIFS($C$1:C411,C411,$I$1:I411,I411)&gt;1,0,1))</f>
        <v>0</v>
      </c>
      <c r="L411" s="68">
        <f>IF(I411="na",0,IF(COUNTIFS($D$1:D411,D411,$I$1:I411,I411)&gt;1,0,1))</f>
        <v>0</v>
      </c>
      <c r="M411" s="68">
        <f>IF(S411="",0,IF(VLOOKUP(R411,#REF!,2,0)=1,S411-O411,S411-SUMIFS($S:$S,$R:$R,INDEX(meses,VLOOKUP(R411,#REF!,2,0)-1),D:D,D411)))</f>
        <v>0</v>
      </c>
      <c r="N411" s="96"/>
      <c r="O411" s="96"/>
      <c r="P411" s="96"/>
      <c r="Q411" s="96"/>
      <c r="R411" s="96" t="s">
        <v>392</v>
      </c>
      <c r="S411" s="94"/>
      <c r="T411" s="22"/>
      <c r="U411" s="94"/>
      <c r="V411" s="94"/>
      <c r="W411" s="94"/>
      <c r="X411" s="23" t="s">
        <v>757</v>
      </c>
      <c r="Y411" s="23" t="s">
        <v>771</v>
      </c>
      <c r="Z411" s="23" t="s">
        <v>759</v>
      </c>
      <c r="AA411" s="113">
        <v>0</v>
      </c>
      <c r="AB411" s="122">
        <v>1</v>
      </c>
      <c r="AC411" s="69">
        <f t="shared" ref="AC411:AC412" si="35">AB411-AA411</f>
        <v>1</v>
      </c>
      <c r="AD411" s="23" t="s">
        <v>416</v>
      </c>
      <c r="AE411" s="23" t="s">
        <v>760</v>
      </c>
      <c r="AF411" s="123">
        <v>0</v>
      </c>
      <c r="AG411" s="22">
        <f t="shared" ref="AG411:AG412" si="36">(AF411-AA411)/(AB411-AA411)</f>
        <v>0</v>
      </c>
      <c r="AH411" s="94" t="s">
        <v>772</v>
      </c>
      <c r="AI411" s="94"/>
      <c r="AJ411" s="94"/>
      <c r="AK411" s="23" t="s">
        <v>762</v>
      </c>
      <c r="AL411" s="94" t="s">
        <v>46</v>
      </c>
      <c r="AM411" s="94">
        <v>2202</v>
      </c>
      <c r="AN411" s="94" t="s">
        <v>48</v>
      </c>
      <c r="AO411" s="94">
        <v>32</v>
      </c>
      <c r="AP411" s="23" t="s">
        <v>773</v>
      </c>
      <c r="AQ411" s="23" t="s">
        <v>764</v>
      </c>
      <c r="AR411" s="7">
        <v>2202010</v>
      </c>
      <c r="AS411" s="7">
        <v>1057</v>
      </c>
      <c r="AT411" s="23" t="s">
        <v>774</v>
      </c>
      <c r="AU411" s="23"/>
      <c r="AV411" s="23"/>
      <c r="AW411" s="94" t="s">
        <v>55</v>
      </c>
      <c r="AX411" s="115">
        <v>30000000</v>
      </c>
      <c r="AY411" s="116">
        <v>1</v>
      </c>
      <c r="AZ411" s="116" t="s">
        <v>766</v>
      </c>
      <c r="BA411" s="116" t="s">
        <v>57</v>
      </c>
      <c r="BB411" s="116" t="s">
        <v>58</v>
      </c>
      <c r="BC411" s="117">
        <v>30000000</v>
      </c>
      <c r="BD411" s="117">
        <v>30000000</v>
      </c>
      <c r="BE411" s="118"/>
      <c r="BF411" s="118" t="s">
        <v>775</v>
      </c>
      <c r="BG411" s="119" t="s">
        <v>768</v>
      </c>
      <c r="BH411" s="118"/>
      <c r="BI411" s="118"/>
      <c r="BJ411" s="118"/>
      <c r="BK411" s="118">
        <v>108</v>
      </c>
      <c r="BL411" s="120">
        <v>43617</v>
      </c>
      <c r="BM411" s="6">
        <f t="shared" si="34"/>
        <v>6</v>
      </c>
      <c r="BN411" s="121" t="s">
        <v>776</v>
      </c>
      <c r="BO411" s="118" t="s">
        <v>775</v>
      </c>
    </row>
    <row r="412" spans="1:67" s="48" customFormat="1" ht="54" customHeight="1" x14ac:dyDescent="0.25">
      <c r="A412" s="68">
        <v>561</v>
      </c>
      <c r="B412" s="23" t="s">
        <v>750</v>
      </c>
      <c r="C412" s="23" t="s">
        <v>751</v>
      </c>
      <c r="D412" s="23" t="s">
        <v>752</v>
      </c>
      <c r="E412" s="23" t="s">
        <v>198</v>
      </c>
      <c r="F412" s="23" t="s">
        <v>199</v>
      </c>
      <c r="G412" s="23" t="s">
        <v>753</v>
      </c>
      <c r="H412" s="23" t="s">
        <v>754</v>
      </c>
      <c r="I412" s="23" t="s">
        <v>755</v>
      </c>
      <c r="J412" s="94" t="s">
        <v>756</v>
      </c>
      <c r="K412" s="68">
        <f>IF(I412="na",0,IF(COUNTIFS($C$1:C412,C412,$I$1:I412,I412)&gt;1,0,1))</f>
        <v>0</v>
      </c>
      <c r="L412" s="68">
        <f>IF(I412="na",0,IF(COUNTIFS($D$1:D412,D412,$I$1:I412,I412)&gt;1,0,1))</f>
        <v>0</v>
      </c>
      <c r="M412" s="68">
        <f>IF(S412="",0,IF(VLOOKUP(R412,#REF!,2,0)=1,S412-O412,S412-SUMIFS($S:$S,$R:$R,INDEX(meses,VLOOKUP(R412,#REF!,2,0)-1),D:D,D412)))</f>
        <v>0</v>
      </c>
      <c r="N412" s="96"/>
      <c r="O412" s="96"/>
      <c r="P412" s="96"/>
      <c r="Q412" s="96"/>
      <c r="R412" s="96" t="s">
        <v>392</v>
      </c>
      <c r="S412" s="94"/>
      <c r="T412" s="22"/>
      <c r="U412" s="94"/>
      <c r="V412" s="94"/>
      <c r="W412" s="94"/>
      <c r="X412" s="23" t="s">
        <v>757</v>
      </c>
      <c r="Y412" s="23" t="s">
        <v>777</v>
      </c>
      <c r="Z412" s="23" t="s">
        <v>759</v>
      </c>
      <c r="AA412" s="113">
        <v>0</v>
      </c>
      <c r="AB412" s="114">
        <v>0.8</v>
      </c>
      <c r="AC412" s="69">
        <f t="shared" si="35"/>
        <v>0.8</v>
      </c>
      <c r="AD412" s="23" t="s">
        <v>416</v>
      </c>
      <c r="AE412" s="23" t="s">
        <v>760</v>
      </c>
      <c r="AF412" s="94">
        <v>22</v>
      </c>
      <c r="AG412" s="22">
        <f t="shared" si="36"/>
        <v>27.5</v>
      </c>
      <c r="AH412" s="94" t="s">
        <v>778</v>
      </c>
      <c r="AI412" s="94"/>
      <c r="AJ412" s="94"/>
      <c r="AK412" s="23" t="s">
        <v>779</v>
      </c>
      <c r="AL412" s="94" t="s">
        <v>416</v>
      </c>
      <c r="AM412" s="94" t="s">
        <v>416</v>
      </c>
      <c r="AN412" s="94" t="s">
        <v>416</v>
      </c>
      <c r="AO412" s="94" t="s">
        <v>416</v>
      </c>
      <c r="AP412" s="94" t="s">
        <v>416</v>
      </c>
      <c r="AQ412" s="94" t="s">
        <v>416</v>
      </c>
      <c r="AR412" s="94" t="s">
        <v>416</v>
      </c>
      <c r="AS412" s="94">
        <v>23</v>
      </c>
      <c r="AT412" s="23" t="s">
        <v>780</v>
      </c>
      <c r="AU412" s="23"/>
      <c r="AV412" s="23"/>
      <c r="AW412" s="94" t="s">
        <v>779</v>
      </c>
      <c r="AX412" s="115">
        <v>194971401</v>
      </c>
      <c r="AY412" s="116">
        <v>1</v>
      </c>
      <c r="AZ412" s="116" t="s">
        <v>781</v>
      </c>
      <c r="BA412" s="116">
        <v>0</v>
      </c>
      <c r="BB412" s="116" t="s">
        <v>416</v>
      </c>
      <c r="BC412" s="117">
        <v>194971401</v>
      </c>
      <c r="BD412" s="117">
        <v>194971401</v>
      </c>
      <c r="BE412" s="118"/>
      <c r="BF412" s="118" t="s">
        <v>782</v>
      </c>
      <c r="BG412" s="119" t="s">
        <v>783</v>
      </c>
      <c r="BH412" s="118"/>
      <c r="BI412" s="118"/>
      <c r="BJ412" s="118">
        <v>1015095005.55</v>
      </c>
      <c r="BK412" s="124">
        <v>82</v>
      </c>
      <c r="BL412" s="120">
        <v>43586</v>
      </c>
      <c r="BM412" s="6">
        <f t="shared" si="34"/>
        <v>5</v>
      </c>
      <c r="BN412" s="121" t="s">
        <v>784</v>
      </c>
      <c r="BO412" s="118" t="s">
        <v>782</v>
      </c>
    </row>
    <row r="413" spans="1:67" s="48" customFormat="1" ht="54" customHeight="1" x14ac:dyDescent="0.25">
      <c r="A413" s="68">
        <v>562</v>
      </c>
      <c r="B413" s="23" t="s">
        <v>750</v>
      </c>
      <c r="C413" s="23" t="s">
        <v>751</v>
      </c>
      <c r="D413" s="23" t="s">
        <v>752</v>
      </c>
      <c r="E413" s="23" t="s">
        <v>198</v>
      </c>
      <c r="F413" s="23" t="s">
        <v>199</v>
      </c>
      <c r="G413" s="23" t="s">
        <v>753</v>
      </c>
      <c r="H413" s="23" t="s">
        <v>754</v>
      </c>
      <c r="I413" s="23" t="s">
        <v>755</v>
      </c>
      <c r="J413" s="94" t="s">
        <v>756</v>
      </c>
      <c r="K413" s="68">
        <f>IF(I413="na",0,IF(COUNTIFS($C$1:C413,C413,$I$1:I413,I413)&gt;1,0,1))</f>
        <v>0</v>
      </c>
      <c r="L413" s="68">
        <f>IF(I413="na",0,IF(COUNTIFS($D$1:D413,D413,$I$1:I413,I413)&gt;1,0,1))</f>
        <v>0</v>
      </c>
      <c r="M413" s="68">
        <f>IF(S413="",0,IF(VLOOKUP(R413,#REF!,2,0)=1,S413-O413,S413-SUMIFS($S:$S,$R:$R,INDEX(meses,VLOOKUP(R413,#REF!,2,0)-1),D:D,D413)))</f>
        <v>0</v>
      </c>
      <c r="N413" s="96"/>
      <c r="O413" s="96"/>
      <c r="P413" s="96"/>
      <c r="Q413" s="96"/>
      <c r="R413" s="96" t="s">
        <v>392</v>
      </c>
      <c r="S413" s="94"/>
      <c r="T413" s="22"/>
      <c r="U413" s="94"/>
      <c r="V413" s="94"/>
      <c r="W413" s="94"/>
      <c r="X413" s="23" t="s">
        <v>757</v>
      </c>
      <c r="Y413" s="23" t="s">
        <v>777</v>
      </c>
      <c r="Z413" s="23"/>
      <c r="AA413" s="113"/>
      <c r="AB413" s="114"/>
      <c r="AC413" s="114"/>
      <c r="AD413" s="23"/>
      <c r="AE413" s="23"/>
      <c r="AF413" s="94"/>
      <c r="AG413" s="22"/>
      <c r="AH413" s="94"/>
      <c r="AI413" s="94"/>
      <c r="AJ413" s="94"/>
      <c r="AK413" s="23" t="s">
        <v>779</v>
      </c>
      <c r="AL413" s="94" t="s">
        <v>416</v>
      </c>
      <c r="AM413" s="94" t="s">
        <v>416</v>
      </c>
      <c r="AN413" s="94" t="s">
        <v>416</v>
      </c>
      <c r="AO413" s="94" t="s">
        <v>416</v>
      </c>
      <c r="AP413" s="94" t="s">
        <v>416</v>
      </c>
      <c r="AQ413" s="94" t="s">
        <v>416</v>
      </c>
      <c r="AR413" s="94" t="s">
        <v>416</v>
      </c>
      <c r="AS413" s="94">
        <v>1148</v>
      </c>
      <c r="AT413" s="23" t="s">
        <v>785</v>
      </c>
      <c r="AU413" s="23"/>
      <c r="AV413" s="23"/>
      <c r="AW413" s="94" t="s">
        <v>779</v>
      </c>
      <c r="AX413" s="115">
        <v>19497140</v>
      </c>
      <c r="AY413" s="116">
        <v>1</v>
      </c>
      <c r="AZ413" s="116" t="s">
        <v>781</v>
      </c>
      <c r="BA413" s="116">
        <v>0</v>
      </c>
      <c r="BB413" s="116" t="s">
        <v>416</v>
      </c>
      <c r="BC413" s="117">
        <v>19497140</v>
      </c>
      <c r="BD413" s="117">
        <v>19497140</v>
      </c>
      <c r="BE413" s="118"/>
      <c r="BF413" s="118" t="s">
        <v>786</v>
      </c>
      <c r="BG413" s="119" t="s">
        <v>783</v>
      </c>
      <c r="BH413" s="118"/>
      <c r="BI413" s="118"/>
      <c r="BJ413" s="118">
        <v>101509500</v>
      </c>
      <c r="BK413" s="124">
        <v>83</v>
      </c>
      <c r="BL413" s="120">
        <v>43586</v>
      </c>
      <c r="BM413" s="6">
        <f t="shared" si="34"/>
        <v>5</v>
      </c>
      <c r="BN413" s="121" t="s">
        <v>784</v>
      </c>
      <c r="BO413" s="118" t="s">
        <v>782</v>
      </c>
    </row>
    <row r="414" spans="1:67" s="48" customFormat="1" ht="54" customHeight="1" x14ac:dyDescent="0.25">
      <c r="A414" s="68">
        <v>563</v>
      </c>
      <c r="B414" s="23" t="s">
        <v>750</v>
      </c>
      <c r="C414" s="23" t="s">
        <v>751</v>
      </c>
      <c r="D414" s="23" t="s">
        <v>752</v>
      </c>
      <c r="E414" s="23" t="s">
        <v>198</v>
      </c>
      <c r="F414" s="23" t="s">
        <v>199</v>
      </c>
      <c r="G414" s="23" t="s">
        <v>753</v>
      </c>
      <c r="H414" s="23" t="s">
        <v>754</v>
      </c>
      <c r="I414" s="23" t="s">
        <v>755</v>
      </c>
      <c r="J414" s="94" t="s">
        <v>756</v>
      </c>
      <c r="K414" s="68">
        <f>IF(I414="na",0,IF(COUNTIFS($C$1:C414,C414,$I$1:I414,I414)&gt;1,0,1))</f>
        <v>0</v>
      </c>
      <c r="L414" s="68">
        <f>IF(I414="na",0,IF(COUNTIFS($D$1:D414,D414,$I$1:I414,I414)&gt;1,0,1))</f>
        <v>0</v>
      </c>
      <c r="M414" s="68">
        <f>IF(S414="",0,IF(VLOOKUP(R414,#REF!,2,0)=1,S414-O414,S414-SUMIFS($S:$S,$R:$R,INDEX(meses,VLOOKUP(R414,#REF!,2,0)-1),D:D,D414)))</f>
        <v>0</v>
      </c>
      <c r="N414" s="96"/>
      <c r="O414" s="96"/>
      <c r="P414" s="96"/>
      <c r="Q414" s="96"/>
      <c r="R414" s="96" t="s">
        <v>392</v>
      </c>
      <c r="S414" s="94"/>
      <c r="T414" s="22"/>
      <c r="U414" s="94"/>
      <c r="V414" s="94"/>
      <c r="W414" s="94"/>
      <c r="X414" s="23" t="s">
        <v>757</v>
      </c>
      <c r="Y414" s="23" t="s">
        <v>777</v>
      </c>
      <c r="Z414" s="23"/>
      <c r="AA414" s="113"/>
      <c r="AB414" s="114"/>
      <c r="AC414" s="114"/>
      <c r="AD414" s="23"/>
      <c r="AE414" s="23"/>
      <c r="AF414" s="94"/>
      <c r="AG414" s="22"/>
      <c r="AH414" s="94"/>
      <c r="AI414" s="94"/>
      <c r="AJ414" s="94"/>
      <c r="AK414" s="23" t="s">
        <v>779</v>
      </c>
      <c r="AL414" s="94" t="s">
        <v>416</v>
      </c>
      <c r="AM414" s="94" t="s">
        <v>416</v>
      </c>
      <c r="AN414" s="94" t="s">
        <v>416</v>
      </c>
      <c r="AO414" s="94" t="s">
        <v>416</v>
      </c>
      <c r="AP414" s="94" t="s">
        <v>416</v>
      </c>
      <c r="AQ414" s="94" t="s">
        <v>416</v>
      </c>
      <c r="AR414" s="94" t="s">
        <v>416</v>
      </c>
      <c r="AS414" s="94" t="s">
        <v>787</v>
      </c>
      <c r="AT414" s="23" t="s">
        <v>788</v>
      </c>
      <c r="AU414" s="23"/>
      <c r="AV414" s="23"/>
      <c r="AW414" s="94" t="s">
        <v>779</v>
      </c>
      <c r="AX414" s="115">
        <v>10723427</v>
      </c>
      <c r="AY414" s="116">
        <v>1</v>
      </c>
      <c r="AZ414" s="116" t="s">
        <v>781</v>
      </c>
      <c r="BA414" s="116">
        <v>0</v>
      </c>
      <c r="BB414" s="116" t="s">
        <v>416</v>
      </c>
      <c r="BC414" s="117">
        <v>10723427</v>
      </c>
      <c r="BD414" s="117">
        <v>10723427</v>
      </c>
      <c r="BE414" s="118"/>
      <c r="BF414" s="118" t="s">
        <v>789</v>
      </c>
      <c r="BG414" s="119" t="s">
        <v>783</v>
      </c>
      <c r="BH414" s="118"/>
      <c r="BI414" s="118"/>
      <c r="BJ414" s="118"/>
      <c r="BK414" s="124">
        <v>84</v>
      </c>
      <c r="BL414" s="120">
        <v>43586</v>
      </c>
      <c r="BM414" s="6">
        <f t="shared" si="34"/>
        <v>5</v>
      </c>
      <c r="BN414" s="121" t="s">
        <v>784</v>
      </c>
      <c r="BO414" s="118" t="s">
        <v>782</v>
      </c>
    </row>
    <row r="415" spans="1:67" s="48" customFormat="1" ht="54" customHeight="1" x14ac:dyDescent="0.25">
      <c r="A415" s="68">
        <v>564</v>
      </c>
      <c r="B415" s="23" t="s">
        <v>750</v>
      </c>
      <c r="C415" s="23" t="s">
        <v>751</v>
      </c>
      <c r="D415" s="23" t="s">
        <v>752</v>
      </c>
      <c r="E415" s="23" t="s">
        <v>198</v>
      </c>
      <c r="F415" s="23" t="s">
        <v>199</v>
      </c>
      <c r="G415" s="23" t="s">
        <v>753</v>
      </c>
      <c r="H415" s="23" t="s">
        <v>754</v>
      </c>
      <c r="I415" s="23" t="s">
        <v>755</v>
      </c>
      <c r="J415" s="94" t="s">
        <v>756</v>
      </c>
      <c r="K415" s="68">
        <f>IF(I415="na",0,IF(COUNTIFS($C$1:C415,C415,$I$1:I415,I415)&gt;1,0,1))</f>
        <v>0</v>
      </c>
      <c r="L415" s="68">
        <f>IF(I415="na",0,IF(COUNTIFS($D$1:D415,D415,$I$1:I415,I415)&gt;1,0,1))</f>
        <v>0</v>
      </c>
      <c r="M415" s="68">
        <f>IF(S415="",0,IF(VLOOKUP(R415,#REF!,2,0)=1,S415-O415,S415-SUMIFS($S:$S,$R:$R,INDEX(meses,VLOOKUP(R415,#REF!,2,0)-1),D:D,D415)))</f>
        <v>0</v>
      </c>
      <c r="N415" s="96"/>
      <c r="O415" s="96"/>
      <c r="P415" s="96"/>
      <c r="Q415" s="96"/>
      <c r="R415" s="96" t="s">
        <v>392</v>
      </c>
      <c r="S415" s="94"/>
      <c r="T415" s="22"/>
      <c r="U415" s="94"/>
      <c r="V415" s="94"/>
      <c r="W415" s="94"/>
      <c r="X415" s="23" t="s">
        <v>757</v>
      </c>
      <c r="Y415" s="23" t="s">
        <v>790</v>
      </c>
      <c r="Z415" s="23" t="s">
        <v>756</v>
      </c>
      <c r="AA415" s="113">
        <v>0</v>
      </c>
      <c r="AB415" s="94">
        <v>1</v>
      </c>
      <c r="AC415" s="69">
        <f>AB415-AA415</f>
        <v>1</v>
      </c>
      <c r="AD415" s="23" t="s">
        <v>416</v>
      </c>
      <c r="AE415" s="23" t="s">
        <v>760</v>
      </c>
      <c r="AF415" s="94">
        <v>0</v>
      </c>
      <c r="AG415" s="22">
        <f>(AF415-AA415)/(AB415-AA415)</f>
        <v>0</v>
      </c>
      <c r="AH415" s="94" t="s">
        <v>791</v>
      </c>
      <c r="AI415" s="94"/>
      <c r="AJ415" s="94"/>
      <c r="AK415" s="23" t="s">
        <v>779</v>
      </c>
      <c r="AL415" s="94" t="s">
        <v>416</v>
      </c>
      <c r="AM415" s="94" t="s">
        <v>416</v>
      </c>
      <c r="AN415" s="94" t="s">
        <v>416</v>
      </c>
      <c r="AO415" s="94" t="s">
        <v>416</v>
      </c>
      <c r="AP415" s="94" t="s">
        <v>416</v>
      </c>
      <c r="AQ415" s="94" t="s">
        <v>416</v>
      </c>
      <c r="AR415" s="94" t="s">
        <v>416</v>
      </c>
      <c r="AS415" s="94">
        <v>293</v>
      </c>
      <c r="AT415" s="23" t="s">
        <v>792</v>
      </c>
      <c r="AU415" s="23"/>
      <c r="AV415" s="23"/>
      <c r="AW415" s="94" t="s">
        <v>779</v>
      </c>
      <c r="AX415" s="115">
        <v>30282000</v>
      </c>
      <c r="AY415" s="116">
        <v>1</v>
      </c>
      <c r="AZ415" s="116" t="s">
        <v>793</v>
      </c>
      <c r="BA415" s="116">
        <v>0</v>
      </c>
      <c r="BB415" s="116" t="s">
        <v>416</v>
      </c>
      <c r="BC415" s="117">
        <v>30282000</v>
      </c>
      <c r="BD415" s="117">
        <v>30282000</v>
      </c>
      <c r="BE415" s="118"/>
      <c r="BF415" s="118" t="s">
        <v>794</v>
      </c>
      <c r="BG415" s="119" t="s">
        <v>795</v>
      </c>
      <c r="BH415" s="118"/>
      <c r="BI415" s="118" t="s">
        <v>796</v>
      </c>
      <c r="BJ415" s="118" t="s">
        <v>797</v>
      </c>
      <c r="BK415" s="124">
        <v>41</v>
      </c>
      <c r="BL415" s="120">
        <v>43497</v>
      </c>
      <c r="BM415" s="6">
        <f t="shared" si="34"/>
        <v>2</v>
      </c>
      <c r="BN415" s="121" t="s">
        <v>798</v>
      </c>
      <c r="BO415" s="118" t="s">
        <v>799</v>
      </c>
    </row>
    <row r="416" spans="1:67" s="48" customFormat="1" ht="54" customHeight="1" x14ac:dyDescent="0.25">
      <c r="A416" s="68">
        <v>565</v>
      </c>
      <c r="B416" s="23" t="s">
        <v>750</v>
      </c>
      <c r="C416" s="23" t="s">
        <v>751</v>
      </c>
      <c r="D416" s="23" t="s">
        <v>800</v>
      </c>
      <c r="E416" s="23" t="s">
        <v>198</v>
      </c>
      <c r="F416" s="23" t="s">
        <v>199</v>
      </c>
      <c r="G416" s="23" t="s">
        <v>753</v>
      </c>
      <c r="H416" s="23" t="s">
        <v>754</v>
      </c>
      <c r="I416" s="23" t="s">
        <v>755</v>
      </c>
      <c r="J416" s="94" t="s">
        <v>756</v>
      </c>
      <c r="K416" s="68">
        <f>IF(I416="na",0,IF(COUNTIFS($C$1:C416,C416,$I$1:I416,I416)&gt;1,0,1))</f>
        <v>0</v>
      </c>
      <c r="L416" s="68">
        <f>IF(I416="na",0,IF(COUNTIFS($D$1:D416,D416,$I$1:I416,I416)&gt;1,0,1))</f>
        <v>1</v>
      </c>
      <c r="M416" s="68">
        <f>IF(S416="",0,IF(VLOOKUP(R416,#REF!,2,0)=1,S416-O416,S416-SUMIFS($S:$S,$R:$R,INDEX(meses,VLOOKUP(R416,#REF!,2,0)-1),D:D,D416)))</f>
        <v>0</v>
      </c>
      <c r="N416" s="96"/>
      <c r="O416" s="96"/>
      <c r="P416" s="96"/>
      <c r="Q416" s="96"/>
      <c r="R416" s="96" t="s">
        <v>392</v>
      </c>
      <c r="S416" s="94"/>
      <c r="T416" s="22"/>
      <c r="U416" s="94"/>
      <c r="V416" s="94"/>
      <c r="W416" s="94"/>
      <c r="X416" s="23" t="s">
        <v>757</v>
      </c>
      <c r="Y416" s="125" t="s">
        <v>790</v>
      </c>
      <c r="Z416" s="23"/>
      <c r="AA416" s="113"/>
      <c r="AB416" s="94"/>
      <c r="AC416" s="94"/>
      <c r="AD416" s="23"/>
      <c r="AE416" s="23"/>
      <c r="AF416" s="94"/>
      <c r="AG416" s="22"/>
      <c r="AH416" s="94"/>
      <c r="AI416" s="94"/>
      <c r="AJ416" s="94"/>
      <c r="AK416" s="23" t="s">
        <v>762</v>
      </c>
      <c r="AL416" s="94" t="s">
        <v>46</v>
      </c>
      <c r="AM416" s="94">
        <v>2202</v>
      </c>
      <c r="AN416" s="94" t="s">
        <v>48</v>
      </c>
      <c r="AO416" s="94">
        <v>32</v>
      </c>
      <c r="AP416" s="23" t="s">
        <v>801</v>
      </c>
      <c r="AQ416" s="23" t="s">
        <v>802</v>
      </c>
      <c r="AR416" s="7">
        <v>2202014</v>
      </c>
      <c r="AS416" s="94">
        <v>286</v>
      </c>
      <c r="AT416" s="23" t="s">
        <v>803</v>
      </c>
      <c r="AU416" s="23"/>
      <c r="AV416" s="23"/>
      <c r="AW416" s="94" t="s">
        <v>55</v>
      </c>
      <c r="AX416" s="115">
        <v>107100000</v>
      </c>
      <c r="AY416" s="116">
        <v>1</v>
      </c>
      <c r="AZ416" s="116" t="s">
        <v>804</v>
      </c>
      <c r="BA416" s="116" t="s">
        <v>332</v>
      </c>
      <c r="BB416" s="116" t="s">
        <v>333</v>
      </c>
      <c r="BC416" s="117">
        <v>107100000</v>
      </c>
      <c r="BD416" s="117">
        <v>107100000</v>
      </c>
      <c r="BE416" s="118"/>
      <c r="BF416" s="118" t="s">
        <v>799</v>
      </c>
      <c r="BG416" s="119" t="s">
        <v>805</v>
      </c>
      <c r="BH416" s="118"/>
      <c r="BI416" s="118" t="s">
        <v>796</v>
      </c>
      <c r="BJ416" s="118" t="s">
        <v>806</v>
      </c>
      <c r="BK416" s="118">
        <v>149</v>
      </c>
      <c r="BL416" s="120">
        <v>43556</v>
      </c>
      <c r="BM416" s="6">
        <f t="shared" si="34"/>
        <v>4</v>
      </c>
      <c r="BN416" s="121" t="s">
        <v>798</v>
      </c>
      <c r="BO416" s="118" t="s">
        <v>799</v>
      </c>
    </row>
    <row r="417" spans="1:67" s="48" customFormat="1" ht="54" customHeight="1" x14ac:dyDescent="0.25">
      <c r="A417" s="68">
        <v>566</v>
      </c>
      <c r="B417" s="23" t="s">
        <v>750</v>
      </c>
      <c r="C417" s="23" t="s">
        <v>751</v>
      </c>
      <c r="D417" s="23" t="s">
        <v>800</v>
      </c>
      <c r="E417" s="23" t="s">
        <v>198</v>
      </c>
      <c r="F417" s="23" t="s">
        <v>199</v>
      </c>
      <c r="G417" s="23" t="s">
        <v>753</v>
      </c>
      <c r="H417" s="23" t="s">
        <v>754</v>
      </c>
      <c r="I417" s="23" t="s">
        <v>755</v>
      </c>
      <c r="J417" s="94" t="s">
        <v>756</v>
      </c>
      <c r="K417" s="68">
        <f>IF(I417="na",0,IF(COUNTIFS($C$1:C417,C417,$I$1:I417,I417)&gt;1,0,1))</f>
        <v>0</v>
      </c>
      <c r="L417" s="68">
        <f>IF(I417="na",0,IF(COUNTIFS($D$1:D417,D417,$I$1:I417,I417)&gt;1,0,1))</f>
        <v>0</v>
      </c>
      <c r="M417" s="68">
        <f>IF(S417="",0,IF(VLOOKUP(R417,#REF!,2,0)=1,S417-O417,S417-SUMIFS($S:$S,$R:$R,INDEX(meses,VLOOKUP(R417,#REF!,2,0)-1),D:D,D417)))</f>
        <v>0</v>
      </c>
      <c r="N417" s="96"/>
      <c r="O417" s="96"/>
      <c r="P417" s="96"/>
      <c r="Q417" s="96"/>
      <c r="R417" s="96" t="s">
        <v>392</v>
      </c>
      <c r="S417" s="94"/>
      <c r="T417" s="22"/>
      <c r="U417" s="94"/>
      <c r="V417" s="94"/>
      <c r="W417" s="94"/>
      <c r="X417" s="23" t="s">
        <v>757</v>
      </c>
      <c r="Y417" s="23" t="s">
        <v>790</v>
      </c>
      <c r="Z417" s="23"/>
      <c r="AA417" s="113"/>
      <c r="AB417" s="94"/>
      <c r="AC417" s="94"/>
      <c r="AD417" s="23"/>
      <c r="AE417" s="23"/>
      <c r="AF417" s="94"/>
      <c r="AG417" s="22"/>
      <c r="AH417" s="94"/>
      <c r="AI417" s="94"/>
      <c r="AJ417" s="94"/>
      <c r="AK417" s="23" t="s">
        <v>762</v>
      </c>
      <c r="AL417" s="94" t="s">
        <v>46</v>
      </c>
      <c r="AM417" s="94">
        <v>2202</v>
      </c>
      <c r="AN417" s="94" t="s">
        <v>48</v>
      </c>
      <c r="AO417" s="94">
        <v>32</v>
      </c>
      <c r="AP417" s="23" t="s">
        <v>801</v>
      </c>
      <c r="AQ417" s="23" t="s">
        <v>802</v>
      </c>
      <c r="AR417" s="7">
        <v>2202014</v>
      </c>
      <c r="AS417" s="94">
        <v>368</v>
      </c>
      <c r="AT417" s="23" t="s">
        <v>807</v>
      </c>
      <c r="AU417" s="23"/>
      <c r="AV417" s="23"/>
      <c r="AW417" s="94" t="s">
        <v>55</v>
      </c>
      <c r="AX417" s="115">
        <v>90000000</v>
      </c>
      <c r="AY417" s="116">
        <v>1</v>
      </c>
      <c r="AZ417" s="116" t="s">
        <v>804</v>
      </c>
      <c r="BA417" s="116" t="s">
        <v>332</v>
      </c>
      <c r="BB417" s="116" t="s">
        <v>333</v>
      </c>
      <c r="BC417" s="117">
        <v>90000000</v>
      </c>
      <c r="BD417" s="117">
        <v>90000000</v>
      </c>
      <c r="BE417" s="118"/>
      <c r="BF417" s="118" t="s">
        <v>799</v>
      </c>
      <c r="BG417" s="119" t="s">
        <v>805</v>
      </c>
      <c r="BH417" s="118"/>
      <c r="BI417" s="118" t="s">
        <v>796</v>
      </c>
      <c r="BJ417" s="118" t="s">
        <v>797</v>
      </c>
      <c r="BK417" s="118">
        <v>150</v>
      </c>
      <c r="BL417" s="120">
        <v>43556</v>
      </c>
      <c r="BM417" s="6">
        <f t="shared" si="34"/>
        <v>4</v>
      </c>
      <c r="BN417" s="121" t="s">
        <v>798</v>
      </c>
      <c r="BO417" s="118" t="s">
        <v>799</v>
      </c>
    </row>
    <row r="418" spans="1:67" s="48" customFormat="1" ht="54" customHeight="1" x14ac:dyDescent="0.25">
      <c r="A418" s="68">
        <v>567</v>
      </c>
      <c r="B418" s="23" t="s">
        <v>750</v>
      </c>
      <c r="C418" s="23" t="s">
        <v>751</v>
      </c>
      <c r="D418" s="23" t="s">
        <v>800</v>
      </c>
      <c r="E418" s="23" t="s">
        <v>198</v>
      </c>
      <c r="F418" s="23" t="s">
        <v>199</v>
      </c>
      <c r="G418" s="23" t="s">
        <v>753</v>
      </c>
      <c r="H418" s="23" t="s">
        <v>754</v>
      </c>
      <c r="I418" s="23" t="s">
        <v>755</v>
      </c>
      <c r="J418" s="94" t="s">
        <v>756</v>
      </c>
      <c r="K418" s="68">
        <f>IF(I418="na",0,IF(COUNTIFS($C$1:C418,C418,$I$1:I418,I418)&gt;1,0,1))</f>
        <v>0</v>
      </c>
      <c r="L418" s="68">
        <f>IF(I418="na",0,IF(COUNTIFS($D$1:D418,D418,$I$1:I418,I418)&gt;1,0,1))</f>
        <v>0</v>
      </c>
      <c r="M418" s="68">
        <f>IF(S418="",0,IF(VLOOKUP(R418,#REF!,2,0)=1,S418-O418,S418-SUMIFS($S:$S,$R:$R,INDEX(meses,VLOOKUP(R418,#REF!,2,0)-1),D:D,D418)))</f>
        <v>0</v>
      </c>
      <c r="N418" s="96"/>
      <c r="O418" s="96"/>
      <c r="P418" s="96"/>
      <c r="Q418" s="96"/>
      <c r="R418" s="96" t="s">
        <v>392</v>
      </c>
      <c r="S418" s="94"/>
      <c r="T418" s="22"/>
      <c r="U418" s="94"/>
      <c r="V418" s="94"/>
      <c r="W418" s="94"/>
      <c r="X418" s="23" t="s">
        <v>757</v>
      </c>
      <c r="Y418" s="23" t="s">
        <v>790</v>
      </c>
      <c r="Z418" s="23"/>
      <c r="AA418" s="113"/>
      <c r="AB418" s="94"/>
      <c r="AC418" s="94"/>
      <c r="AD418" s="23"/>
      <c r="AE418" s="23"/>
      <c r="AF418" s="94"/>
      <c r="AG418" s="22"/>
      <c r="AH418" s="94"/>
      <c r="AI418" s="94"/>
      <c r="AJ418" s="94"/>
      <c r="AK418" s="23" t="s">
        <v>762</v>
      </c>
      <c r="AL418" s="94" t="s">
        <v>46</v>
      </c>
      <c r="AM418" s="94">
        <v>2202</v>
      </c>
      <c r="AN418" s="94" t="s">
        <v>48</v>
      </c>
      <c r="AO418" s="94">
        <v>32</v>
      </c>
      <c r="AP418" s="23" t="s">
        <v>801</v>
      </c>
      <c r="AQ418" s="23" t="s">
        <v>802</v>
      </c>
      <c r="AR418" s="7">
        <v>2202014</v>
      </c>
      <c r="AS418" s="94"/>
      <c r="AT418" s="23" t="s">
        <v>808</v>
      </c>
      <c r="AU418" s="23"/>
      <c r="AV418" s="23"/>
      <c r="AW418" s="94" t="s">
        <v>55</v>
      </c>
      <c r="AX418" s="115">
        <v>64890000</v>
      </c>
      <c r="AY418" s="116">
        <v>1</v>
      </c>
      <c r="AZ418" s="116" t="s">
        <v>804</v>
      </c>
      <c r="BA418" s="116" t="s">
        <v>332</v>
      </c>
      <c r="BB418" s="116" t="s">
        <v>333</v>
      </c>
      <c r="BC418" s="117">
        <v>64890000</v>
      </c>
      <c r="BD418" s="117">
        <v>64890000</v>
      </c>
      <c r="BE418" s="118"/>
      <c r="BF418" s="118" t="s">
        <v>799</v>
      </c>
      <c r="BG418" s="119" t="s">
        <v>805</v>
      </c>
      <c r="BH418" s="118"/>
      <c r="BI418" s="118" t="s">
        <v>796</v>
      </c>
      <c r="BJ418" s="118" t="s">
        <v>809</v>
      </c>
      <c r="BK418" s="118">
        <v>151</v>
      </c>
      <c r="BL418" s="120">
        <v>43600</v>
      </c>
      <c r="BM418" s="6">
        <f t="shared" si="34"/>
        <v>5</v>
      </c>
      <c r="BN418" s="121" t="s">
        <v>798</v>
      </c>
      <c r="BO418" s="118" t="s">
        <v>799</v>
      </c>
    </row>
    <row r="419" spans="1:67" s="48" customFormat="1" ht="54" customHeight="1" x14ac:dyDescent="0.25">
      <c r="A419" s="68">
        <v>568</v>
      </c>
      <c r="B419" s="23" t="s">
        <v>750</v>
      </c>
      <c r="C419" s="23" t="s">
        <v>751</v>
      </c>
      <c r="D419" s="23" t="s">
        <v>752</v>
      </c>
      <c r="E419" s="23" t="s">
        <v>198</v>
      </c>
      <c r="F419" s="23" t="s">
        <v>199</v>
      </c>
      <c r="G419" s="23" t="s">
        <v>753</v>
      </c>
      <c r="H419" s="23" t="s">
        <v>754</v>
      </c>
      <c r="I419" s="23" t="s">
        <v>755</v>
      </c>
      <c r="J419" s="94" t="s">
        <v>756</v>
      </c>
      <c r="K419" s="68">
        <f>IF(I419="na",0,IF(COUNTIFS($C$1:C419,C419,$I$1:I419,I419)&gt;1,0,1))</f>
        <v>0</v>
      </c>
      <c r="L419" s="68">
        <f>IF(I419="na",0,IF(COUNTIFS($D$1:D419,D419,$I$1:I419,I419)&gt;1,0,1))</f>
        <v>0</v>
      </c>
      <c r="M419" s="68">
        <f>IF(S419="",0,IF(VLOOKUP(R419,#REF!,2,0)=1,S419-O419,S419-SUMIFS($S:$S,$R:$R,INDEX(meses,VLOOKUP(R419,#REF!,2,0)-1),D:D,D419)))</f>
        <v>0</v>
      </c>
      <c r="N419" s="96"/>
      <c r="O419" s="96"/>
      <c r="P419" s="96"/>
      <c r="Q419" s="96"/>
      <c r="R419" s="96" t="s">
        <v>392</v>
      </c>
      <c r="S419" s="94"/>
      <c r="T419" s="22"/>
      <c r="U419" s="94"/>
      <c r="V419" s="94"/>
      <c r="W419" s="94"/>
      <c r="X419" s="23" t="s">
        <v>757</v>
      </c>
      <c r="Y419" s="23" t="s">
        <v>810</v>
      </c>
      <c r="Z419" s="23" t="s">
        <v>759</v>
      </c>
      <c r="AA419" s="113">
        <v>0</v>
      </c>
      <c r="AB419" s="113">
        <v>0.05</v>
      </c>
      <c r="AC419" s="69">
        <f>AB419-AA419</f>
        <v>0.05</v>
      </c>
      <c r="AD419" s="23" t="s">
        <v>416</v>
      </c>
      <c r="AE419" s="23" t="s">
        <v>760</v>
      </c>
      <c r="AF419" s="94">
        <v>0</v>
      </c>
      <c r="AG419" s="22">
        <f>(AF419-AA419)/(AB419-AA419)</f>
        <v>0</v>
      </c>
      <c r="AH419" s="94" t="s">
        <v>811</v>
      </c>
      <c r="AI419" s="94"/>
      <c r="AJ419" s="94"/>
      <c r="AK419" s="23" t="s">
        <v>779</v>
      </c>
      <c r="AL419" s="94" t="s">
        <v>416</v>
      </c>
      <c r="AM419" s="94" t="s">
        <v>416</v>
      </c>
      <c r="AN419" s="94" t="s">
        <v>416</v>
      </c>
      <c r="AO419" s="94" t="s">
        <v>416</v>
      </c>
      <c r="AP419" s="94" t="s">
        <v>416</v>
      </c>
      <c r="AQ419" s="94" t="s">
        <v>416</v>
      </c>
      <c r="AR419" s="94" t="s">
        <v>416</v>
      </c>
      <c r="AS419" s="94">
        <v>295</v>
      </c>
      <c r="AT419" s="23" t="s">
        <v>812</v>
      </c>
      <c r="AU419" s="23"/>
      <c r="AV419" s="23"/>
      <c r="AW419" s="94" t="s">
        <v>779</v>
      </c>
      <c r="AX419" s="115">
        <v>90640000</v>
      </c>
      <c r="AY419" s="116">
        <v>1</v>
      </c>
      <c r="AZ419" s="116" t="s">
        <v>793</v>
      </c>
      <c r="BA419" s="116">
        <v>0</v>
      </c>
      <c r="BB419" s="116" t="s">
        <v>416</v>
      </c>
      <c r="BC419" s="117">
        <v>90640000</v>
      </c>
      <c r="BD419" s="117">
        <v>90640000</v>
      </c>
      <c r="BE419" s="118"/>
      <c r="BF419" s="118" t="s">
        <v>794</v>
      </c>
      <c r="BG419" s="119" t="s">
        <v>795</v>
      </c>
      <c r="BH419" s="118"/>
      <c r="BI419" s="118" t="s">
        <v>796</v>
      </c>
      <c r="BJ419" s="118" t="s">
        <v>813</v>
      </c>
      <c r="BK419" s="124">
        <v>42</v>
      </c>
      <c r="BL419" s="120">
        <v>43497</v>
      </c>
      <c r="BM419" s="6">
        <f t="shared" si="34"/>
        <v>2</v>
      </c>
      <c r="BN419" s="121" t="s">
        <v>814</v>
      </c>
      <c r="BO419" s="126" t="s">
        <v>815</v>
      </c>
    </row>
    <row r="420" spans="1:67" s="48" customFormat="1" ht="54" customHeight="1" x14ac:dyDescent="0.25">
      <c r="A420" s="68">
        <v>569</v>
      </c>
      <c r="B420" s="23" t="s">
        <v>750</v>
      </c>
      <c r="C420" s="23" t="s">
        <v>751</v>
      </c>
      <c r="D420" s="23" t="s">
        <v>752</v>
      </c>
      <c r="E420" s="23" t="s">
        <v>198</v>
      </c>
      <c r="F420" s="23" t="s">
        <v>199</v>
      </c>
      <c r="G420" s="23" t="s">
        <v>753</v>
      </c>
      <c r="H420" s="23" t="s">
        <v>754</v>
      </c>
      <c r="I420" s="23" t="s">
        <v>755</v>
      </c>
      <c r="J420" s="94" t="s">
        <v>756</v>
      </c>
      <c r="K420" s="68">
        <f>IF(I420="na",0,IF(COUNTIFS($C$1:C420,C420,$I$1:I420,I420)&gt;1,0,1))</f>
        <v>0</v>
      </c>
      <c r="L420" s="68">
        <f>IF(I420="na",0,IF(COUNTIFS($D$1:D420,D420,$I$1:I420,I420)&gt;1,0,1))</f>
        <v>0</v>
      </c>
      <c r="M420" s="68">
        <f>IF(S420="",0,IF(VLOOKUP(R420,#REF!,2,0)=1,S420-O420,S420-SUMIFS($S:$S,$R:$R,INDEX(meses,VLOOKUP(R420,#REF!,2,0)-1),D:D,D420)))</f>
        <v>0</v>
      </c>
      <c r="N420" s="96"/>
      <c r="O420" s="96"/>
      <c r="P420" s="96"/>
      <c r="Q420" s="96"/>
      <c r="R420" s="96" t="s">
        <v>392</v>
      </c>
      <c r="S420" s="94"/>
      <c r="T420" s="22"/>
      <c r="U420" s="94"/>
      <c r="V420" s="94"/>
      <c r="W420" s="94"/>
      <c r="X420" s="23" t="s">
        <v>757</v>
      </c>
      <c r="Y420" s="23" t="s">
        <v>810</v>
      </c>
      <c r="Z420" s="23"/>
      <c r="AA420" s="113"/>
      <c r="AB420" s="113"/>
      <c r="AC420" s="113"/>
      <c r="AD420" s="23"/>
      <c r="AE420" s="23"/>
      <c r="AF420" s="94"/>
      <c r="AG420" s="22"/>
      <c r="AH420" s="94"/>
      <c r="AI420" s="94"/>
      <c r="AJ420" s="94"/>
      <c r="AK420" s="23" t="s">
        <v>779</v>
      </c>
      <c r="AL420" s="94" t="s">
        <v>416</v>
      </c>
      <c r="AM420" s="94" t="s">
        <v>416</v>
      </c>
      <c r="AN420" s="94" t="s">
        <v>416</v>
      </c>
      <c r="AO420" s="94" t="s">
        <v>416</v>
      </c>
      <c r="AP420" s="94" t="s">
        <v>416</v>
      </c>
      <c r="AQ420" s="94" t="s">
        <v>416</v>
      </c>
      <c r="AR420" s="94" t="s">
        <v>416</v>
      </c>
      <c r="AS420" s="94">
        <v>289</v>
      </c>
      <c r="AT420" s="23" t="s">
        <v>816</v>
      </c>
      <c r="AU420" s="23"/>
      <c r="AV420" s="23"/>
      <c r="AW420" s="94" t="s">
        <v>779</v>
      </c>
      <c r="AX420" s="115">
        <v>55000000</v>
      </c>
      <c r="AY420" s="116">
        <v>1</v>
      </c>
      <c r="AZ420" s="116" t="s">
        <v>793</v>
      </c>
      <c r="BA420" s="116">
        <v>0</v>
      </c>
      <c r="BB420" s="116" t="s">
        <v>416</v>
      </c>
      <c r="BC420" s="117">
        <v>55000000</v>
      </c>
      <c r="BD420" s="117">
        <v>55000000</v>
      </c>
      <c r="BE420" s="118"/>
      <c r="BF420" s="118" t="s">
        <v>794</v>
      </c>
      <c r="BG420" s="119" t="s">
        <v>795</v>
      </c>
      <c r="BH420" s="118"/>
      <c r="BI420" s="118" t="s">
        <v>796</v>
      </c>
      <c r="BJ420" s="118" t="s">
        <v>817</v>
      </c>
      <c r="BK420" s="124">
        <v>43</v>
      </c>
      <c r="BL420" s="120">
        <v>43497</v>
      </c>
      <c r="BM420" s="6">
        <f t="shared" si="34"/>
        <v>2</v>
      </c>
      <c r="BN420" s="121" t="s">
        <v>814</v>
      </c>
      <c r="BO420" s="126" t="s">
        <v>815</v>
      </c>
    </row>
    <row r="421" spans="1:67" s="48" customFormat="1" ht="54" customHeight="1" x14ac:dyDescent="0.25">
      <c r="A421" s="68">
        <v>570</v>
      </c>
      <c r="B421" s="23" t="s">
        <v>750</v>
      </c>
      <c r="C421" s="23" t="s">
        <v>751</v>
      </c>
      <c r="D421" s="23" t="s">
        <v>752</v>
      </c>
      <c r="E421" s="23" t="s">
        <v>198</v>
      </c>
      <c r="F421" s="23" t="s">
        <v>199</v>
      </c>
      <c r="G421" s="23" t="s">
        <v>753</v>
      </c>
      <c r="H421" s="23" t="s">
        <v>754</v>
      </c>
      <c r="I421" s="23" t="s">
        <v>755</v>
      </c>
      <c r="J421" s="94" t="s">
        <v>756</v>
      </c>
      <c r="K421" s="68">
        <f>IF(I421="na",0,IF(COUNTIFS($C$1:C421,C421,$I$1:I421,I421)&gt;1,0,1))</f>
        <v>0</v>
      </c>
      <c r="L421" s="68">
        <f>IF(I421="na",0,IF(COUNTIFS($D$1:D421,D421,$I$1:I421,I421)&gt;1,0,1))</f>
        <v>0</v>
      </c>
      <c r="M421" s="68">
        <f>IF(S421="",0,IF(VLOOKUP(R421,#REF!,2,0)=1,S421-O421,S421-SUMIFS($S:$S,$R:$R,INDEX(meses,VLOOKUP(R421,#REF!,2,0)-1),D:D,D421)))</f>
        <v>0</v>
      </c>
      <c r="N421" s="96"/>
      <c r="O421" s="96"/>
      <c r="P421" s="96"/>
      <c r="Q421" s="96"/>
      <c r="R421" s="96" t="s">
        <v>392</v>
      </c>
      <c r="S421" s="94"/>
      <c r="T421" s="22"/>
      <c r="U421" s="94"/>
      <c r="V421" s="94"/>
      <c r="W421" s="94"/>
      <c r="X421" s="23" t="s">
        <v>757</v>
      </c>
      <c r="Y421" s="23" t="s">
        <v>810</v>
      </c>
      <c r="Z421" s="23"/>
      <c r="AA421" s="113"/>
      <c r="AB421" s="113"/>
      <c r="AC421" s="113"/>
      <c r="AD421" s="23"/>
      <c r="AE421" s="23"/>
      <c r="AF421" s="94"/>
      <c r="AG421" s="22"/>
      <c r="AH421" s="94"/>
      <c r="AI421" s="94"/>
      <c r="AJ421" s="94"/>
      <c r="AK421" s="23" t="s">
        <v>779</v>
      </c>
      <c r="AL421" s="94" t="s">
        <v>416</v>
      </c>
      <c r="AM421" s="94" t="s">
        <v>416</v>
      </c>
      <c r="AN421" s="94" t="s">
        <v>416</v>
      </c>
      <c r="AO421" s="94" t="s">
        <v>416</v>
      </c>
      <c r="AP421" s="94" t="s">
        <v>416</v>
      </c>
      <c r="AQ421" s="94" t="s">
        <v>416</v>
      </c>
      <c r="AR421" s="94" t="s">
        <v>416</v>
      </c>
      <c r="AS421" s="94">
        <v>669</v>
      </c>
      <c r="AT421" s="23" t="s">
        <v>818</v>
      </c>
      <c r="AU421" s="23"/>
      <c r="AV421" s="23"/>
      <c r="AW421" s="94" t="s">
        <v>779</v>
      </c>
      <c r="AX421" s="115">
        <v>18200000</v>
      </c>
      <c r="AY421" s="116">
        <v>1</v>
      </c>
      <c r="AZ421" s="116" t="s">
        <v>781</v>
      </c>
      <c r="BA421" s="116">
        <v>0</v>
      </c>
      <c r="BB421" s="116" t="s">
        <v>416</v>
      </c>
      <c r="BC421" s="117">
        <v>18200000</v>
      </c>
      <c r="BD421" s="117">
        <v>18200000</v>
      </c>
      <c r="BE421" s="118"/>
      <c r="BF421" s="118" t="s">
        <v>819</v>
      </c>
      <c r="BG421" s="119" t="s">
        <v>783</v>
      </c>
      <c r="BH421" s="118"/>
      <c r="BI421" s="118" t="s">
        <v>820</v>
      </c>
      <c r="BJ421" s="118" t="s">
        <v>821</v>
      </c>
      <c r="BK421" s="124">
        <v>61</v>
      </c>
      <c r="BL421" s="120">
        <v>43497</v>
      </c>
      <c r="BM421" s="6">
        <f t="shared" si="34"/>
        <v>2</v>
      </c>
      <c r="BN421" s="121" t="s">
        <v>814</v>
      </c>
      <c r="BO421" s="126" t="s">
        <v>815</v>
      </c>
    </row>
    <row r="422" spans="1:67" s="48" customFormat="1" ht="54" customHeight="1" x14ac:dyDescent="0.25">
      <c r="A422" s="68">
        <v>571</v>
      </c>
      <c r="B422" s="23" t="s">
        <v>750</v>
      </c>
      <c r="C422" s="23" t="s">
        <v>751</v>
      </c>
      <c r="D422" s="23" t="s">
        <v>752</v>
      </c>
      <c r="E422" s="23" t="s">
        <v>198</v>
      </c>
      <c r="F422" s="23" t="s">
        <v>199</v>
      </c>
      <c r="G422" s="23" t="s">
        <v>753</v>
      </c>
      <c r="H422" s="23" t="s">
        <v>754</v>
      </c>
      <c r="I422" s="23" t="s">
        <v>755</v>
      </c>
      <c r="J422" s="94" t="s">
        <v>756</v>
      </c>
      <c r="K422" s="68">
        <f>IF(I422="na",0,IF(COUNTIFS($C$1:C422,C422,$I$1:I422,I422)&gt;1,0,1))</f>
        <v>0</v>
      </c>
      <c r="L422" s="68">
        <f>IF(I422="na",0,IF(COUNTIFS($D$1:D422,D422,$I$1:I422,I422)&gt;1,0,1))</f>
        <v>0</v>
      </c>
      <c r="M422" s="68">
        <f>IF(S422="",0,IF(VLOOKUP(R422,#REF!,2,0)=1,S422-O422,S422-SUMIFS($S:$S,$R:$R,INDEX(meses,VLOOKUP(R422,#REF!,2,0)-1),D:D,D422)))</f>
        <v>0</v>
      </c>
      <c r="N422" s="96"/>
      <c r="O422" s="96"/>
      <c r="P422" s="96"/>
      <c r="Q422" s="96"/>
      <c r="R422" s="96" t="s">
        <v>392</v>
      </c>
      <c r="S422" s="94"/>
      <c r="T422" s="22"/>
      <c r="U422" s="94"/>
      <c r="V422" s="94"/>
      <c r="W422" s="94"/>
      <c r="X422" s="23" t="s">
        <v>757</v>
      </c>
      <c r="Y422" s="23" t="s">
        <v>810</v>
      </c>
      <c r="Z422" s="23"/>
      <c r="AA422" s="113"/>
      <c r="AB422" s="113"/>
      <c r="AC422" s="113"/>
      <c r="AD422" s="23"/>
      <c r="AE422" s="23"/>
      <c r="AF422" s="94"/>
      <c r="AG422" s="22"/>
      <c r="AH422" s="94"/>
      <c r="AI422" s="94"/>
      <c r="AJ422" s="94"/>
      <c r="AK422" s="23" t="s">
        <v>779</v>
      </c>
      <c r="AL422" s="94" t="s">
        <v>416</v>
      </c>
      <c r="AM422" s="94" t="s">
        <v>416</v>
      </c>
      <c r="AN422" s="94" t="s">
        <v>416</v>
      </c>
      <c r="AO422" s="94" t="s">
        <v>416</v>
      </c>
      <c r="AP422" s="94" t="s">
        <v>416</v>
      </c>
      <c r="AQ422" s="94" t="s">
        <v>416</v>
      </c>
      <c r="AR422" s="94" t="s">
        <v>416</v>
      </c>
      <c r="AS422" s="94"/>
      <c r="AT422" s="23" t="s">
        <v>822</v>
      </c>
      <c r="AU422" s="23"/>
      <c r="AV422" s="23"/>
      <c r="AW422" s="94" t="s">
        <v>779</v>
      </c>
      <c r="AX422" s="115">
        <v>58500000</v>
      </c>
      <c r="AY422" s="116">
        <v>1</v>
      </c>
      <c r="AZ422" s="116" t="s">
        <v>781</v>
      </c>
      <c r="BA422" s="116">
        <v>0</v>
      </c>
      <c r="BB422" s="116" t="s">
        <v>416</v>
      </c>
      <c r="BC422" s="117">
        <v>58500000</v>
      </c>
      <c r="BD422" s="117">
        <v>58500000</v>
      </c>
      <c r="BE422" s="118"/>
      <c r="BF422" s="118" t="s">
        <v>819</v>
      </c>
      <c r="BG422" s="119" t="s">
        <v>783</v>
      </c>
      <c r="BH422" s="118"/>
      <c r="BI422" s="118" t="s">
        <v>820</v>
      </c>
      <c r="BJ422" s="118" t="s">
        <v>823</v>
      </c>
      <c r="BK422" s="124">
        <v>62</v>
      </c>
      <c r="BL422" s="120">
        <v>43586</v>
      </c>
      <c r="BM422" s="6">
        <f t="shared" si="34"/>
        <v>5</v>
      </c>
      <c r="BN422" s="121" t="s">
        <v>814</v>
      </c>
      <c r="BO422" s="126" t="s">
        <v>815</v>
      </c>
    </row>
    <row r="423" spans="1:67" s="48" customFormat="1" ht="54" customHeight="1" x14ac:dyDescent="0.25">
      <c r="A423" s="68">
        <v>572</v>
      </c>
      <c r="B423" s="23" t="s">
        <v>750</v>
      </c>
      <c r="C423" s="23" t="s">
        <v>751</v>
      </c>
      <c r="D423" s="23" t="s">
        <v>752</v>
      </c>
      <c r="E423" s="23" t="s">
        <v>198</v>
      </c>
      <c r="F423" s="23" t="s">
        <v>199</v>
      </c>
      <c r="G423" s="23" t="s">
        <v>753</v>
      </c>
      <c r="H423" s="23" t="s">
        <v>754</v>
      </c>
      <c r="I423" s="23" t="s">
        <v>755</v>
      </c>
      <c r="J423" s="94" t="s">
        <v>756</v>
      </c>
      <c r="K423" s="68">
        <f>IF(I423="na",0,IF(COUNTIFS($C$1:C423,C423,$I$1:I423,I423)&gt;1,0,1))</f>
        <v>0</v>
      </c>
      <c r="L423" s="68">
        <f>IF(I423="na",0,IF(COUNTIFS($D$1:D423,D423,$I$1:I423,I423)&gt;1,0,1))</f>
        <v>0</v>
      </c>
      <c r="M423" s="68">
        <f>IF(S423="",0,IF(VLOOKUP(R423,#REF!,2,0)=1,S423-O423,S423-SUMIFS($S:$S,$R:$R,INDEX(meses,VLOOKUP(R423,#REF!,2,0)-1),D:D,D423)))</f>
        <v>0</v>
      </c>
      <c r="N423" s="96"/>
      <c r="O423" s="96"/>
      <c r="P423" s="96"/>
      <c r="Q423" s="96"/>
      <c r="R423" s="96" t="s">
        <v>392</v>
      </c>
      <c r="S423" s="94"/>
      <c r="T423" s="22"/>
      <c r="U423" s="94"/>
      <c r="V423" s="94"/>
      <c r="W423" s="94"/>
      <c r="X423" s="23" t="s">
        <v>757</v>
      </c>
      <c r="Y423" s="23" t="s">
        <v>810</v>
      </c>
      <c r="Z423" s="23"/>
      <c r="AA423" s="113"/>
      <c r="AB423" s="113"/>
      <c r="AC423" s="113"/>
      <c r="AD423" s="23"/>
      <c r="AE423" s="23"/>
      <c r="AF423" s="94"/>
      <c r="AG423" s="22"/>
      <c r="AH423" s="94"/>
      <c r="AI423" s="94"/>
      <c r="AJ423" s="94"/>
      <c r="AK423" s="23" t="s">
        <v>779</v>
      </c>
      <c r="AL423" s="94" t="s">
        <v>416</v>
      </c>
      <c r="AM423" s="94" t="s">
        <v>416</v>
      </c>
      <c r="AN423" s="94" t="s">
        <v>416</v>
      </c>
      <c r="AO423" s="94" t="s">
        <v>416</v>
      </c>
      <c r="AP423" s="94" t="s">
        <v>416</v>
      </c>
      <c r="AQ423" s="94" t="s">
        <v>416</v>
      </c>
      <c r="AR423" s="94" t="s">
        <v>416</v>
      </c>
      <c r="AS423" s="94">
        <v>332</v>
      </c>
      <c r="AT423" s="23" t="s">
        <v>824</v>
      </c>
      <c r="AU423" s="23"/>
      <c r="AV423" s="23"/>
      <c r="AW423" s="94" t="s">
        <v>779</v>
      </c>
      <c r="AX423" s="115">
        <v>68200000</v>
      </c>
      <c r="AY423" s="116">
        <v>1</v>
      </c>
      <c r="AZ423" s="116" t="s">
        <v>781</v>
      </c>
      <c r="BA423" s="116">
        <v>0</v>
      </c>
      <c r="BB423" s="116" t="s">
        <v>416</v>
      </c>
      <c r="BC423" s="117">
        <v>68200000</v>
      </c>
      <c r="BD423" s="117">
        <v>68200000</v>
      </c>
      <c r="BE423" s="118"/>
      <c r="BF423" s="118" t="s">
        <v>819</v>
      </c>
      <c r="BG423" s="119" t="s">
        <v>783</v>
      </c>
      <c r="BH423" s="118"/>
      <c r="BI423" s="118" t="s">
        <v>820</v>
      </c>
      <c r="BJ423" s="118" t="s">
        <v>825</v>
      </c>
      <c r="BK423" s="124">
        <v>63</v>
      </c>
      <c r="BL423" s="120">
        <v>43497</v>
      </c>
      <c r="BM423" s="6">
        <f t="shared" si="34"/>
        <v>2</v>
      </c>
      <c r="BN423" s="121" t="s">
        <v>814</v>
      </c>
      <c r="BO423" s="126" t="s">
        <v>815</v>
      </c>
    </row>
    <row r="424" spans="1:67" s="48" customFormat="1" ht="54" customHeight="1" x14ac:dyDescent="0.25">
      <c r="A424" s="68">
        <v>573</v>
      </c>
      <c r="B424" s="23" t="s">
        <v>750</v>
      </c>
      <c r="C424" s="23" t="s">
        <v>751</v>
      </c>
      <c r="D424" s="23" t="s">
        <v>752</v>
      </c>
      <c r="E424" s="23" t="s">
        <v>198</v>
      </c>
      <c r="F424" s="23" t="s">
        <v>199</v>
      </c>
      <c r="G424" s="23" t="s">
        <v>753</v>
      </c>
      <c r="H424" s="23" t="s">
        <v>754</v>
      </c>
      <c r="I424" s="23" t="s">
        <v>755</v>
      </c>
      <c r="J424" s="94" t="s">
        <v>756</v>
      </c>
      <c r="K424" s="68">
        <f>IF(I424="na",0,IF(COUNTIFS($C$1:C424,C424,$I$1:I424,I424)&gt;1,0,1))</f>
        <v>0</v>
      </c>
      <c r="L424" s="68">
        <f>IF(I424="na",0,IF(COUNTIFS($D$1:D424,D424,$I$1:I424,I424)&gt;1,0,1))</f>
        <v>0</v>
      </c>
      <c r="M424" s="68">
        <f>IF(S424="",0,IF(VLOOKUP(R424,#REF!,2,0)=1,S424-O424,S424-SUMIFS($S:$S,$R:$R,INDEX(meses,VLOOKUP(R424,#REF!,2,0)-1),D:D,D424)))</f>
        <v>0</v>
      </c>
      <c r="N424" s="96"/>
      <c r="O424" s="96"/>
      <c r="P424" s="96"/>
      <c r="Q424" s="96"/>
      <c r="R424" s="96" t="s">
        <v>392</v>
      </c>
      <c r="S424" s="94"/>
      <c r="T424" s="22"/>
      <c r="U424" s="94"/>
      <c r="V424" s="94"/>
      <c r="W424" s="94"/>
      <c r="X424" s="23" t="s">
        <v>757</v>
      </c>
      <c r="Y424" s="23" t="s">
        <v>810</v>
      </c>
      <c r="Z424" s="23"/>
      <c r="AA424" s="113"/>
      <c r="AB424" s="113"/>
      <c r="AC424" s="113"/>
      <c r="AD424" s="23"/>
      <c r="AE424" s="23"/>
      <c r="AF424" s="94"/>
      <c r="AG424" s="22"/>
      <c r="AH424" s="94"/>
      <c r="AI424" s="94"/>
      <c r="AJ424" s="94"/>
      <c r="AK424" s="23" t="s">
        <v>779</v>
      </c>
      <c r="AL424" s="94" t="s">
        <v>416</v>
      </c>
      <c r="AM424" s="94" t="s">
        <v>416</v>
      </c>
      <c r="AN424" s="94" t="s">
        <v>416</v>
      </c>
      <c r="AO424" s="94" t="s">
        <v>416</v>
      </c>
      <c r="AP424" s="94" t="s">
        <v>416</v>
      </c>
      <c r="AQ424" s="94" t="s">
        <v>416</v>
      </c>
      <c r="AR424" s="94" t="s">
        <v>416</v>
      </c>
      <c r="AS424" s="94">
        <v>333</v>
      </c>
      <c r="AT424" s="23" t="s">
        <v>826</v>
      </c>
      <c r="AU424" s="23"/>
      <c r="AV424" s="23"/>
      <c r="AW424" s="94" t="s">
        <v>779</v>
      </c>
      <c r="AX424" s="115">
        <v>55000000</v>
      </c>
      <c r="AY424" s="116">
        <v>1</v>
      </c>
      <c r="AZ424" s="116" t="s">
        <v>781</v>
      </c>
      <c r="BA424" s="116">
        <v>0</v>
      </c>
      <c r="BB424" s="116" t="s">
        <v>416</v>
      </c>
      <c r="BC424" s="117">
        <v>55000000</v>
      </c>
      <c r="BD424" s="117">
        <v>55000000</v>
      </c>
      <c r="BE424" s="118"/>
      <c r="BF424" s="118" t="s">
        <v>819</v>
      </c>
      <c r="BG424" s="119" t="s">
        <v>783</v>
      </c>
      <c r="BH424" s="118"/>
      <c r="BI424" s="118" t="s">
        <v>820</v>
      </c>
      <c r="BJ424" s="118" t="s">
        <v>827</v>
      </c>
      <c r="BK424" s="124">
        <v>64</v>
      </c>
      <c r="BL424" s="120">
        <v>43497</v>
      </c>
      <c r="BM424" s="6">
        <f t="shared" si="34"/>
        <v>2</v>
      </c>
      <c r="BN424" s="121" t="s">
        <v>814</v>
      </c>
      <c r="BO424" s="126" t="s">
        <v>815</v>
      </c>
    </row>
    <row r="425" spans="1:67" s="48" customFormat="1" ht="54" customHeight="1" x14ac:dyDescent="0.25">
      <c r="A425" s="68">
        <v>574</v>
      </c>
      <c r="B425" s="23" t="s">
        <v>750</v>
      </c>
      <c r="C425" s="23" t="s">
        <v>751</v>
      </c>
      <c r="D425" s="23" t="s">
        <v>752</v>
      </c>
      <c r="E425" s="23" t="s">
        <v>198</v>
      </c>
      <c r="F425" s="23" t="s">
        <v>199</v>
      </c>
      <c r="G425" s="23" t="s">
        <v>753</v>
      </c>
      <c r="H425" s="23" t="s">
        <v>754</v>
      </c>
      <c r="I425" s="23" t="s">
        <v>755</v>
      </c>
      <c r="J425" s="94" t="s">
        <v>756</v>
      </c>
      <c r="K425" s="68">
        <f>IF(I425="na",0,IF(COUNTIFS($C$1:C425,C425,$I$1:I425,I425)&gt;1,0,1))</f>
        <v>0</v>
      </c>
      <c r="L425" s="68">
        <f>IF(I425="na",0,IF(COUNTIFS($D$1:D425,D425,$I$1:I425,I425)&gt;1,0,1))</f>
        <v>0</v>
      </c>
      <c r="M425" s="68">
        <f>IF(S425="",0,IF(VLOOKUP(R425,#REF!,2,0)=1,S425-O425,S425-SUMIFS($S:$S,$R:$R,INDEX(meses,VLOOKUP(R425,#REF!,2,0)-1),D:D,D425)))</f>
        <v>0</v>
      </c>
      <c r="N425" s="96"/>
      <c r="O425" s="96"/>
      <c r="P425" s="96"/>
      <c r="Q425" s="96"/>
      <c r="R425" s="96" t="s">
        <v>392</v>
      </c>
      <c r="S425" s="94"/>
      <c r="T425" s="22"/>
      <c r="U425" s="94"/>
      <c r="V425" s="94"/>
      <c r="W425" s="94"/>
      <c r="X425" s="23" t="s">
        <v>757</v>
      </c>
      <c r="Y425" s="23" t="s">
        <v>810</v>
      </c>
      <c r="Z425" s="23"/>
      <c r="AA425" s="113"/>
      <c r="AB425" s="113"/>
      <c r="AC425" s="113"/>
      <c r="AD425" s="23"/>
      <c r="AE425" s="23"/>
      <c r="AF425" s="94"/>
      <c r="AG425" s="22"/>
      <c r="AH425" s="94"/>
      <c r="AI425" s="94"/>
      <c r="AJ425" s="94"/>
      <c r="AK425" s="23" t="s">
        <v>779</v>
      </c>
      <c r="AL425" s="94" t="s">
        <v>416</v>
      </c>
      <c r="AM425" s="94" t="s">
        <v>416</v>
      </c>
      <c r="AN425" s="94" t="s">
        <v>416</v>
      </c>
      <c r="AO425" s="94" t="s">
        <v>416</v>
      </c>
      <c r="AP425" s="94" t="s">
        <v>416</v>
      </c>
      <c r="AQ425" s="94" t="s">
        <v>416</v>
      </c>
      <c r="AR425" s="94" t="s">
        <v>416</v>
      </c>
      <c r="AS425" s="94">
        <v>335</v>
      </c>
      <c r="AT425" s="23" t="s">
        <v>828</v>
      </c>
      <c r="AU425" s="23"/>
      <c r="AV425" s="23"/>
      <c r="AW425" s="94" t="s">
        <v>779</v>
      </c>
      <c r="AX425" s="115">
        <v>13350000</v>
      </c>
      <c r="AY425" s="116">
        <v>1</v>
      </c>
      <c r="AZ425" s="116" t="s">
        <v>781</v>
      </c>
      <c r="BA425" s="116">
        <v>0</v>
      </c>
      <c r="BB425" s="116" t="s">
        <v>416</v>
      </c>
      <c r="BC425" s="117">
        <v>13350000</v>
      </c>
      <c r="BD425" s="117">
        <v>13350000</v>
      </c>
      <c r="BE425" s="118"/>
      <c r="BF425" s="118" t="s">
        <v>819</v>
      </c>
      <c r="BG425" s="119" t="s">
        <v>783</v>
      </c>
      <c r="BH425" s="118"/>
      <c r="BI425" s="118" t="s">
        <v>820</v>
      </c>
      <c r="BJ425" s="118" t="s">
        <v>829</v>
      </c>
      <c r="BK425" s="124">
        <v>65</v>
      </c>
      <c r="BL425" s="120">
        <v>43497</v>
      </c>
      <c r="BM425" s="6">
        <f t="shared" si="34"/>
        <v>2</v>
      </c>
      <c r="BN425" s="121" t="s">
        <v>814</v>
      </c>
      <c r="BO425" s="126" t="s">
        <v>815</v>
      </c>
    </row>
    <row r="426" spans="1:67" s="48" customFormat="1" ht="54" customHeight="1" x14ac:dyDescent="0.25">
      <c r="A426" s="68">
        <v>575</v>
      </c>
      <c r="B426" s="23" t="s">
        <v>750</v>
      </c>
      <c r="C426" s="23" t="s">
        <v>751</v>
      </c>
      <c r="D426" s="23" t="s">
        <v>752</v>
      </c>
      <c r="E426" s="23" t="s">
        <v>198</v>
      </c>
      <c r="F426" s="23" t="s">
        <v>199</v>
      </c>
      <c r="G426" s="23" t="s">
        <v>753</v>
      </c>
      <c r="H426" s="23" t="s">
        <v>754</v>
      </c>
      <c r="I426" s="23" t="s">
        <v>755</v>
      </c>
      <c r="J426" s="94" t="s">
        <v>756</v>
      </c>
      <c r="K426" s="68">
        <f>IF(I426="na",0,IF(COUNTIFS($C$1:C426,C426,$I$1:I426,I426)&gt;1,0,1))</f>
        <v>0</v>
      </c>
      <c r="L426" s="68">
        <f>IF(I426="na",0,IF(COUNTIFS($D$1:D426,D426,$I$1:I426,I426)&gt;1,0,1))</f>
        <v>0</v>
      </c>
      <c r="M426" s="68">
        <f>IF(S426="",0,IF(VLOOKUP(R426,#REF!,2,0)=1,S426-O426,S426-SUMIFS($S:$S,$R:$R,INDEX(meses,VLOOKUP(R426,#REF!,2,0)-1),D:D,D426)))</f>
        <v>0</v>
      </c>
      <c r="N426" s="96"/>
      <c r="O426" s="96"/>
      <c r="P426" s="96"/>
      <c r="Q426" s="96"/>
      <c r="R426" s="96" t="s">
        <v>392</v>
      </c>
      <c r="S426" s="94"/>
      <c r="T426" s="22"/>
      <c r="U426" s="94"/>
      <c r="V426" s="94"/>
      <c r="W426" s="94"/>
      <c r="X426" s="23" t="s">
        <v>757</v>
      </c>
      <c r="Y426" s="23" t="s">
        <v>810</v>
      </c>
      <c r="Z426" s="23"/>
      <c r="AA426" s="113"/>
      <c r="AB426" s="113"/>
      <c r="AC426" s="113"/>
      <c r="AD426" s="23"/>
      <c r="AE426" s="23"/>
      <c r="AF426" s="94"/>
      <c r="AG426" s="22"/>
      <c r="AH426" s="94"/>
      <c r="AI426" s="94"/>
      <c r="AJ426" s="94"/>
      <c r="AK426" s="23" t="s">
        <v>779</v>
      </c>
      <c r="AL426" s="94" t="s">
        <v>416</v>
      </c>
      <c r="AM426" s="94" t="s">
        <v>416</v>
      </c>
      <c r="AN426" s="94" t="s">
        <v>416</v>
      </c>
      <c r="AO426" s="94" t="s">
        <v>416</v>
      </c>
      <c r="AP426" s="94" t="s">
        <v>416</v>
      </c>
      <c r="AQ426" s="94" t="s">
        <v>416</v>
      </c>
      <c r="AR426" s="94" t="s">
        <v>416</v>
      </c>
      <c r="AS426" s="94">
        <v>334</v>
      </c>
      <c r="AT426" s="23" t="s">
        <v>830</v>
      </c>
      <c r="AU426" s="23"/>
      <c r="AV426" s="23"/>
      <c r="AW426" s="94" t="s">
        <v>779</v>
      </c>
      <c r="AX426" s="115">
        <v>60500000</v>
      </c>
      <c r="AY426" s="116">
        <v>1</v>
      </c>
      <c r="AZ426" s="116" t="s">
        <v>781</v>
      </c>
      <c r="BA426" s="116">
        <v>0</v>
      </c>
      <c r="BB426" s="116" t="s">
        <v>416</v>
      </c>
      <c r="BC426" s="117">
        <v>60500000</v>
      </c>
      <c r="BD426" s="117">
        <v>60500000</v>
      </c>
      <c r="BE426" s="118"/>
      <c r="BF426" s="118" t="s">
        <v>819</v>
      </c>
      <c r="BG426" s="119" t="s">
        <v>783</v>
      </c>
      <c r="BH426" s="118"/>
      <c r="BI426" s="118" t="s">
        <v>820</v>
      </c>
      <c r="BJ426" s="118" t="s">
        <v>831</v>
      </c>
      <c r="BK426" s="124">
        <v>68</v>
      </c>
      <c r="BL426" s="120">
        <v>43497</v>
      </c>
      <c r="BM426" s="6">
        <f t="shared" si="34"/>
        <v>2</v>
      </c>
      <c r="BN426" s="121" t="s">
        <v>814</v>
      </c>
      <c r="BO426" s="126" t="s">
        <v>815</v>
      </c>
    </row>
    <row r="427" spans="1:67" s="48" customFormat="1" ht="54" customHeight="1" x14ac:dyDescent="0.25">
      <c r="A427" s="68">
        <v>576</v>
      </c>
      <c r="B427" s="23" t="s">
        <v>750</v>
      </c>
      <c r="C427" s="23" t="s">
        <v>751</v>
      </c>
      <c r="D427" s="23" t="s">
        <v>752</v>
      </c>
      <c r="E427" s="23" t="s">
        <v>198</v>
      </c>
      <c r="F427" s="23" t="s">
        <v>199</v>
      </c>
      <c r="G427" s="23" t="s">
        <v>753</v>
      </c>
      <c r="H427" s="23" t="s">
        <v>754</v>
      </c>
      <c r="I427" s="23" t="s">
        <v>755</v>
      </c>
      <c r="J427" s="94" t="s">
        <v>756</v>
      </c>
      <c r="K427" s="68">
        <f>IF(I427="na",0,IF(COUNTIFS($C$1:C427,C427,$I$1:I427,I427)&gt;1,0,1))</f>
        <v>0</v>
      </c>
      <c r="L427" s="68">
        <f>IF(I427="na",0,IF(COUNTIFS($D$1:D427,D427,$I$1:I427,I427)&gt;1,0,1))</f>
        <v>0</v>
      </c>
      <c r="M427" s="68">
        <f>IF(S427="",0,IF(VLOOKUP(R427,#REF!,2,0)=1,S427-O427,S427-SUMIFS($S:$S,$R:$R,INDEX(meses,VLOOKUP(R427,#REF!,2,0)-1),D:D,D427)))</f>
        <v>0</v>
      </c>
      <c r="N427" s="96"/>
      <c r="O427" s="96"/>
      <c r="P427" s="96"/>
      <c r="Q427" s="96"/>
      <c r="R427" s="96" t="s">
        <v>392</v>
      </c>
      <c r="S427" s="94"/>
      <c r="T427" s="22"/>
      <c r="U427" s="94"/>
      <c r="V427" s="94"/>
      <c r="W427" s="94"/>
      <c r="X427" s="23" t="s">
        <v>757</v>
      </c>
      <c r="Y427" s="23" t="s">
        <v>810</v>
      </c>
      <c r="Z427" s="23"/>
      <c r="AA427" s="113"/>
      <c r="AB427" s="113"/>
      <c r="AC427" s="113"/>
      <c r="AD427" s="23"/>
      <c r="AE427" s="23"/>
      <c r="AF427" s="94"/>
      <c r="AG427" s="22"/>
      <c r="AH427" s="94"/>
      <c r="AI427" s="94"/>
      <c r="AJ427" s="94"/>
      <c r="AK427" s="23" t="s">
        <v>779</v>
      </c>
      <c r="AL427" s="94" t="s">
        <v>416</v>
      </c>
      <c r="AM427" s="94" t="s">
        <v>416</v>
      </c>
      <c r="AN427" s="94" t="s">
        <v>416</v>
      </c>
      <c r="AO427" s="94" t="s">
        <v>416</v>
      </c>
      <c r="AP427" s="94" t="s">
        <v>416</v>
      </c>
      <c r="AQ427" s="94" t="s">
        <v>416</v>
      </c>
      <c r="AR427" s="94" t="s">
        <v>416</v>
      </c>
      <c r="AS427" s="94">
        <v>336</v>
      </c>
      <c r="AT427" s="23" t="s">
        <v>832</v>
      </c>
      <c r="AU427" s="23"/>
      <c r="AV427" s="23"/>
      <c r="AW427" s="94" t="s">
        <v>779</v>
      </c>
      <c r="AX427" s="115">
        <v>37400000</v>
      </c>
      <c r="AY427" s="116">
        <v>1</v>
      </c>
      <c r="AZ427" s="116" t="s">
        <v>781</v>
      </c>
      <c r="BA427" s="116">
        <v>0</v>
      </c>
      <c r="BB427" s="116" t="s">
        <v>416</v>
      </c>
      <c r="BC427" s="117">
        <v>37400000</v>
      </c>
      <c r="BD427" s="117">
        <v>37400000</v>
      </c>
      <c r="BE427" s="118"/>
      <c r="BF427" s="118" t="s">
        <v>819</v>
      </c>
      <c r="BG427" s="119" t="s">
        <v>783</v>
      </c>
      <c r="BH427" s="118"/>
      <c r="BI427" s="118" t="s">
        <v>820</v>
      </c>
      <c r="BJ427" s="118" t="s">
        <v>833</v>
      </c>
      <c r="BK427" s="124">
        <v>69</v>
      </c>
      <c r="BL427" s="120">
        <v>43497</v>
      </c>
      <c r="BM427" s="6">
        <f t="shared" si="34"/>
        <v>2</v>
      </c>
      <c r="BN427" s="121" t="s">
        <v>814</v>
      </c>
      <c r="BO427" s="126" t="s">
        <v>815</v>
      </c>
    </row>
    <row r="428" spans="1:67" s="48" customFormat="1" ht="54" customHeight="1" x14ac:dyDescent="0.25">
      <c r="A428" s="68">
        <v>577</v>
      </c>
      <c r="B428" s="23" t="s">
        <v>750</v>
      </c>
      <c r="C428" s="23" t="s">
        <v>751</v>
      </c>
      <c r="D428" s="23" t="s">
        <v>752</v>
      </c>
      <c r="E428" s="23" t="s">
        <v>198</v>
      </c>
      <c r="F428" s="23" t="s">
        <v>199</v>
      </c>
      <c r="G428" s="23" t="s">
        <v>753</v>
      </c>
      <c r="H428" s="23" t="s">
        <v>754</v>
      </c>
      <c r="I428" s="23" t="s">
        <v>755</v>
      </c>
      <c r="J428" s="94" t="s">
        <v>756</v>
      </c>
      <c r="K428" s="68">
        <f>IF(I428="na",0,IF(COUNTIFS($C$1:C428,C428,$I$1:I428,I428)&gt;1,0,1))</f>
        <v>0</v>
      </c>
      <c r="L428" s="68">
        <f>IF(I428="na",0,IF(COUNTIFS($D$1:D428,D428,$I$1:I428,I428)&gt;1,0,1))</f>
        <v>0</v>
      </c>
      <c r="M428" s="68">
        <f>IF(S428="",0,IF(VLOOKUP(R428,#REF!,2,0)=1,S428-O428,S428-SUMIFS($S:$S,$R:$R,INDEX(meses,VLOOKUP(R428,#REF!,2,0)-1),D:D,D428)))</f>
        <v>0</v>
      </c>
      <c r="N428" s="96"/>
      <c r="O428" s="96"/>
      <c r="P428" s="96"/>
      <c r="Q428" s="96"/>
      <c r="R428" s="96" t="s">
        <v>392</v>
      </c>
      <c r="S428" s="94"/>
      <c r="T428" s="22"/>
      <c r="U428" s="94"/>
      <c r="V428" s="94"/>
      <c r="W428" s="94"/>
      <c r="X428" s="23" t="s">
        <v>757</v>
      </c>
      <c r="Y428" s="23" t="s">
        <v>810</v>
      </c>
      <c r="Z428" s="23"/>
      <c r="AA428" s="113"/>
      <c r="AB428" s="113"/>
      <c r="AC428" s="113"/>
      <c r="AD428" s="23"/>
      <c r="AE428" s="23"/>
      <c r="AF428" s="94"/>
      <c r="AG428" s="22"/>
      <c r="AH428" s="94"/>
      <c r="AI428" s="94"/>
      <c r="AJ428" s="94"/>
      <c r="AK428" s="23" t="s">
        <v>779</v>
      </c>
      <c r="AL428" s="94" t="s">
        <v>416</v>
      </c>
      <c r="AM428" s="94" t="s">
        <v>416</v>
      </c>
      <c r="AN428" s="94" t="s">
        <v>416</v>
      </c>
      <c r="AO428" s="94" t="s">
        <v>416</v>
      </c>
      <c r="AP428" s="94" t="s">
        <v>416</v>
      </c>
      <c r="AQ428" s="94" t="s">
        <v>416</v>
      </c>
      <c r="AR428" s="94" t="s">
        <v>416</v>
      </c>
      <c r="AS428" s="94">
        <v>330</v>
      </c>
      <c r="AT428" s="23" t="s">
        <v>834</v>
      </c>
      <c r="AU428" s="23"/>
      <c r="AV428" s="23"/>
      <c r="AW428" s="94" t="s">
        <v>779</v>
      </c>
      <c r="AX428" s="115">
        <v>97900000</v>
      </c>
      <c r="AY428" s="116">
        <v>1</v>
      </c>
      <c r="AZ428" s="116" t="s">
        <v>781</v>
      </c>
      <c r="BA428" s="116">
        <v>0</v>
      </c>
      <c r="BB428" s="116" t="s">
        <v>416</v>
      </c>
      <c r="BC428" s="117">
        <v>97900000</v>
      </c>
      <c r="BD428" s="117">
        <v>97900000</v>
      </c>
      <c r="BE428" s="118"/>
      <c r="BF428" s="118" t="s">
        <v>819</v>
      </c>
      <c r="BG428" s="119" t="s">
        <v>783</v>
      </c>
      <c r="BH428" s="118"/>
      <c r="BI428" s="118" t="s">
        <v>820</v>
      </c>
      <c r="BJ428" s="118" t="s">
        <v>835</v>
      </c>
      <c r="BK428" s="124">
        <v>70</v>
      </c>
      <c r="BL428" s="120">
        <v>43556</v>
      </c>
      <c r="BM428" s="6">
        <f t="shared" si="34"/>
        <v>4</v>
      </c>
      <c r="BN428" s="121" t="s">
        <v>814</v>
      </c>
      <c r="BO428" s="126" t="s">
        <v>815</v>
      </c>
    </row>
    <row r="429" spans="1:67" s="48" customFormat="1" ht="54" customHeight="1" x14ac:dyDescent="0.25">
      <c r="A429" s="68">
        <v>578</v>
      </c>
      <c r="B429" s="23" t="s">
        <v>750</v>
      </c>
      <c r="C429" s="23" t="s">
        <v>751</v>
      </c>
      <c r="D429" s="23" t="s">
        <v>752</v>
      </c>
      <c r="E429" s="23" t="s">
        <v>198</v>
      </c>
      <c r="F429" s="23" t="s">
        <v>199</v>
      </c>
      <c r="G429" s="23" t="s">
        <v>753</v>
      </c>
      <c r="H429" s="23" t="s">
        <v>754</v>
      </c>
      <c r="I429" s="23" t="s">
        <v>755</v>
      </c>
      <c r="J429" s="94" t="s">
        <v>756</v>
      </c>
      <c r="K429" s="68">
        <f>IF(I429="na",0,IF(COUNTIFS($C$1:C429,C429,$I$1:I429,I429)&gt;1,0,1))</f>
        <v>0</v>
      </c>
      <c r="L429" s="68">
        <f>IF(I429="na",0,IF(COUNTIFS($D$1:D429,D429,$I$1:I429,I429)&gt;1,0,1))</f>
        <v>0</v>
      </c>
      <c r="M429" s="68">
        <f>IF(S429="",0,IF(VLOOKUP(R429,#REF!,2,0)=1,S429-O429,S429-SUMIFS($S:$S,$R:$R,INDEX(meses,VLOOKUP(R429,#REF!,2,0)-1),D:D,D429)))</f>
        <v>0</v>
      </c>
      <c r="N429" s="96"/>
      <c r="O429" s="96"/>
      <c r="P429" s="96"/>
      <c r="Q429" s="96"/>
      <c r="R429" s="96" t="s">
        <v>392</v>
      </c>
      <c r="S429" s="94"/>
      <c r="T429" s="22"/>
      <c r="U429" s="94"/>
      <c r="V429" s="94"/>
      <c r="W429" s="94"/>
      <c r="X429" s="23" t="s">
        <v>757</v>
      </c>
      <c r="Y429" s="23" t="s">
        <v>810</v>
      </c>
      <c r="Z429" s="23"/>
      <c r="AA429" s="113"/>
      <c r="AB429" s="113"/>
      <c r="AC429" s="113"/>
      <c r="AD429" s="23"/>
      <c r="AE429" s="23"/>
      <c r="AF429" s="94"/>
      <c r="AG429" s="22"/>
      <c r="AH429" s="94"/>
      <c r="AI429" s="94"/>
      <c r="AJ429" s="94"/>
      <c r="AK429" s="23" t="s">
        <v>779</v>
      </c>
      <c r="AL429" s="94" t="s">
        <v>416</v>
      </c>
      <c r="AM429" s="94" t="s">
        <v>416</v>
      </c>
      <c r="AN429" s="94" t="s">
        <v>416</v>
      </c>
      <c r="AO429" s="94" t="s">
        <v>416</v>
      </c>
      <c r="AP429" s="94" t="s">
        <v>416</v>
      </c>
      <c r="AQ429" s="94" t="s">
        <v>416</v>
      </c>
      <c r="AR429" s="94" t="s">
        <v>416</v>
      </c>
      <c r="AS429" s="94" t="s">
        <v>787</v>
      </c>
      <c r="AT429" s="23" t="s">
        <v>836</v>
      </c>
      <c r="AU429" s="23"/>
      <c r="AV429" s="23"/>
      <c r="AW429" s="94" t="s">
        <v>779</v>
      </c>
      <c r="AX429" s="115">
        <v>110000000</v>
      </c>
      <c r="AY429" s="116">
        <v>1</v>
      </c>
      <c r="AZ429" s="116" t="s">
        <v>781</v>
      </c>
      <c r="BA429" s="116">
        <v>0</v>
      </c>
      <c r="BB429" s="116" t="s">
        <v>416</v>
      </c>
      <c r="BC429" s="117">
        <v>110000000</v>
      </c>
      <c r="BD429" s="117">
        <v>110000000</v>
      </c>
      <c r="BE429" s="118"/>
      <c r="BF429" s="118" t="s">
        <v>837</v>
      </c>
      <c r="BG429" s="119" t="s">
        <v>783</v>
      </c>
      <c r="BH429" s="118"/>
      <c r="BI429" s="118"/>
      <c r="BJ429" s="118"/>
      <c r="BK429" s="124">
        <v>71</v>
      </c>
      <c r="BL429" s="120">
        <v>43556</v>
      </c>
      <c r="BM429" s="6">
        <f t="shared" si="34"/>
        <v>4</v>
      </c>
      <c r="BN429" s="121" t="s">
        <v>814</v>
      </c>
      <c r="BO429" s="126" t="s">
        <v>815</v>
      </c>
    </row>
    <row r="430" spans="1:67" s="48" customFormat="1" ht="54" customHeight="1" x14ac:dyDescent="0.25">
      <c r="A430" s="68">
        <v>579</v>
      </c>
      <c r="B430" s="23" t="s">
        <v>750</v>
      </c>
      <c r="C430" s="23" t="s">
        <v>751</v>
      </c>
      <c r="D430" s="23" t="s">
        <v>752</v>
      </c>
      <c r="E430" s="23" t="s">
        <v>198</v>
      </c>
      <c r="F430" s="23" t="s">
        <v>199</v>
      </c>
      <c r="G430" s="23" t="s">
        <v>753</v>
      </c>
      <c r="H430" s="23" t="s">
        <v>754</v>
      </c>
      <c r="I430" s="23" t="s">
        <v>755</v>
      </c>
      <c r="J430" s="94" t="s">
        <v>756</v>
      </c>
      <c r="K430" s="68">
        <f>IF(I430="na",0,IF(COUNTIFS($C$1:C430,C430,$I$1:I430,I430)&gt;1,0,1))</f>
        <v>0</v>
      </c>
      <c r="L430" s="68">
        <f>IF(I430="na",0,IF(COUNTIFS($D$1:D430,D430,$I$1:I430,I430)&gt;1,0,1))</f>
        <v>0</v>
      </c>
      <c r="M430" s="68">
        <f>IF(S430="",0,IF(VLOOKUP(R430,#REF!,2,0)=1,S430-O430,S430-SUMIFS($S:$S,$R:$R,INDEX(meses,VLOOKUP(R430,#REF!,2,0)-1),D:D,D430)))</f>
        <v>0</v>
      </c>
      <c r="N430" s="96"/>
      <c r="O430" s="96"/>
      <c r="P430" s="96"/>
      <c r="Q430" s="96"/>
      <c r="R430" s="96" t="s">
        <v>392</v>
      </c>
      <c r="S430" s="94"/>
      <c r="T430" s="22"/>
      <c r="U430" s="94"/>
      <c r="V430" s="94"/>
      <c r="W430" s="94"/>
      <c r="X430" s="23" t="s">
        <v>757</v>
      </c>
      <c r="Y430" s="20" t="s">
        <v>810</v>
      </c>
      <c r="Z430" s="23"/>
      <c r="AA430" s="113"/>
      <c r="AB430" s="113"/>
      <c r="AC430" s="113"/>
      <c r="AD430" s="23"/>
      <c r="AE430" s="23"/>
      <c r="AF430" s="94"/>
      <c r="AG430" s="22"/>
      <c r="AH430" s="94"/>
      <c r="AI430" s="94"/>
      <c r="AJ430" s="94"/>
      <c r="AK430" s="23" t="s">
        <v>779</v>
      </c>
      <c r="AL430" s="94" t="s">
        <v>416</v>
      </c>
      <c r="AM430" s="94" t="s">
        <v>416</v>
      </c>
      <c r="AN430" s="94" t="s">
        <v>416</v>
      </c>
      <c r="AO430" s="94" t="s">
        <v>416</v>
      </c>
      <c r="AP430" s="94" t="s">
        <v>416</v>
      </c>
      <c r="AQ430" s="94" t="s">
        <v>416</v>
      </c>
      <c r="AR430" s="94" t="s">
        <v>416</v>
      </c>
      <c r="AS430" s="94"/>
      <c r="AT430" s="23" t="s">
        <v>838</v>
      </c>
      <c r="AU430" s="23"/>
      <c r="AV430" s="23"/>
      <c r="AW430" s="94" t="s">
        <v>779</v>
      </c>
      <c r="AX430" s="115">
        <v>26202524</v>
      </c>
      <c r="AY430" s="116">
        <v>1</v>
      </c>
      <c r="AZ430" s="116" t="s">
        <v>781</v>
      </c>
      <c r="BA430" s="116">
        <v>0</v>
      </c>
      <c r="BB430" s="116" t="s">
        <v>416</v>
      </c>
      <c r="BC430" s="117">
        <v>26202524</v>
      </c>
      <c r="BD430" s="117">
        <v>26202524</v>
      </c>
      <c r="BE430" s="118"/>
      <c r="BF430" s="118" t="s">
        <v>839</v>
      </c>
      <c r="BG430" s="119" t="s">
        <v>783</v>
      </c>
      <c r="BH430" s="118"/>
      <c r="BI430" s="118"/>
      <c r="BJ430" s="118" t="s">
        <v>840</v>
      </c>
      <c r="BK430" s="124">
        <v>72</v>
      </c>
      <c r="BL430" s="120">
        <v>43493</v>
      </c>
      <c r="BM430" s="6">
        <f t="shared" si="34"/>
        <v>1</v>
      </c>
      <c r="BN430" s="121" t="s">
        <v>814</v>
      </c>
      <c r="BO430" s="126" t="s">
        <v>815</v>
      </c>
    </row>
    <row r="431" spans="1:67" s="48" customFormat="1" ht="54" customHeight="1" x14ac:dyDescent="0.25">
      <c r="A431" s="68">
        <v>580</v>
      </c>
      <c r="B431" s="23" t="s">
        <v>750</v>
      </c>
      <c r="C431" s="23" t="s">
        <v>751</v>
      </c>
      <c r="D431" s="23" t="s">
        <v>752</v>
      </c>
      <c r="E431" s="23" t="s">
        <v>198</v>
      </c>
      <c r="F431" s="23" t="s">
        <v>199</v>
      </c>
      <c r="G431" s="23" t="s">
        <v>753</v>
      </c>
      <c r="H431" s="23" t="s">
        <v>754</v>
      </c>
      <c r="I431" s="23" t="s">
        <v>755</v>
      </c>
      <c r="J431" s="94" t="s">
        <v>756</v>
      </c>
      <c r="K431" s="68">
        <f>IF(I431="na",0,IF(COUNTIFS($C$1:C431,C431,$I$1:I431,I431)&gt;1,0,1))</f>
        <v>0</v>
      </c>
      <c r="L431" s="68">
        <f>IF(I431="na",0,IF(COUNTIFS($D$1:D431,D431,$I$1:I431,I431)&gt;1,0,1))</f>
        <v>0</v>
      </c>
      <c r="M431" s="68">
        <f>IF(S431="",0,IF(VLOOKUP(R431,#REF!,2,0)=1,S431-O431,S431-SUMIFS($S:$S,$R:$R,INDEX(meses,VLOOKUP(R431,#REF!,2,0)-1),D:D,D431)))</f>
        <v>0</v>
      </c>
      <c r="N431" s="96"/>
      <c r="O431" s="96"/>
      <c r="P431" s="96"/>
      <c r="Q431" s="96"/>
      <c r="R431" s="96" t="s">
        <v>392</v>
      </c>
      <c r="S431" s="94"/>
      <c r="T431" s="22"/>
      <c r="U431" s="94"/>
      <c r="V431" s="94"/>
      <c r="W431" s="94"/>
      <c r="X431" s="23" t="s">
        <v>757</v>
      </c>
      <c r="Y431" s="20" t="s">
        <v>810</v>
      </c>
      <c r="Z431" s="23"/>
      <c r="AA431" s="113"/>
      <c r="AB431" s="113"/>
      <c r="AC431" s="113"/>
      <c r="AD431" s="23"/>
      <c r="AE431" s="23"/>
      <c r="AF431" s="94"/>
      <c r="AG431" s="22"/>
      <c r="AH431" s="94"/>
      <c r="AI431" s="94"/>
      <c r="AJ431" s="94"/>
      <c r="AK431" s="23" t="s">
        <v>779</v>
      </c>
      <c r="AL431" s="94" t="s">
        <v>416</v>
      </c>
      <c r="AM431" s="94" t="s">
        <v>416</v>
      </c>
      <c r="AN431" s="94" t="s">
        <v>416</v>
      </c>
      <c r="AO431" s="94" t="s">
        <v>416</v>
      </c>
      <c r="AP431" s="94" t="s">
        <v>416</v>
      </c>
      <c r="AQ431" s="94" t="s">
        <v>416</v>
      </c>
      <c r="AR431" s="94" t="s">
        <v>416</v>
      </c>
      <c r="AS431" s="94"/>
      <c r="AT431" s="23" t="s">
        <v>838</v>
      </c>
      <c r="AU431" s="23"/>
      <c r="AV431" s="23"/>
      <c r="AW431" s="94" t="s">
        <v>779</v>
      </c>
      <c r="AX431" s="115">
        <v>24000000</v>
      </c>
      <c r="AY431" s="116">
        <v>1</v>
      </c>
      <c r="AZ431" s="116" t="s">
        <v>781</v>
      </c>
      <c r="BA431" s="116">
        <v>0</v>
      </c>
      <c r="BB431" s="116" t="s">
        <v>416</v>
      </c>
      <c r="BC431" s="117">
        <v>24000000</v>
      </c>
      <c r="BD431" s="117">
        <v>24000000</v>
      </c>
      <c r="BE431" s="118"/>
      <c r="BF431" s="118" t="s">
        <v>839</v>
      </c>
      <c r="BG431" s="119" t="s">
        <v>783</v>
      </c>
      <c r="BH431" s="118"/>
      <c r="BI431" s="118"/>
      <c r="BJ431" s="118" t="s">
        <v>840</v>
      </c>
      <c r="BK431" s="124">
        <v>73</v>
      </c>
      <c r="BL431" s="120">
        <v>43556</v>
      </c>
      <c r="BM431" s="6">
        <f t="shared" si="34"/>
        <v>4</v>
      </c>
      <c r="BN431" s="121" t="s">
        <v>814</v>
      </c>
      <c r="BO431" s="126" t="s">
        <v>815</v>
      </c>
    </row>
    <row r="432" spans="1:67" s="48" customFormat="1" ht="54" customHeight="1" x14ac:dyDescent="0.25">
      <c r="A432" s="68">
        <v>581</v>
      </c>
      <c r="B432" s="23" t="s">
        <v>750</v>
      </c>
      <c r="C432" s="23" t="s">
        <v>751</v>
      </c>
      <c r="D432" s="23" t="s">
        <v>752</v>
      </c>
      <c r="E432" s="23" t="s">
        <v>198</v>
      </c>
      <c r="F432" s="23" t="s">
        <v>199</v>
      </c>
      <c r="G432" s="23" t="s">
        <v>753</v>
      </c>
      <c r="H432" s="23" t="s">
        <v>754</v>
      </c>
      <c r="I432" s="23" t="s">
        <v>755</v>
      </c>
      <c r="J432" s="94" t="s">
        <v>756</v>
      </c>
      <c r="K432" s="68">
        <f>IF(I432="na",0,IF(COUNTIFS($C$1:C432,C432,$I$1:I432,I432)&gt;1,0,1))</f>
        <v>0</v>
      </c>
      <c r="L432" s="68">
        <f>IF(I432="na",0,IF(COUNTIFS($D$1:D432,D432,$I$1:I432,I432)&gt;1,0,1))</f>
        <v>0</v>
      </c>
      <c r="M432" s="68">
        <f>IF(S432="",0,IF(VLOOKUP(R432,#REF!,2,0)=1,S432-O432,S432-SUMIFS($S:$S,$R:$R,INDEX(meses,VLOOKUP(R432,#REF!,2,0)-1),D:D,D432)))</f>
        <v>0</v>
      </c>
      <c r="N432" s="96"/>
      <c r="O432" s="96"/>
      <c r="P432" s="96"/>
      <c r="Q432" s="96"/>
      <c r="R432" s="96" t="s">
        <v>392</v>
      </c>
      <c r="S432" s="94"/>
      <c r="T432" s="22"/>
      <c r="U432" s="94"/>
      <c r="V432" s="94"/>
      <c r="W432" s="94"/>
      <c r="X432" s="23" t="s">
        <v>757</v>
      </c>
      <c r="Y432" s="23" t="s">
        <v>810</v>
      </c>
      <c r="Z432" s="23"/>
      <c r="AA432" s="113"/>
      <c r="AB432" s="113"/>
      <c r="AC432" s="113"/>
      <c r="AD432" s="23"/>
      <c r="AE432" s="23"/>
      <c r="AF432" s="94"/>
      <c r="AG432" s="22"/>
      <c r="AH432" s="94"/>
      <c r="AI432" s="94"/>
      <c r="AJ432" s="94"/>
      <c r="AK432" s="23" t="s">
        <v>779</v>
      </c>
      <c r="AL432" s="94" t="s">
        <v>416</v>
      </c>
      <c r="AM432" s="94" t="s">
        <v>416</v>
      </c>
      <c r="AN432" s="94" t="s">
        <v>416</v>
      </c>
      <c r="AO432" s="94" t="s">
        <v>416</v>
      </c>
      <c r="AP432" s="94" t="s">
        <v>416</v>
      </c>
      <c r="AQ432" s="94" t="s">
        <v>416</v>
      </c>
      <c r="AR432" s="94" t="s">
        <v>416</v>
      </c>
      <c r="AS432" s="94">
        <v>1125</v>
      </c>
      <c r="AT432" s="23" t="s">
        <v>841</v>
      </c>
      <c r="AU432" s="23"/>
      <c r="AV432" s="23"/>
      <c r="AW432" s="94" t="s">
        <v>779</v>
      </c>
      <c r="AX432" s="115">
        <v>66278876</v>
      </c>
      <c r="AY432" s="116">
        <v>1</v>
      </c>
      <c r="AZ432" s="116" t="s">
        <v>781</v>
      </c>
      <c r="BA432" s="116">
        <v>0</v>
      </c>
      <c r="BB432" s="116" t="s">
        <v>416</v>
      </c>
      <c r="BC432" s="117">
        <v>66278876</v>
      </c>
      <c r="BD432" s="117">
        <v>66278876</v>
      </c>
      <c r="BE432" s="118"/>
      <c r="BF432" s="118" t="s">
        <v>839</v>
      </c>
      <c r="BG432" s="119" t="s">
        <v>783</v>
      </c>
      <c r="BH432" s="118"/>
      <c r="BI432" s="118"/>
      <c r="BJ432" s="118" t="s">
        <v>840</v>
      </c>
      <c r="BK432" s="124">
        <v>74</v>
      </c>
      <c r="BL432" s="120">
        <v>43556</v>
      </c>
      <c r="BM432" s="6">
        <f t="shared" si="34"/>
        <v>4</v>
      </c>
      <c r="BN432" s="121" t="s">
        <v>814</v>
      </c>
      <c r="BO432" s="126" t="s">
        <v>815</v>
      </c>
    </row>
    <row r="433" spans="1:67" s="48" customFormat="1" ht="54" customHeight="1" x14ac:dyDescent="0.25">
      <c r="A433" s="68">
        <v>582</v>
      </c>
      <c r="B433" s="23" t="s">
        <v>750</v>
      </c>
      <c r="C433" s="23" t="s">
        <v>751</v>
      </c>
      <c r="D433" s="23" t="s">
        <v>752</v>
      </c>
      <c r="E433" s="23" t="s">
        <v>198</v>
      </c>
      <c r="F433" s="23" t="s">
        <v>199</v>
      </c>
      <c r="G433" s="23" t="s">
        <v>753</v>
      </c>
      <c r="H433" s="23" t="s">
        <v>754</v>
      </c>
      <c r="I433" s="23" t="s">
        <v>755</v>
      </c>
      <c r="J433" s="94" t="s">
        <v>756</v>
      </c>
      <c r="K433" s="68">
        <f>IF(I433="na",0,IF(COUNTIFS($C$1:C433,C433,$I$1:I433,I433)&gt;1,0,1))</f>
        <v>0</v>
      </c>
      <c r="L433" s="68">
        <f>IF(I433="na",0,IF(COUNTIFS($D$1:D433,D433,$I$1:I433,I433)&gt;1,0,1))</f>
        <v>0</v>
      </c>
      <c r="M433" s="68">
        <f>IF(S433="",0,IF(VLOOKUP(R433,#REF!,2,0)=1,S433-O433,S433-SUMIFS($S:$S,$R:$R,INDEX(meses,VLOOKUP(R433,#REF!,2,0)-1),D:D,D433)))</f>
        <v>0</v>
      </c>
      <c r="N433" s="96"/>
      <c r="O433" s="96"/>
      <c r="P433" s="96"/>
      <c r="Q433" s="96"/>
      <c r="R433" s="96" t="s">
        <v>392</v>
      </c>
      <c r="S433" s="94"/>
      <c r="T433" s="22"/>
      <c r="U433" s="94"/>
      <c r="V433" s="94"/>
      <c r="W433" s="94"/>
      <c r="X433" s="23" t="s">
        <v>757</v>
      </c>
      <c r="Y433" s="23" t="s">
        <v>810</v>
      </c>
      <c r="Z433" s="23"/>
      <c r="AA433" s="113"/>
      <c r="AB433" s="113"/>
      <c r="AC433" s="113"/>
      <c r="AD433" s="23"/>
      <c r="AE433" s="23"/>
      <c r="AF433" s="94"/>
      <c r="AG433" s="22"/>
      <c r="AH433" s="94"/>
      <c r="AI433" s="94"/>
      <c r="AJ433" s="94"/>
      <c r="AK433" s="23" t="s">
        <v>779</v>
      </c>
      <c r="AL433" s="94" t="s">
        <v>416</v>
      </c>
      <c r="AM433" s="94" t="s">
        <v>416</v>
      </c>
      <c r="AN433" s="94" t="s">
        <v>416</v>
      </c>
      <c r="AO433" s="94" t="s">
        <v>416</v>
      </c>
      <c r="AP433" s="94" t="s">
        <v>416</v>
      </c>
      <c r="AQ433" s="94" t="s">
        <v>416</v>
      </c>
      <c r="AR433" s="94" t="s">
        <v>416</v>
      </c>
      <c r="AS433" s="94">
        <v>1125</v>
      </c>
      <c r="AT433" s="23" t="s">
        <v>841</v>
      </c>
      <c r="AU433" s="23"/>
      <c r="AV433" s="23"/>
      <c r="AW433" s="94" t="s">
        <v>779</v>
      </c>
      <c r="AX433" s="115">
        <v>25000000</v>
      </c>
      <c r="AY433" s="116">
        <v>1</v>
      </c>
      <c r="AZ433" s="116" t="s">
        <v>781</v>
      </c>
      <c r="BA433" s="116">
        <v>0</v>
      </c>
      <c r="BB433" s="116" t="s">
        <v>416</v>
      </c>
      <c r="BC433" s="117">
        <v>25000000</v>
      </c>
      <c r="BD433" s="117">
        <v>25000000</v>
      </c>
      <c r="BE433" s="118"/>
      <c r="BF433" s="118" t="s">
        <v>842</v>
      </c>
      <c r="BG433" s="119" t="s">
        <v>783</v>
      </c>
      <c r="BH433" s="118"/>
      <c r="BI433" s="118"/>
      <c r="BJ433" s="118"/>
      <c r="BK433" s="124">
        <v>75</v>
      </c>
      <c r="BL433" s="120">
        <v>43586</v>
      </c>
      <c r="BM433" s="6">
        <f t="shared" si="34"/>
        <v>5</v>
      </c>
      <c r="BN433" s="121" t="s">
        <v>814</v>
      </c>
      <c r="BO433" s="126" t="s">
        <v>815</v>
      </c>
    </row>
    <row r="434" spans="1:67" s="48" customFormat="1" ht="54" customHeight="1" x14ac:dyDescent="0.25">
      <c r="A434" s="68">
        <v>583</v>
      </c>
      <c r="B434" s="23" t="s">
        <v>750</v>
      </c>
      <c r="C434" s="23" t="s">
        <v>751</v>
      </c>
      <c r="D434" s="23" t="s">
        <v>752</v>
      </c>
      <c r="E434" s="23" t="s">
        <v>198</v>
      </c>
      <c r="F434" s="23" t="s">
        <v>199</v>
      </c>
      <c r="G434" s="23" t="s">
        <v>753</v>
      </c>
      <c r="H434" s="23" t="s">
        <v>754</v>
      </c>
      <c r="I434" s="23" t="s">
        <v>755</v>
      </c>
      <c r="J434" s="94" t="s">
        <v>756</v>
      </c>
      <c r="K434" s="68">
        <f>IF(I434="na",0,IF(COUNTIFS($C$1:C434,C434,$I$1:I434,I434)&gt;1,0,1))</f>
        <v>0</v>
      </c>
      <c r="L434" s="68">
        <f>IF(I434="na",0,IF(COUNTIFS($D$1:D434,D434,$I$1:I434,I434)&gt;1,0,1))</f>
        <v>0</v>
      </c>
      <c r="M434" s="68">
        <f>IF(S434="",0,IF(VLOOKUP(R434,#REF!,2,0)=1,S434-O434,S434-SUMIFS($S:$S,$R:$R,INDEX(meses,VLOOKUP(R434,#REF!,2,0)-1),D:D,D434)))</f>
        <v>0</v>
      </c>
      <c r="N434" s="96"/>
      <c r="O434" s="96"/>
      <c r="P434" s="96"/>
      <c r="Q434" s="96"/>
      <c r="R434" s="96" t="s">
        <v>392</v>
      </c>
      <c r="S434" s="94"/>
      <c r="T434" s="22"/>
      <c r="U434" s="94"/>
      <c r="V434" s="94"/>
      <c r="W434" s="94"/>
      <c r="X434" s="23" t="s">
        <v>757</v>
      </c>
      <c r="Y434" s="23" t="s">
        <v>810</v>
      </c>
      <c r="Z434" s="23"/>
      <c r="AA434" s="113"/>
      <c r="AB434" s="113"/>
      <c r="AC434" s="113"/>
      <c r="AD434" s="23"/>
      <c r="AE434" s="23"/>
      <c r="AF434" s="94"/>
      <c r="AG434" s="22"/>
      <c r="AH434" s="94"/>
      <c r="AI434" s="94"/>
      <c r="AJ434" s="94"/>
      <c r="AK434" s="23" t="s">
        <v>779</v>
      </c>
      <c r="AL434" s="94" t="s">
        <v>416</v>
      </c>
      <c r="AM434" s="94" t="s">
        <v>416</v>
      </c>
      <c r="AN434" s="94" t="s">
        <v>416</v>
      </c>
      <c r="AO434" s="94" t="s">
        <v>416</v>
      </c>
      <c r="AP434" s="94" t="s">
        <v>416</v>
      </c>
      <c r="AQ434" s="94" t="s">
        <v>416</v>
      </c>
      <c r="AR434" s="94" t="s">
        <v>416</v>
      </c>
      <c r="AS434" s="94" t="s">
        <v>787</v>
      </c>
      <c r="AT434" s="23" t="s">
        <v>843</v>
      </c>
      <c r="AU434" s="23"/>
      <c r="AV434" s="23"/>
      <c r="AW434" s="94" t="s">
        <v>779</v>
      </c>
      <c r="AX434" s="115">
        <v>1000000</v>
      </c>
      <c r="AY434" s="116">
        <v>1</v>
      </c>
      <c r="AZ434" s="116" t="s">
        <v>781</v>
      </c>
      <c r="BA434" s="116">
        <v>0</v>
      </c>
      <c r="BB434" s="116" t="s">
        <v>416</v>
      </c>
      <c r="BC434" s="117">
        <v>1000000</v>
      </c>
      <c r="BD434" s="117">
        <v>1000000</v>
      </c>
      <c r="BE434" s="118"/>
      <c r="BF434" s="118" t="s">
        <v>844</v>
      </c>
      <c r="BG434" s="119" t="s">
        <v>783</v>
      </c>
      <c r="BH434" s="118"/>
      <c r="BI434" s="118"/>
      <c r="BJ434" s="118"/>
      <c r="BK434" s="124">
        <v>76</v>
      </c>
      <c r="BL434" s="120">
        <v>43586</v>
      </c>
      <c r="BM434" s="6">
        <f t="shared" si="34"/>
        <v>5</v>
      </c>
      <c r="BN434" s="121" t="s">
        <v>814</v>
      </c>
      <c r="BO434" s="126" t="s">
        <v>815</v>
      </c>
    </row>
    <row r="435" spans="1:67" s="48" customFormat="1" ht="54" customHeight="1" x14ac:dyDescent="0.25">
      <c r="A435" s="68">
        <v>584</v>
      </c>
      <c r="B435" s="23" t="s">
        <v>750</v>
      </c>
      <c r="C435" s="23" t="s">
        <v>751</v>
      </c>
      <c r="D435" s="23" t="s">
        <v>752</v>
      </c>
      <c r="E435" s="23" t="s">
        <v>198</v>
      </c>
      <c r="F435" s="23" t="s">
        <v>199</v>
      </c>
      <c r="G435" s="23" t="s">
        <v>753</v>
      </c>
      <c r="H435" s="23" t="s">
        <v>754</v>
      </c>
      <c r="I435" s="23" t="s">
        <v>755</v>
      </c>
      <c r="J435" s="94" t="s">
        <v>756</v>
      </c>
      <c r="K435" s="68">
        <f>IF(I435="na",0,IF(COUNTIFS($C$1:C435,C435,$I$1:I435,I435)&gt;1,0,1))</f>
        <v>0</v>
      </c>
      <c r="L435" s="68">
        <f>IF(I435="na",0,IF(COUNTIFS($D$1:D435,D435,$I$1:I435,I435)&gt;1,0,1))</f>
        <v>0</v>
      </c>
      <c r="M435" s="68">
        <f>IF(S435="",0,IF(VLOOKUP(R435,#REF!,2,0)=1,S435-O435,S435-SUMIFS($S:$S,$R:$R,INDEX(meses,VLOOKUP(R435,#REF!,2,0)-1),D:D,D435)))</f>
        <v>0</v>
      </c>
      <c r="N435" s="96"/>
      <c r="O435" s="96"/>
      <c r="P435" s="96"/>
      <c r="Q435" s="96"/>
      <c r="R435" s="96" t="s">
        <v>392</v>
      </c>
      <c r="S435" s="94"/>
      <c r="T435" s="22"/>
      <c r="U435" s="94"/>
      <c r="V435" s="94"/>
      <c r="W435" s="94"/>
      <c r="X435" s="23" t="s">
        <v>757</v>
      </c>
      <c r="Y435" s="23" t="s">
        <v>810</v>
      </c>
      <c r="Z435" s="23"/>
      <c r="AA435" s="113"/>
      <c r="AB435" s="113"/>
      <c r="AC435" s="113"/>
      <c r="AD435" s="23"/>
      <c r="AE435" s="23"/>
      <c r="AF435" s="94"/>
      <c r="AG435" s="22"/>
      <c r="AH435" s="94"/>
      <c r="AI435" s="94"/>
      <c r="AJ435" s="94"/>
      <c r="AK435" s="23" t="s">
        <v>779</v>
      </c>
      <c r="AL435" s="94" t="s">
        <v>416</v>
      </c>
      <c r="AM435" s="94" t="s">
        <v>416</v>
      </c>
      <c r="AN435" s="94" t="s">
        <v>416</v>
      </c>
      <c r="AO435" s="94" t="s">
        <v>416</v>
      </c>
      <c r="AP435" s="94" t="s">
        <v>416</v>
      </c>
      <c r="AQ435" s="94" t="s">
        <v>416</v>
      </c>
      <c r="AR435" s="94" t="s">
        <v>416</v>
      </c>
      <c r="AS435" s="94" t="s">
        <v>787</v>
      </c>
      <c r="AT435" s="23" t="s">
        <v>845</v>
      </c>
      <c r="AU435" s="23"/>
      <c r="AV435" s="23"/>
      <c r="AW435" s="94" t="s">
        <v>779</v>
      </c>
      <c r="AX435" s="115">
        <v>10000000</v>
      </c>
      <c r="AY435" s="116">
        <v>1</v>
      </c>
      <c r="AZ435" s="116" t="s">
        <v>781</v>
      </c>
      <c r="BA435" s="116">
        <v>0</v>
      </c>
      <c r="BB435" s="116" t="s">
        <v>416</v>
      </c>
      <c r="BC435" s="117">
        <v>10000000</v>
      </c>
      <c r="BD435" s="117">
        <v>10000000</v>
      </c>
      <c r="BE435" s="118"/>
      <c r="BF435" s="118" t="s">
        <v>846</v>
      </c>
      <c r="BG435" s="119" t="s">
        <v>783</v>
      </c>
      <c r="BH435" s="118"/>
      <c r="BI435" s="118"/>
      <c r="BJ435" s="118"/>
      <c r="BK435" s="124">
        <v>77</v>
      </c>
      <c r="BL435" s="120">
        <v>43586</v>
      </c>
      <c r="BM435" s="6">
        <f t="shared" si="34"/>
        <v>5</v>
      </c>
      <c r="BN435" s="121" t="s">
        <v>814</v>
      </c>
      <c r="BO435" s="126" t="s">
        <v>815</v>
      </c>
    </row>
    <row r="436" spans="1:67" s="48" customFormat="1" ht="54" customHeight="1" x14ac:dyDescent="0.25">
      <c r="A436" s="68">
        <v>585</v>
      </c>
      <c r="B436" s="23" t="s">
        <v>750</v>
      </c>
      <c r="C436" s="23" t="s">
        <v>751</v>
      </c>
      <c r="D436" s="23" t="s">
        <v>752</v>
      </c>
      <c r="E436" s="23" t="s">
        <v>198</v>
      </c>
      <c r="F436" s="23" t="s">
        <v>199</v>
      </c>
      <c r="G436" s="23" t="s">
        <v>753</v>
      </c>
      <c r="H436" s="23" t="s">
        <v>754</v>
      </c>
      <c r="I436" s="23" t="s">
        <v>755</v>
      </c>
      <c r="J436" s="94" t="s">
        <v>756</v>
      </c>
      <c r="K436" s="68">
        <f>IF(I436="na",0,IF(COUNTIFS($C$1:C436,C436,$I$1:I436,I436)&gt;1,0,1))</f>
        <v>0</v>
      </c>
      <c r="L436" s="68">
        <f>IF(I436="na",0,IF(COUNTIFS($D$1:D436,D436,$I$1:I436,I436)&gt;1,0,1))</f>
        <v>0</v>
      </c>
      <c r="M436" s="68">
        <f>IF(S436="",0,IF(VLOOKUP(R436,#REF!,2,0)=1,S436-O436,S436-SUMIFS($S:$S,$R:$R,INDEX(meses,VLOOKUP(R436,#REF!,2,0)-1),D:D,D436)))</f>
        <v>0</v>
      </c>
      <c r="N436" s="96"/>
      <c r="O436" s="96"/>
      <c r="P436" s="96"/>
      <c r="Q436" s="96"/>
      <c r="R436" s="96" t="s">
        <v>392</v>
      </c>
      <c r="S436" s="94"/>
      <c r="T436" s="22"/>
      <c r="U436" s="94"/>
      <c r="V436" s="94"/>
      <c r="W436" s="94"/>
      <c r="X436" s="23" t="s">
        <v>757</v>
      </c>
      <c r="Y436" s="23" t="s">
        <v>810</v>
      </c>
      <c r="Z436" s="23"/>
      <c r="AA436" s="113"/>
      <c r="AB436" s="113"/>
      <c r="AC436" s="113"/>
      <c r="AD436" s="23"/>
      <c r="AE436" s="23"/>
      <c r="AF436" s="94"/>
      <c r="AG436" s="22"/>
      <c r="AH436" s="94"/>
      <c r="AI436" s="94"/>
      <c r="AJ436" s="94"/>
      <c r="AK436" s="23" t="s">
        <v>779</v>
      </c>
      <c r="AL436" s="94" t="s">
        <v>416</v>
      </c>
      <c r="AM436" s="94" t="s">
        <v>416</v>
      </c>
      <c r="AN436" s="94" t="s">
        <v>416</v>
      </c>
      <c r="AO436" s="94" t="s">
        <v>416</v>
      </c>
      <c r="AP436" s="94" t="s">
        <v>416</v>
      </c>
      <c r="AQ436" s="94" t="s">
        <v>416</v>
      </c>
      <c r="AR436" s="94" t="s">
        <v>416</v>
      </c>
      <c r="AS436" s="94" t="s">
        <v>787</v>
      </c>
      <c r="AT436" s="23" t="s">
        <v>847</v>
      </c>
      <c r="AU436" s="23"/>
      <c r="AV436" s="23"/>
      <c r="AW436" s="94" t="s">
        <v>779</v>
      </c>
      <c r="AX436" s="115">
        <v>3900000</v>
      </c>
      <c r="AY436" s="116">
        <v>1</v>
      </c>
      <c r="AZ436" s="116" t="s">
        <v>781</v>
      </c>
      <c r="BA436" s="116">
        <v>0</v>
      </c>
      <c r="BB436" s="116" t="s">
        <v>416</v>
      </c>
      <c r="BC436" s="117">
        <v>3900000</v>
      </c>
      <c r="BD436" s="117">
        <v>3900000</v>
      </c>
      <c r="BE436" s="118"/>
      <c r="BF436" s="118" t="s">
        <v>848</v>
      </c>
      <c r="BG436" s="119" t="s">
        <v>783</v>
      </c>
      <c r="BH436" s="118"/>
      <c r="BI436" s="118"/>
      <c r="BJ436" s="118"/>
      <c r="BK436" s="124">
        <v>78</v>
      </c>
      <c r="BL436" s="120">
        <v>43586</v>
      </c>
      <c r="BM436" s="6">
        <f t="shared" si="34"/>
        <v>5</v>
      </c>
      <c r="BN436" s="121" t="s">
        <v>814</v>
      </c>
      <c r="BO436" s="126" t="s">
        <v>815</v>
      </c>
    </row>
    <row r="437" spans="1:67" s="48" customFormat="1" ht="54" customHeight="1" x14ac:dyDescent="0.25">
      <c r="A437" s="68">
        <v>586</v>
      </c>
      <c r="B437" s="23" t="s">
        <v>750</v>
      </c>
      <c r="C437" s="23" t="s">
        <v>751</v>
      </c>
      <c r="D437" s="23" t="s">
        <v>752</v>
      </c>
      <c r="E437" s="23" t="s">
        <v>198</v>
      </c>
      <c r="F437" s="23" t="s">
        <v>199</v>
      </c>
      <c r="G437" s="23" t="s">
        <v>753</v>
      </c>
      <c r="H437" s="23" t="s">
        <v>754</v>
      </c>
      <c r="I437" s="23" t="s">
        <v>755</v>
      </c>
      <c r="J437" s="94" t="s">
        <v>756</v>
      </c>
      <c r="K437" s="68">
        <f>IF(I437="na",0,IF(COUNTIFS($C$1:C437,C437,$I$1:I437,I437)&gt;1,0,1))</f>
        <v>0</v>
      </c>
      <c r="L437" s="68">
        <f>IF(I437="na",0,IF(COUNTIFS($D$1:D437,D437,$I$1:I437,I437)&gt;1,0,1))</f>
        <v>0</v>
      </c>
      <c r="M437" s="68">
        <f>IF(S437="",0,IF(VLOOKUP(R437,#REF!,2,0)=1,S437-O437,S437-SUMIFS($S:$S,$R:$R,INDEX(meses,VLOOKUP(R437,#REF!,2,0)-1),D:D,D437)))</f>
        <v>0</v>
      </c>
      <c r="N437" s="96"/>
      <c r="O437" s="96"/>
      <c r="P437" s="96"/>
      <c r="Q437" s="96"/>
      <c r="R437" s="96" t="s">
        <v>392</v>
      </c>
      <c r="S437" s="94"/>
      <c r="T437" s="22"/>
      <c r="U437" s="94"/>
      <c r="V437" s="94"/>
      <c r="W437" s="94"/>
      <c r="X437" s="23" t="s">
        <v>757</v>
      </c>
      <c r="Y437" s="23" t="s">
        <v>810</v>
      </c>
      <c r="Z437" s="23"/>
      <c r="AA437" s="113"/>
      <c r="AB437" s="113"/>
      <c r="AC437" s="113"/>
      <c r="AD437" s="23"/>
      <c r="AE437" s="23"/>
      <c r="AF437" s="94"/>
      <c r="AG437" s="22"/>
      <c r="AH437" s="94"/>
      <c r="AI437" s="94"/>
      <c r="AJ437" s="94"/>
      <c r="AK437" s="23" t="s">
        <v>779</v>
      </c>
      <c r="AL437" s="94" t="s">
        <v>416</v>
      </c>
      <c r="AM437" s="94" t="s">
        <v>416</v>
      </c>
      <c r="AN437" s="94" t="s">
        <v>416</v>
      </c>
      <c r="AO437" s="94" t="s">
        <v>416</v>
      </c>
      <c r="AP437" s="94" t="s">
        <v>416</v>
      </c>
      <c r="AQ437" s="94" t="s">
        <v>416</v>
      </c>
      <c r="AR437" s="94" t="s">
        <v>416</v>
      </c>
      <c r="AS437" s="94" t="s">
        <v>787</v>
      </c>
      <c r="AT437" s="23" t="s">
        <v>849</v>
      </c>
      <c r="AU437" s="23"/>
      <c r="AV437" s="23"/>
      <c r="AW437" s="94" t="s">
        <v>779</v>
      </c>
      <c r="AX437" s="115">
        <v>5000000</v>
      </c>
      <c r="AY437" s="116">
        <v>1</v>
      </c>
      <c r="AZ437" s="116" t="s">
        <v>781</v>
      </c>
      <c r="BA437" s="116">
        <v>0</v>
      </c>
      <c r="BB437" s="116" t="s">
        <v>416</v>
      </c>
      <c r="BC437" s="117">
        <v>5000000</v>
      </c>
      <c r="BD437" s="117">
        <v>5000000</v>
      </c>
      <c r="BE437" s="118"/>
      <c r="BF437" s="118" t="s">
        <v>850</v>
      </c>
      <c r="BG437" s="119" t="s">
        <v>783</v>
      </c>
      <c r="BH437" s="118"/>
      <c r="BI437" s="118"/>
      <c r="BJ437" s="118"/>
      <c r="BK437" s="124">
        <v>79</v>
      </c>
      <c r="BL437" s="120">
        <v>43586</v>
      </c>
      <c r="BM437" s="6">
        <f t="shared" si="34"/>
        <v>5</v>
      </c>
      <c r="BN437" s="121" t="s">
        <v>814</v>
      </c>
      <c r="BO437" s="126" t="s">
        <v>815</v>
      </c>
    </row>
    <row r="438" spans="1:67" s="48" customFormat="1" ht="54" customHeight="1" x14ac:dyDescent="0.25">
      <c r="A438" s="68">
        <v>587</v>
      </c>
      <c r="B438" s="23" t="s">
        <v>750</v>
      </c>
      <c r="C438" s="23" t="s">
        <v>751</v>
      </c>
      <c r="D438" s="23" t="s">
        <v>752</v>
      </c>
      <c r="E438" s="23" t="s">
        <v>198</v>
      </c>
      <c r="F438" s="23" t="s">
        <v>199</v>
      </c>
      <c r="G438" s="23" t="s">
        <v>753</v>
      </c>
      <c r="H438" s="23" t="s">
        <v>754</v>
      </c>
      <c r="I438" s="23" t="s">
        <v>755</v>
      </c>
      <c r="J438" s="94" t="s">
        <v>756</v>
      </c>
      <c r="K438" s="68">
        <f>IF(I438="na",0,IF(COUNTIFS($C$1:C438,C438,$I$1:I438,I438)&gt;1,0,1))</f>
        <v>0</v>
      </c>
      <c r="L438" s="68">
        <f>IF(I438="na",0,IF(COUNTIFS($D$1:D438,D438,$I$1:I438,I438)&gt;1,0,1))</f>
        <v>0</v>
      </c>
      <c r="M438" s="68">
        <f>IF(S438="",0,IF(VLOOKUP(R438,#REF!,2,0)=1,S438-O438,S438-SUMIFS($S:$S,$R:$R,INDEX(meses,VLOOKUP(R438,#REF!,2,0)-1),D:D,D438)))</f>
        <v>0</v>
      </c>
      <c r="N438" s="96"/>
      <c r="O438" s="96"/>
      <c r="P438" s="96"/>
      <c r="Q438" s="96"/>
      <c r="R438" s="96" t="s">
        <v>392</v>
      </c>
      <c r="S438" s="94"/>
      <c r="T438" s="22"/>
      <c r="U438" s="94"/>
      <c r="V438" s="94"/>
      <c r="W438" s="94"/>
      <c r="X438" s="23" t="s">
        <v>757</v>
      </c>
      <c r="Y438" s="23" t="s">
        <v>810</v>
      </c>
      <c r="Z438" s="23"/>
      <c r="AA438" s="113"/>
      <c r="AB438" s="113"/>
      <c r="AC438" s="113"/>
      <c r="AD438" s="23"/>
      <c r="AE438" s="23"/>
      <c r="AF438" s="94"/>
      <c r="AG438" s="22"/>
      <c r="AH438" s="94"/>
      <c r="AI438" s="94"/>
      <c r="AJ438" s="94"/>
      <c r="AK438" s="23" t="s">
        <v>779</v>
      </c>
      <c r="AL438" s="94" t="s">
        <v>416</v>
      </c>
      <c r="AM438" s="94" t="s">
        <v>416</v>
      </c>
      <c r="AN438" s="94" t="s">
        <v>416</v>
      </c>
      <c r="AO438" s="94" t="s">
        <v>416</v>
      </c>
      <c r="AP438" s="94" t="s">
        <v>416</v>
      </c>
      <c r="AQ438" s="94" t="s">
        <v>416</v>
      </c>
      <c r="AR438" s="94" t="s">
        <v>416</v>
      </c>
      <c r="AS438" s="94" t="s">
        <v>787</v>
      </c>
      <c r="AT438" s="23" t="s">
        <v>851</v>
      </c>
      <c r="AU438" s="23"/>
      <c r="AV438" s="23"/>
      <c r="AW438" s="94" t="s">
        <v>779</v>
      </c>
      <c r="AX438" s="115">
        <v>9253400</v>
      </c>
      <c r="AY438" s="116">
        <v>1</v>
      </c>
      <c r="AZ438" s="116" t="s">
        <v>781</v>
      </c>
      <c r="BA438" s="116">
        <v>0</v>
      </c>
      <c r="BB438" s="116" t="s">
        <v>416</v>
      </c>
      <c r="BC438" s="117">
        <v>9253400</v>
      </c>
      <c r="BD438" s="117">
        <v>9253400</v>
      </c>
      <c r="BE438" s="118"/>
      <c r="BF438" s="118" t="s">
        <v>852</v>
      </c>
      <c r="BG438" s="119" t="s">
        <v>783</v>
      </c>
      <c r="BH438" s="118"/>
      <c r="BI438" s="118"/>
      <c r="BJ438" s="118"/>
      <c r="BK438" s="124">
        <v>80</v>
      </c>
      <c r="BL438" s="120">
        <v>43497</v>
      </c>
      <c r="BM438" s="6">
        <f t="shared" si="34"/>
        <v>2</v>
      </c>
      <c r="BN438" s="121" t="s">
        <v>814</v>
      </c>
      <c r="BO438" s="126" t="s">
        <v>815</v>
      </c>
    </row>
    <row r="439" spans="1:67" s="48" customFormat="1" ht="54" customHeight="1" x14ac:dyDescent="0.25">
      <c r="A439" s="68">
        <v>588</v>
      </c>
      <c r="B439" s="23" t="s">
        <v>750</v>
      </c>
      <c r="C439" s="23" t="s">
        <v>751</v>
      </c>
      <c r="D439" s="23" t="s">
        <v>752</v>
      </c>
      <c r="E439" s="23" t="s">
        <v>198</v>
      </c>
      <c r="F439" s="23" t="s">
        <v>199</v>
      </c>
      <c r="G439" s="23" t="s">
        <v>753</v>
      </c>
      <c r="H439" s="23" t="s">
        <v>754</v>
      </c>
      <c r="I439" s="23" t="s">
        <v>755</v>
      </c>
      <c r="J439" s="94" t="s">
        <v>756</v>
      </c>
      <c r="K439" s="68">
        <f>IF(I439="na",0,IF(COUNTIFS($C$1:C439,C439,$I$1:I439,I439)&gt;1,0,1))</f>
        <v>0</v>
      </c>
      <c r="L439" s="68">
        <f>IF(I439="na",0,IF(COUNTIFS($D$1:D439,D439,$I$1:I439,I439)&gt;1,0,1))</f>
        <v>0</v>
      </c>
      <c r="M439" s="68">
        <f>IF(S439="",0,IF(VLOOKUP(R439,#REF!,2,0)=1,S439-O439,S439-SUMIFS($S:$S,$R:$R,INDEX(meses,VLOOKUP(R439,#REF!,2,0)-1),D:D,D439)))</f>
        <v>0</v>
      </c>
      <c r="N439" s="96"/>
      <c r="O439" s="96"/>
      <c r="P439" s="96"/>
      <c r="Q439" s="96"/>
      <c r="R439" s="96" t="s">
        <v>392</v>
      </c>
      <c r="S439" s="94"/>
      <c r="T439" s="22"/>
      <c r="U439" s="94"/>
      <c r="V439" s="94"/>
      <c r="W439" s="94"/>
      <c r="X439" s="23" t="s">
        <v>757</v>
      </c>
      <c r="Y439" s="23" t="s">
        <v>810</v>
      </c>
      <c r="Z439" s="23"/>
      <c r="AA439" s="113"/>
      <c r="AB439" s="113"/>
      <c r="AC439" s="113"/>
      <c r="AD439" s="23"/>
      <c r="AE439" s="23"/>
      <c r="AF439" s="94"/>
      <c r="AG439" s="22"/>
      <c r="AH439" s="94"/>
      <c r="AI439" s="94"/>
      <c r="AJ439" s="94"/>
      <c r="AK439" s="23" t="s">
        <v>779</v>
      </c>
      <c r="AL439" s="94" t="s">
        <v>416</v>
      </c>
      <c r="AM439" s="94" t="s">
        <v>416</v>
      </c>
      <c r="AN439" s="94" t="s">
        <v>416</v>
      </c>
      <c r="AO439" s="94" t="s">
        <v>416</v>
      </c>
      <c r="AP439" s="94" t="s">
        <v>416</v>
      </c>
      <c r="AQ439" s="94" t="s">
        <v>416</v>
      </c>
      <c r="AR439" s="94" t="s">
        <v>416</v>
      </c>
      <c r="AS439" s="94" t="s">
        <v>787</v>
      </c>
      <c r="AT439" s="23" t="s">
        <v>851</v>
      </c>
      <c r="AU439" s="23"/>
      <c r="AV439" s="23"/>
      <c r="AW439" s="94" t="s">
        <v>779</v>
      </c>
      <c r="AX439" s="115">
        <v>16746600</v>
      </c>
      <c r="AY439" s="116">
        <v>1</v>
      </c>
      <c r="AZ439" s="116" t="s">
        <v>781</v>
      </c>
      <c r="BA439" s="116">
        <v>0</v>
      </c>
      <c r="BB439" s="116" t="s">
        <v>416</v>
      </c>
      <c r="BC439" s="117">
        <v>16746600</v>
      </c>
      <c r="BD439" s="117">
        <v>16746600</v>
      </c>
      <c r="BE439" s="118"/>
      <c r="BF439" s="118" t="s">
        <v>852</v>
      </c>
      <c r="BG439" s="119" t="s">
        <v>783</v>
      </c>
      <c r="BH439" s="118"/>
      <c r="BI439" s="118"/>
      <c r="BJ439" s="118"/>
      <c r="BK439" s="124">
        <v>81</v>
      </c>
      <c r="BL439" s="120">
        <v>43556</v>
      </c>
      <c r="BM439" s="6">
        <f t="shared" si="34"/>
        <v>4</v>
      </c>
      <c r="BN439" s="121" t="s">
        <v>814</v>
      </c>
      <c r="BO439" s="126" t="s">
        <v>815</v>
      </c>
    </row>
    <row r="440" spans="1:67" s="48" customFormat="1" ht="54" customHeight="1" x14ac:dyDescent="0.25">
      <c r="A440" s="68">
        <v>589</v>
      </c>
      <c r="B440" s="23" t="s">
        <v>750</v>
      </c>
      <c r="C440" s="23" t="s">
        <v>751</v>
      </c>
      <c r="D440" s="23" t="s">
        <v>752</v>
      </c>
      <c r="E440" s="23" t="s">
        <v>198</v>
      </c>
      <c r="F440" s="23" t="s">
        <v>199</v>
      </c>
      <c r="G440" s="23" t="s">
        <v>753</v>
      </c>
      <c r="H440" s="23" t="s">
        <v>754</v>
      </c>
      <c r="I440" s="23" t="s">
        <v>755</v>
      </c>
      <c r="J440" s="94" t="s">
        <v>756</v>
      </c>
      <c r="K440" s="68">
        <f>IF(I440="na",0,IF(COUNTIFS($C$1:C440,C440,$I$1:I440,I440)&gt;1,0,1))</f>
        <v>0</v>
      </c>
      <c r="L440" s="68">
        <f>IF(I440="na",0,IF(COUNTIFS($D$1:D440,D440,$I$1:I440,I440)&gt;1,0,1))</f>
        <v>0</v>
      </c>
      <c r="M440" s="68">
        <f>IF(S440="",0,IF(VLOOKUP(R440,#REF!,2,0)=1,S440-O440,S440-SUMIFS($S:$S,$R:$R,INDEX(meses,VLOOKUP(R440,#REF!,2,0)-1),D:D,D440)))</f>
        <v>0</v>
      </c>
      <c r="N440" s="96"/>
      <c r="O440" s="96"/>
      <c r="P440" s="96"/>
      <c r="Q440" s="96"/>
      <c r="R440" s="96" t="s">
        <v>392</v>
      </c>
      <c r="S440" s="94"/>
      <c r="T440" s="22"/>
      <c r="U440" s="94"/>
      <c r="V440" s="94"/>
      <c r="W440" s="94"/>
      <c r="X440" s="23" t="s">
        <v>757</v>
      </c>
      <c r="Y440" s="23" t="s">
        <v>810</v>
      </c>
      <c r="Z440" s="23"/>
      <c r="AA440" s="113"/>
      <c r="AB440" s="113"/>
      <c r="AC440" s="113"/>
      <c r="AD440" s="23"/>
      <c r="AE440" s="23"/>
      <c r="AF440" s="94"/>
      <c r="AG440" s="22"/>
      <c r="AH440" s="94"/>
      <c r="AI440" s="94"/>
      <c r="AJ440" s="94"/>
      <c r="AK440" s="23" t="s">
        <v>779</v>
      </c>
      <c r="AL440" s="94" t="s">
        <v>416</v>
      </c>
      <c r="AM440" s="94" t="s">
        <v>416</v>
      </c>
      <c r="AN440" s="94" t="s">
        <v>416</v>
      </c>
      <c r="AO440" s="94" t="s">
        <v>416</v>
      </c>
      <c r="AP440" s="94" t="s">
        <v>416</v>
      </c>
      <c r="AQ440" s="94" t="s">
        <v>416</v>
      </c>
      <c r="AR440" s="94" t="s">
        <v>416</v>
      </c>
      <c r="AS440" s="94" t="s">
        <v>416</v>
      </c>
      <c r="AT440" s="23" t="s">
        <v>853</v>
      </c>
      <c r="AU440" s="23"/>
      <c r="AV440" s="23"/>
      <c r="AW440" s="94" t="s">
        <v>779</v>
      </c>
      <c r="AX440" s="115">
        <v>1254595740</v>
      </c>
      <c r="AY440" s="116">
        <v>1</v>
      </c>
      <c r="AZ440" s="116" t="s">
        <v>781</v>
      </c>
      <c r="BA440" s="116">
        <v>0</v>
      </c>
      <c r="BB440" s="116" t="s">
        <v>416</v>
      </c>
      <c r="BC440" s="117">
        <v>1254595740</v>
      </c>
      <c r="BD440" s="117">
        <v>1254595740</v>
      </c>
      <c r="BE440" s="118"/>
      <c r="BF440" s="118" t="s">
        <v>854</v>
      </c>
      <c r="BG440" s="119" t="s">
        <v>783</v>
      </c>
      <c r="BH440" s="118"/>
      <c r="BI440" s="118"/>
      <c r="BJ440" s="118"/>
      <c r="BK440" s="124">
        <v>85</v>
      </c>
      <c r="BL440" s="120">
        <v>43486</v>
      </c>
      <c r="BM440" s="6" t="s">
        <v>855</v>
      </c>
      <c r="BN440" s="121" t="s">
        <v>814</v>
      </c>
      <c r="BO440" s="126" t="s">
        <v>815</v>
      </c>
    </row>
    <row r="441" spans="1:67" s="48" customFormat="1" ht="54" customHeight="1" x14ac:dyDescent="0.25">
      <c r="A441" s="68">
        <v>590</v>
      </c>
      <c r="B441" s="23" t="s">
        <v>750</v>
      </c>
      <c r="C441" s="23" t="s">
        <v>751</v>
      </c>
      <c r="D441" s="23" t="s">
        <v>752</v>
      </c>
      <c r="E441" s="23" t="s">
        <v>198</v>
      </c>
      <c r="F441" s="23" t="s">
        <v>199</v>
      </c>
      <c r="G441" s="23" t="s">
        <v>753</v>
      </c>
      <c r="H441" s="23" t="s">
        <v>754</v>
      </c>
      <c r="I441" s="23" t="s">
        <v>755</v>
      </c>
      <c r="J441" s="94" t="s">
        <v>756</v>
      </c>
      <c r="K441" s="68">
        <f>IF(I441="na",0,IF(COUNTIFS($C$1:C441,C441,$I$1:I441,I441)&gt;1,0,1))</f>
        <v>0</v>
      </c>
      <c r="L441" s="68">
        <f>IF(I441="na",0,IF(COUNTIFS($D$1:D441,D441,$I$1:I441,I441)&gt;1,0,1))</f>
        <v>0</v>
      </c>
      <c r="M441" s="68">
        <f>IF(S441="",0,IF(VLOOKUP(R441,#REF!,2,0)=1,S441-O441,S441-SUMIFS($S:$S,$R:$R,INDEX(meses,VLOOKUP(R441,#REF!,2,0)-1),D:D,D441)))</f>
        <v>0</v>
      </c>
      <c r="N441" s="96"/>
      <c r="O441" s="96"/>
      <c r="P441" s="96"/>
      <c r="Q441" s="96"/>
      <c r="R441" s="96" t="s">
        <v>392</v>
      </c>
      <c r="S441" s="94"/>
      <c r="T441" s="22"/>
      <c r="U441" s="94"/>
      <c r="V441" s="94"/>
      <c r="W441" s="94"/>
      <c r="X441" s="23" t="s">
        <v>757</v>
      </c>
      <c r="Y441" s="23" t="s">
        <v>810</v>
      </c>
      <c r="Z441" s="23"/>
      <c r="AA441" s="113"/>
      <c r="AB441" s="113"/>
      <c r="AC441" s="113"/>
      <c r="AD441" s="23"/>
      <c r="AE441" s="23"/>
      <c r="AF441" s="94"/>
      <c r="AG441" s="22"/>
      <c r="AH441" s="94"/>
      <c r="AI441" s="94"/>
      <c r="AJ441" s="94"/>
      <c r="AK441" s="23" t="s">
        <v>779</v>
      </c>
      <c r="AL441" s="94" t="s">
        <v>416</v>
      </c>
      <c r="AM441" s="94" t="s">
        <v>416</v>
      </c>
      <c r="AN441" s="94" t="s">
        <v>416</v>
      </c>
      <c r="AO441" s="94" t="s">
        <v>416</v>
      </c>
      <c r="AP441" s="94" t="s">
        <v>416</v>
      </c>
      <c r="AQ441" s="94" t="s">
        <v>416</v>
      </c>
      <c r="AR441" s="94" t="s">
        <v>416</v>
      </c>
      <c r="AS441" s="94" t="s">
        <v>416</v>
      </c>
      <c r="AT441" s="23" t="s">
        <v>853</v>
      </c>
      <c r="AU441" s="23"/>
      <c r="AV441" s="23"/>
      <c r="AW441" s="94" t="s">
        <v>779</v>
      </c>
      <c r="AX441" s="115">
        <v>48984661</v>
      </c>
      <c r="AY441" s="116">
        <v>1</v>
      </c>
      <c r="AZ441" s="116" t="s">
        <v>781</v>
      </c>
      <c r="BA441" s="116">
        <v>0</v>
      </c>
      <c r="BB441" s="116" t="s">
        <v>416</v>
      </c>
      <c r="BC441" s="117">
        <v>48984661</v>
      </c>
      <c r="BD441" s="117">
        <v>48984661</v>
      </c>
      <c r="BE441" s="118"/>
      <c r="BF441" s="118" t="s">
        <v>854</v>
      </c>
      <c r="BG441" s="119" t="s">
        <v>783</v>
      </c>
      <c r="BH441" s="118"/>
      <c r="BI441" s="118"/>
      <c r="BJ441" s="118"/>
      <c r="BK441" s="124">
        <v>86</v>
      </c>
      <c r="BL441" s="120"/>
      <c r="BM441" s="6" t="s">
        <v>855</v>
      </c>
      <c r="BN441" s="121" t="s">
        <v>814</v>
      </c>
      <c r="BO441" s="126" t="s">
        <v>815</v>
      </c>
    </row>
    <row r="442" spans="1:67" s="48" customFormat="1" ht="54" customHeight="1" x14ac:dyDescent="0.25">
      <c r="A442" s="68">
        <v>591</v>
      </c>
      <c r="B442" s="23" t="s">
        <v>750</v>
      </c>
      <c r="C442" s="23" t="s">
        <v>751</v>
      </c>
      <c r="D442" s="23" t="s">
        <v>752</v>
      </c>
      <c r="E442" s="23" t="s">
        <v>198</v>
      </c>
      <c r="F442" s="23" t="s">
        <v>199</v>
      </c>
      <c r="G442" s="23" t="s">
        <v>753</v>
      </c>
      <c r="H442" s="23" t="s">
        <v>754</v>
      </c>
      <c r="I442" s="23" t="s">
        <v>755</v>
      </c>
      <c r="J442" s="94" t="s">
        <v>756</v>
      </c>
      <c r="K442" s="68">
        <f>IF(I442="na",0,IF(COUNTIFS($C$1:C442,C442,$I$1:I442,I442)&gt;1,0,1))</f>
        <v>0</v>
      </c>
      <c r="L442" s="68">
        <f>IF(I442="na",0,IF(COUNTIFS($D$1:D442,D442,$I$1:I442,I442)&gt;1,0,1))</f>
        <v>0</v>
      </c>
      <c r="M442" s="68">
        <f>IF(S442="",0,IF(VLOOKUP(R442,#REF!,2,0)=1,S442-O442,S442-SUMIFS($S:$S,$R:$R,INDEX(meses,VLOOKUP(R442,#REF!,2,0)-1),D:D,D442)))</f>
        <v>0</v>
      </c>
      <c r="N442" s="96"/>
      <c r="O442" s="96"/>
      <c r="P442" s="96"/>
      <c r="Q442" s="96"/>
      <c r="R442" s="96" t="s">
        <v>392</v>
      </c>
      <c r="S442" s="94"/>
      <c r="T442" s="22"/>
      <c r="U442" s="94"/>
      <c r="V442" s="94"/>
      <c r="W442" s="94"/>
      <c r="X442" s="23" t="s">
        <v>757</v>
      </c>
      <c r="Y442" s="23" t="s">
        <v>810</v>
      </c>
      <c r="Z442" s="23"/>
      <c r="AA442" s="113"/>
      <c r="AB442" s="113"/>
      <c r="AC442" s="113"/>
      <c r="AD442" s="23"/>
      <c r="AE442" s="23"/>
      <c r="AF442" s="94"/>
      <c r="AG442" s="22"/>
      <c r="AH442" s="94"/>
      <c r="AI442" s="94"/>
      <c r="AJ442" s="94"/>
      <c r="AK442" s="23" t="s">
        <v>779</v>
      </c>
      <c r="AL442" s="94" t="s">
        <v>416</v>
      </c>
      <c r="AM442" s="94" t="s">
        <v>416</v>
      </c>
      <c r="AN442" s="94" t="s">
        <v>416</v>
      </c>
      <c r="AO442" s="94" t="s">
        <v>416</v>
      </c>
      <c r="AP442" s="94" t="s">
        <v>416</v>
      </c>
      <c r="AQ442" s="94" t="s">
        <v>416</v>
      </c>
      <c r="AR442" s="94" t="s">
        <v>416</v>
      </c>
      <c r="AS442" s="94" t="s">
        <v>416</v>
      </c>
      <c r="AT442" s="23" t="s">
        <v>856</v>
      </c>
      <c r="AU442" s="23"/>
      <c r="AV442" s="23"/>
      <c r="AW442" s="94" t="s">
        <v>779</v>
      </c>
      <c r="AX442" s="115">
        <v>44352681</v>
      </c>
      <c r="AY442" s="116">
        <v>1</v>
      </c>
      <c r="AZ442" s="116" t="s">
        <v>781</v>
      </c>
      <c r="BA442" s="116">
        <v>0</v>
      </c>
      <c r="BB442" s="116" t="s">
        <v>416</v>
      </c>
      <c r="BC442" s="117">
        <v>44352681</v>
      </c>
      <c r="BD442" s="117">
        <v>44352681</v>
      </c>
      <c r="BE442" s="118"/>
      <c r="BF442" s="118" t="s">
        <v>857</v>
      </c>
      <c r="BG442" s="119" t="s">
        <v>783</v>
      </c>
      <c r="BH442" s="118"/>
      <c r="BI442" s="118"/>
      <c r="BJ442" s="118"/>
      <c r="BK442" s="124">
        <v>87</v>
      </c>
      <c r="BL442" s="120">
        <v>43497</v>
      </c>
      <c r="BM442" s="6" t="s">
        <v>858</v>
      </c>
      <c r="BN442" s="121" t="s">
        <v>814</v>
      </c>
      <c r="BO442" s="126" t="s">
        <v>815</v>
      </c>
    </row>
    <row r="443" spans="1:67" s="48" customFormat="1" ht="54" customHeight="1" x14ac:dyDescent="0.25">
      <c r="A443" s="68">
        <v>592</v>
      </c>
      <c r="B443" s="23" t="s">
        <v>750</v>
      </c>
      <c r="C443" s="23" t="s">
        <v>751</v>
      </c>
      <c r="D443" s="23" t="s">
        <v>752</v>
      </c>
      <c r="E443" s="23" t="s">
        <v>198</v>
      </c>
      <c r="F443" s="23" t="s">
        <v>199</v>
      </c>
      <c r="G443" s="23" t="s">
        <v>753</v>
      </c>
      <c r="H443" s="23" t="s">
        <v>754</v>
      </c>
      <c r="I443" s="23" t="s">
        <v>755</v>
      </c>
      <c r="J443" s="94" t="s">
        <v>756</v>
      </c>
      <c r="K443" s="68">
        <f>IF(I443="na",0,IF(COUNTIFS($C$1:C443,C443,$I$1:I443,I443)&gt;1,0,1))</f>
        <v>0</v>
      </c>
      <c r="L443" s="68">
        <f>IF(I443="na",0,IF(COUNTIFS($D$1:D443,D443,$I$1:I443,I443)&gt;1,0,1))</f>
        <v>0</v>
      </c>
      <c r="M443" s="68">
        <f>IF(S443="",0,IF(VLOOKUP(R443,#REF!,2,0)=1,S443-O443,S443-SUMIFS($S:$S,$R:$R,INDEX(meses,VLOOKUP(R443,#REF!,2,0)-1),D:D,D443)))</f>
        <v>0</v>
      </c>
      <c r="N443" s="96"/>
      <c r="O443" s="96"/>
      <c r="P443" s="96"/>
      <c r="Q443" s="96"/>
      <c r="R443" s="96" t="s">
        <v>392</v>
      </c>
      <c r="S443" s="94"/>
      <c r="T443" s="22"/>
      <c r="U443" s="94"/>
      <c r="V443" s="94"/>
      <c r="W443" s="94"/>
      <c r="X443" s="23" t="s">
        <v>757</v>
      </c>
      <c r="Y443" s="23" t="s">
        <v>810</v>
      </c>
      <c r="Z443" s="23"/>
      <c r="AA443" s="113"/>
      <c r="AB443" s="113"/>
      <c r="AC443" s="113"/>
      <c r="AD443" s="23"/>
      <c r="AE443" s="23"/>
      <c r="AF443" s="94"/>
      <c r="AG443" s="22"/>
      <c r="AH443" s="94"/>
      <c r="AI443" s="94"/>
      <c r="AJ443" s="94"/>
      <c r="AK443" s="23" t="s">
        <v>779</v>
      </c>
      <c r="AL443" s="94" t="s">
        <v>416</v>
      </c>
      <c r="AM443" s="94" t="s">
        <v>416</v>
      </c>
      <c r="AN443" s="94" t="s">
        <v>416</v>
      </c>
      <c r="AO443" s="94" t="s">
        <v>416</v>
      </c>
      <c r="AP443" s="94" t="s">
        <v>416</v>
      </c>
      <c r="AQ443" s="94" t="s">
        <v>416</v>
      </c>
      <c r="AR443" s="94" t="s">
        <v>416</v>
      </c>
      <c r="AS443" s="94" t="s">
        <v>416</v>
      </c>
      <c r="AT443" s="23" t="s">
        <v>856</v>
      </c>
      <c r="AU443" s="23"/>
      <c r="AV443" s="23"/>
      <c r="AW443" s="94" t="s">
        <v>779</v>
      </c>
      <c r="AX443" s="115">
        <v>92011065</v>
      </c>
      <c r="AY443" s="116">
        <v>1</v>
      </c>
      <c r="AZ443" s="116" t="s">
        <v>781</v>
      </c>
      <c r="BA443" s="116">
        <v>0</v>
      </c>
      <c r="BB443" s="116" t="s">
        <v>416</v>
      </c>
      <c r="BC443" s="117">
        <v>92011065</v>
      </c>
      <c r="BD443" s="117">
        <v>92011065</v>
      </c>
      <c r="BE443" s="118"/>
      <c r="BF443" s="118" t="s">
        <v>857</v>
      </c>
      <c r="BG443" s="119" t="s">
        <v>783</v>
      </c>
      <c r="BH443" s="118"/>
      <c r="BI443" s="118"/>
      <c r="BJ443" s="118"/>
      <c r="BK443" s="124">
        <v>88</v>
      </c>
      <c r="BL443" s="120"/>
      <c r="BM443" s="6" t="s">
        <v>858</v>
      </c>
      <c r="BN443" s="121" t="s">
        <v>814</v>
      </c>
      <c r="BO443" s="126" t="s">
        <v>815</v>
      </c>
    </row>
    <row r="444" spans="1:67" s="48" customFormat="1" ht="54" customHeight="1" x14ac:dyDescent="0.25">
      <c r="A444" s="68">
        <v>593</v>
      </c>
      <c r="B444" s="23" t="s">
        <v>750</v>
      </c>
      <c r="C444" s="23" t="s">
        <v>751</v>
      </c>
      <c r="D444" s="23" t="s">
        <v>752</v>
      </c>
      <c r="E444" s="23" t="s">
        <v>198</v>
      </c>
      <c r="F444" s="23" t="s">
        <v>199</v>
      </c>
      <c r="G444" s="23" t="s">
        <v>753</v>
      </c>
      <c r="H444" s="23" t="s">
        <v>754</v>
      </c>
      <c r="I444" s="23" t="s">
        <v>755</v>
      </c>
      <c r="J444" s="94" t="s">
        <v>756</v>
      </c>
      <c r="K444" s="68">
        <f>IF(I444="na",0,IF(COUNTIFS($C$1:C444,C444,$I$1:I444,I444)&gt;1,0,1))</f>
        <v>0</v>
      </c>
      <c r="L444" s="68">
        <f>IF(I444="na",0,IF(COUNTIFS($D$1:D444,D444,$I$1:I444,I444)&gt;1,0,1))</f>
        <v>0</v>
      </c>
      <c r="M444" s="68">
        <f>IF(S444="",0,IF(VLOOKUP(R444,#REF!,2,0)=1,S444-O444,S444-SUMIFS($S:$S,$R:$R,INDEX(meses,VLOOKUP(R444,#REF!,2,0)-1),D:D,D444)))</f>
        <v>0</v>
      </c>
      <c r="N444" s="96"/>
      <c r="O444" s="96"/>
      <c r="P444" s="96"/>
      <c r="Q444" s="96"/>
      <c r="R444" s="96" t="s">
        <v>392</v>
      </c>
      <c r="S444" s="94"/>
      <c r="T444" s="22"/>
      <c r="U444" s="94"/>
      <c r="V444" s="94"/>
      <c r="W444" s="94"/>
      <c r="X444" s="23" t="s">
        <v>757</v>
      </c>
      <c r="Y444" s="23" t="s">
        <v>810</v>
      </c>
      <c r="Z444" s="23"/>
      <c r="AA444" s="113"/>
      <c r="AB444" s="113"/>
      <c r="AC444" s="113"/>
      <c r="AD444" s="23"/>
      <c r="AE444" s="23"/>
      <c r="AF444" s="94"/>
      <c r="AG444" s="22"/>
      <c r="AH444" s="94"/>
      <c r="AI444" s="94"/>
      <c r="AJ444" s="94"/>
      <c r="AK444" s="23" t="s">
        <v>779</v>
      </c>
      <c r="AL444" s="94" t="s">
        <v>416</v>
      </c>
      <c r="AM444" s="94" t="s">
        <v>416</v>
      </c>
      <c r="AN444" s="94" t="s">
        <v>416</v>
      </c>
      <c r="AO444" s="94" t="s">
        <v>416</v>
      </c>
      <c r="AP444" s="94" t="s">
        <v>416</v>
      </c>
      <c r="AQ444" s="94" t="s">
        <v>416</v>
      </c>
      <c r="AR444" s="94" t="s">
        <v>416</v>
      </c>
      <c r="AS444" s="94" t="s">
        <v>416</v>
      </c>
      <c r="AT444" s="23" t="s">
        <v>859</v>
      </c>
      <c r="AU444" s="23"/>
      <c r="AV444" s="23"/>
      <c r="AW444" s="94" t="s">
        <v>779</v>
      </c>
      <c r="AX444" s="115">
        <v>18000000</v>
      </c>
      <c r="AY444" s="116">
        <v>1</v>
      </c>
      <c r="AZ444" s="116" t="s">
        <v>781</v>
      </c>
      <c r="BA444" s="116">
        <v>0</v>
      </c>
      <c r="BB444" s="116" t="s">
        <v>416</v>
      </c>
      <c r="BC444" s="117">
        <v>18000000</v>
      </c>
      <c r="BD444" s="117">
        <v>18000000</v>
      </c>
      <c r="BE444" s="118"/>
      <c r="BF444" s="118" t="s">
        <v>857</v>
      </c>
      <c r="BG444" s="119" t="s">
        <v>783</v>
      </c>
      <c r="BH444" s="118"/>
      <c r="BI444" s="118"/>
      <c r="BJ444" s="118"/>
      <c r="BK444" s="124">
        <v>89</v>
      </c>
      <c r="BL444" s="120"/>
      <c r="BM444" s="6" t="s">
        <v>858</v>
      </c>
      <c r="BN444" s="121" t="s">
        <v>814</v>
      </c>
      <c r="BO444" s="126" t="s">
        <v>815</v>
      </c>
    </row>
    <row r="445" spans="1:67" s="48" customFormat="1" ht="54" customHeight="1" x14ac:dyDescent="0.25">
      <c r="A445" s="68">
        <v>594</v>
      </c>
      <c r="B445" s="23" t="s">
        <v>750</v>
      </c>
      <c r="C445" s="23" t="s">
        <v>751</v>
      </c>
      <c r="D445" s="23" t="s">
        <v>752</v>
      </c>
      <c r="E445" s="23" t="s">
        <v>198</v>
      </c>
      <c r="F445" s="23" t="s">
        <v>199</v>
      </c>
      <c r="G445" s="23" t="s">
        <v>753</v>
      </c>
      <c r="H445" s="23" t="s">
        <v>754</v>
      </c>
      <c r="I445" s="23" t="s">
        <v>755</v>
      </c>
      <c r="J445" s="94" t="s">
        <v>756</v>
      </c>
      <c r="K445" s="68">
        <f>IF(I445="na",0,IF(COUNTIFS($C$1:C445,C445,$I$1:I445,I445)&gt;1,0,1))</f>
        <v>0</v>
      </c>
      <c r="L445" s="68">
        <f>IF(I445="na",0,IF(COUNTIFS($D$1:D445,D445,$I$1:I445,I445)&gt;1,0,1))</f>
        <v>0</v>
      </c>
      <c r="M445" s="68">
        <f>IF(S445="",0,IF(VLOOKUP(R445,#REF!,2,0)=1,S445-O445,S445-SUMIFS($S:$S,$R:$R,INDEX(meses,VLOOKUP(R445,#REF!,2,0)-1),D:D,D445)))</f>
        <v>0</v>
      </c>
      <c r="N445" s="96"/>
      <c r="O445" s="96"/>
      <c r="P445" s="96"/>
      <c r="Q445" s="96"/>
      <c r="R445" s="96" t="s">
        <v>392</v>
      </c>
      <c r="S445" s="94"/>
      <c r="T445" s="22"/>
      <c r="U445" s="94"/>
      <c r="V445" s="94"/>
      <c r="W445" s="94"/>
      <c r="X445" s="23" t="s">
        <v>757</v>
      </c>
      <c r="Y445" s="23" t="s">
        <v>810</v>
      </c>
      <c r="Z445" s="23"/>
      <c r="AA445" s="113"/>
      <c r="AB445" s="113"/>
      <c r="AC445" s="113"/>
      <c r="AD445" s="23"/>
      <c r="AE445" s="23"/>
      <c r="AF445" s="94"/>
      <c r="AG445" s="22"/>
      <c r="AH445" s="94"/>
      <c r="AI445" s="94"/>
      <c r="AJ445" s="94"/>
      <c r="AK445" s="23" t="s">
        <v>779</v>
      </c>
      <c r="AL445" s="94" t="s">
        <v>416</v>
      </c>
      <c r="AM445" s="94" t="s">
        <v>416</v>
      </c>
      <c r="AN445" s="94" t="s">
        <v>416</v>
      </c>
      <c r="AO445" s="94" t="s">
        <v>416</v>
      </c>
      <c r="AP445" s="94" t="s">
        <v>416</v>
      </c>
      <c r="AQ445" s="94" t="s">
        <v>416</v>
      </c>
      <c r="AR445" s="94" t="s">
        <v>416</v>
      </c>
      <c r="AS445" s="94"/>
      <c r="AT445" s="23" t="s">
        <v>860</v>
      </c>
      <c r="AU445" s="23"/>
      <c r="AV445" s="23"/>
      <c r="AW445" s="94" t="s">
        <v>779</v>
      </c>
      <c r="AX445" s="115">
        <v>189182485</v>
      </c>
      <c r="AY445" s="116">
        <v>1</v>
      </c>
      <c r="AZ445" s="116" t="s">
        <v>781</v>
      </c>
      <c r="BA445" s="116">
        <v>0</v>
      </c>
      <c r="BB445" s="116" t="s">
        <v>416</v>
      </c>
      <c r="BC445" s="117">
        <v>189182485</v>
      </c>
      <c r="BD445" s="117">
        <v>189182485</v>
      </c>
      <c r="BE445" s="118"/>
      <c r="BF445" s="118" t="s">
        <v>860</v>
      </c>
      <c r="BG445" s="119" t="s">
        <v>783</v>
      </c>
      <c r="BH445" s="118"/>
      <c r="BI445" s="118"/>
      <c r="BJ445" s="118"/>
      <c r="BK445" s="124">
        <v>90</v>
      </c>
      <c r="BL445" s="120"/>
      <c r="BM445" s="6" t="s">
        <v>861</v>
      </c>
      <c r="BN445" s="121" t="s">
        <v>814</v>
      </c>
      <c r="BO445" s="126" t="s">
        <v>815</v>
      </c>
    </row>
    <row r="446" spans="1:67" s="48" customFormat="1" ht="54" customHeight="1" x14ac:dyDescent="0.25">
      <c r="A446" s="68">
        <v>595</v>
      </c>
      <c r="B446" s="23" t="s">
        <v>750</v>
      </c>
      <c r="C446" s="23" t="s">
        <v>751</v>
      </c>
      <c r="D446" s="23" t="s">
        <v>800</v>
      </c>
      <c r="E446" s="23" t="s">
        <v>198</v>
      </c>
      <c r="F446" s="23" t="s">
        <v>199</v>
      </c>
      <c r="G446" s="23" t="s">
        <v>753</v>
      </c>
      <c r="H446" s="23" t="s">
        <v>754</v>
      </c>
      <c r="I446" s="23" t="s">
        <v>755</v>
      </c>
      <c r="J446" s="94" t="s">
        <v>756</v>
      </c>
      <c r="K446" s="68">
        <f>IF(I446="na",0,IF(COUNTIFS($C$1:C446,C446,$I$1:I446,I446)&gt;1,0,1))</f>
        <v>0</v>
      </c>
      <c r="L446" s="68">
        <f>IF(I446="na",0,IF(COUNTIFS($D$1:D446,D446,$I$1:I446,I446)&gt;1,0,1))</f>
        <v>0</v>
      </c>
      <c r="M446" s="68">
        <f>IF(S446="",0,IF(VLOOKUP(R446,#REF!,2,0)=1,S446-O446,S446-SUMIFS($S:$S,$R:$R,INDEX(meses,VLOOKUP(R446,#REF!,2,0)-1),D:D,D446)))</f>
        <v>0</v>
      </c>
      <c r="N446" s="96"/>
      <c r="O446" s="96"/>
      <c r="P446" s="96"/>
      <c r="Q446" s="96"/>
      <c r="R446" s="96" t="s">
        <v>392</v>
      </c>
      <c r="S446" s="94"/>
      <c r="T446" s="22"/>
      <c r="U446" s="94"/>
      <c r="V446" s="94"/>
      <c r="W446" s="94"/>
      <c r="X446" s="23" t="s">
        <v>757</v>
      </c>
      <c r="Y446" s="23" t="s">
        <v>810</v>
      </c>
      <c r="Z446" s="23"/>
      <c r="AA446" s="113"/>
      <c r="AB446" s="113"/>
      <c r="AC446" s="113"/>
      <c r="AD446" s="23"/>
      <c r="AE446" s="23"/>
      <c r="AF446" s="94"/>
      <c r="AG446" s="22"/>
      <c r="AH446" s="94"/>
      <c r="AI446" s="94"/>
      <c r="AJ446" s="94"/>
      <c r="AK446" s="23" t="s">
        <v>779</v>
      </c>
      <c r="AL446" s="94" t="s">
        <v>416</v>
      </c>
      <c r="AM446" s="94" t="s">
        <v>416</v>
      </c>
      <c r="AN446" s="94" t="s">
        <v>416</v>
      </c>
      <c r="AO446" s="94" t="s">
        <v>416</v>
      </c>
      <c r="AP446" s="94" t="s">
        <v>416</v>
      </c>
      <c r="AQ446" s="94" t="s">
        <v>416</v>
      </c>
      <c r="AR446" s="94" t="s">
        <v>416</v>
      </c>
      <c r="AS446" s="94">
        <v>365</v>
      </c>
      <c r="AT446" s="23" t="s">
        <v>862</v>
      </c>
      <c r="AU446" s="23"/>
      <c r="AV446" s="23"/>
      <c r="AW446" s="94" t="s">
        <v>779</v>
      </c>
      <c r="AX446" s="115">
        <v>79423300</v>
      </c>
      <c r="AY446" s="116">
        <v>1</v>
      </c>
      <c r="AZ446" s="116" t="s">
        <v>863</v>
      </c>
      <c r="BA446" s="116">
        <v>0</v>
      </c>
      <c r="BB446" s="116" t="s">
        <v>416</v>
      </c>
      <c r="BC446" s="117">
        <v>79423300</v>
      </c>
      <c r="BD446" s="117">
        <v>79423300</v>
      </c>
      <c r="BE446" s="118"/>
      <c r="BF446" s="118" t="s">
        <v>864</v>
      </c>
      <c r="BG446" s="119" t="s">
        <v>865</v>
      </c>
      <c r="BH446" s="118"/>
      <c r="BI446" s="118"/>
      <c r="BJ446" s="118" t="s">
        <v>866</v>
      </c>
      <c r="BK446" s="124">
        <v>91</v>
      </c>
      <c r="BL446" s="120">
        <v>43497</v>
      </c>
      <c r="BM446" s="6">
        <f t="shared" ref="BM446:BM451" si="37">MONTH(BL446)</f>
        <v>2</v>
      </c>
      <c r="BN446" s="121" t="s">
        <v>814</v>
      </c>
      <c r="BO446" s="126" t="s">
        <v>815</v>
      </c>
    </row>
    <row r="447" spans="1:67" s="48" customFormat="1" ht="54" customHeight="1" x14ac:dyDescent="0.25">
      <c r="A447" s="68">
        <v>596</v>
      </c>
      <c r="B447" s="23" t="s">
        <v>750</v>
      </c>
      <c r="C447" s="23" t="s">
        <v>751</v>
      </c>
      <c r="D447" s="23" t="s">
        <v>800</v>
      </c>
      <c r="E447" s="23" t="s">
        <v>198</v>
      </c>
      <c r="F447" s="23" t="s">
        <v>199</v>
      </c>
      <c r="G447" s="23" t="s">
        <v>753</v>
      </c>
      <c r="H447" s="23" t="s">
        <v>754</v>
      </c>
      <c r="I447" s="23" t="s">
        <v>755</v>
      </c>
      <c r="J447" s="94" t="s">
        <v>756</v>
      </c>
      <c r="K447" s="68">
        <f>IF(I447="na",0,IF(COUNTIFS($C$1:C447,C447,$I$1:I447,I447)&gt;1,0,1))</f>
        <v>0</v>
      </c>
      <c r="L447" s="68">
        <f>IF(I447="na",0,IF(COUNTIFS($D$1:D447,D447,$I$1:I447,I447)&gt;1,0,1))</f>
        <v>0</v>
      </c>
      <c r="M447" s="68">
        <f>IF(S447="",0,IF(VLOOKUP(R447,#REF!,2,0)=1,S447-O447,S447-SUMIFS($S:$S,$R:$R,INDEX(meses,VLOOKUP(R447,#REF!,2,0)-1),D:D,D447)))</f>
        <v>0</v>
      </c>
      <c r="N447" s="96"/>
      <c r="O447" s="96"/>
      <c r="P447" s="96"/>
      <c r="Q447" s="96"/>
      <c r="R447" s="96" t="s">
        <v>392</v>
      </c>
      <c r="S447" s="94"/>
      <c r="T447" s="22"/>
      <c r="U447" s="94"/>
      <c r="V447" s="94"/>
      <c r="W447" s="94"/>
      <c r="X447" s="23" t="s">
        <v>757</v>
      </c>
      <c r="Y447" s="23" t="s">
        <v>810</v>
      </c>
      <c r="Z447" s="23"/>
      <c r="AA447" s="113"/>
      <c r="AB447" s="113"/>
      <c r="AC447" s="113"/>
      <c r="AD447" s="23"/>
      <c r="AE447" s="23"/>
      <c r="AF447" s="94"/>
      <c r="AG447" s="22"/>
      <c r="AH447" s="94"/>
      <c r="AI447" s="94"/>
      <c r="AJ447" s="94"/>
      <c r="AK447" s="23" t="s">
        <v>779</v>
      </c>
      <c r="AL447" s="94" t="s">
        <v>416</v>
      </c>
      <c r="AM447" s="94" t="s">
        <v>416</v>
      </c>
      <c r="AN447" s="94" t="s">
        <v>416</v>
      </c>
      <c r="AO447" s="94" t="s">
        <v>416</v>
      </c>
      <c r="AP447" s="94" t="s">
        <v>416</v>
      </c>
      <c r="AQ447" s="94" t="s">
        <v>416</v>
      </c>
      <c r="AR447" s="94" t="s">
        <v>416</v>
      </c>
      <c r="AS447" s="94"/>
      <c r="AT447" s="23" t="s">
        <v>838</v>
      </c>
      <c r="AU447" s="23"/>
      <c r="AV447" s="23"/>
      <c r="AW447" s="94" t="s">
        <v>779</v>
      </c>
      <c r="AX447" s="115">
        <v>25000000</v>
      </c>
      <c r="AY447" s="116">
        <v>1</v>
      </c>
      <c r="AZ447" s="116" t="s">
        <v>863</v>
      </c>
      <c r="BA447" s="116">
        <v>0</v>
      </c>
      <c r="BB447" s="116" t="s">
        <v>416</v>
      </c>
      <c r="BC447" s="117">
        <v>25000000</v>
      </c>
      <c r="BD447" s="117">
        <v>25000000</v>
      </c>
      <c r="BE447" s="118"/>
      <c r="BF447" s="118" t="s">
        <v>842</v>
      </c>
      <c r="BG447" s="119" t="s">
        <v>865</v>
      </c>
      <c r="BH447" s="118"/>
      <c r="BI447" s="118"/>
      <c r="BJ447" s="118" t="s">
        <v>840</v>
      </c>
      <c r="BK447" s="124">
        <v>92</v>
      </c>
      <c r="BL447" s="120">
        <v>43493</v>
      </c>
      <c r="BM447" s="6">
        <f t="shared" si="37"/>
        <v>1</v>
      </c>
      <c r="BN447" s="121" t="s">
        <v>814</v>
      </c>
      <c r="BO447" s="126" t="s">
        <v>815</v>
      </c>
    </row>
    <row r="448" spans="1:67" s="48" customFormat="1" ht="54" customHeight="1" x14ac:dyDescent="0.25">
      <c r="A448" s="68">
        <v>597</v>
      </c>
      <c r="B448" s="23" t="s">
        <v>750</v>
      </c>
      <c r="C448" s="23" t="s">
        <v>751</v>
      </c>
      <c r="D448" s="23" t="s">
        <v>800</v>
      </c>
      <c r="E448" s="23" t="s">
        <v>198</v>
      </c>
      <c r="F448" s="23" t="s">
        <v>199</v>
      </c>
      <c r="G448" s="23" t="s">
        <v>753</v>
      </c>
      <c r="H448" s="23" t="s">
        <v>754</v>
      </c>
      <c r="I448" s="23" t="s">
        <v>755</v>
      </c>
      <c r="J448" s="94" t="s">
        <v>756</v>
      </c>
      <c r="K448" s="68">
        <f>IF(I448="na",0,IF(COUNTIFS($C$1:C448,C448,$I$1:I448,I448)&gt;1,0,1))</f>
        <v>0</v>
      </c>
      <c r="L448" s="68">
        <f>IF(I448="na",0,IF(COUNTIFS($D$1:D448,D448,$I$1:I448,I448)&gt;1,0,1))</f>
        <v>0</v>
      </c>
      <c r="M448" s="68">
        <f>IF(S448="",0,IF(VLOOKUP(R448,#REF!,2,0)=1,S448-O448,S448-SUMIFS($S:$S,$R:$R,INDEX(meses,VLOOKUP(R448,#REF!,2,0)-1),D:D,D448)))</f>
        <v>0</v>
      </c>
      <c r="N448" s="96"/>
      <c r="O448" s="96"/>
      <c r="P448" s="96"/>
      <c r="Q448" s="96"/>
      <c r="R448" s="96" t="s">
        <v>392</v>
      </c>
      <c r="S448" s="94"/>
      <c r="T448" s="22"/>
      <c r="U448" s="94"/>
      <c r="V448" s="94"/>
      <c r="W448" s="94"/>
      <c r="X448" s="23" t="s">
        <v>757</v>
      </c>
      <c r="Y448" s="23" t="s">
        <v>810</v>
      </c>
      <c r="Z448" s="23"/>
      <c r="AA448" s="113"/>
      <c r="AB448" s="113"/>
      <c r="AC448" s="113"/>
      <c r="AD448" s="23"/>
      <c r="AE448" s="23"/>
      <c r="AF448" s="94"/>
      <c r="AG448" s="22"/>
      <c r="AH448" s="94"/>
      <c r="AI448" s="94"/>
      <c r="AJ448" s="94"/>
      <c r="AK448" s="23" t="s">
        <v>779</v>
      </c>
      <c r="AL448" s="94" t="s">
        <v>416</v>
      </c>
      <c r="AM448" s="94" t="s">
        <v>416</v>
      </c>
      <c r="AN448" s="94" t="s">
        <v>416</v>
      </c>
      <c r="AO448" s="94" t="s">
        <v>416</v>
      </c>
      <c r="AP448" s="94" t="s">
        <v>416</v>
      </c>
      <c r="AQ448" s="94" t="s">
        <v>416</v>
      </c>
      <c r="AR448" s="94" t="s">
        <v>416</v>
      </c>
      <c r="AS448" s="94">
        <v>1125</v>
      </c>
      <c r="AT448" s="23" t="s">
        <v>841</v>
      </c>
      <c r="AU448" s="23"/>
      <c r="AV448" s="23"/>
      <c r="AW448" s="94" t="s">
        <v>779</v>
      </c>
      <c r="AX448" s="115">
        <v>34410037</v>
      </c>
      <c r="AY448" s="116">
        <v>1</v>
      </c>
      <c r="AZ448" s="116" t="s">
        <v>863</v>
      </c>
      <c r="BA448" s="116">
        <v>0</v>
      </c>
      <c r="BB448" s="116" t="s">
        <v>416</v>
      </c>
      <c r="BC448" s="117">
        <v>34410037</v>
      </c>
      <c r="BD448" s="117">
        <v>34410037</v>
      </c>
      <c r="BE448" s="118"/>
      <c r="BF448" s="118" t="s">
        <v>842</v>
      </c>
      <c r="BG448" s="119" t="s">
        <v>865</v>
      </c>
      <c r="BH448" s="118"/>
      <c r="BI448" s="118"/>
      <c r="BJ448" s="118"/>
      <c r="BK448" s="124">
        <v>93</v>
      </c>
      <c r="BL448" s="120">
        <v>43586</v>
      </c>
      <c r="BM448" s="6">
        <f t="shared" si="37"/>
        <v>5</v>
      </c>
      <c r="BN448" s="121" t="s">
        <v>814</v>
      </c>
      <c r="BO448" s="126" t="s">
        <v>815</v>
      </c>
    </row>
    <row r="449" spans="1:67" s="48" customFormat="1" ht="54" customHeight="1" x14ac:dyDescent="0.25">
      <c r="A449" s="68">
        <v>598</v>
      </c>
      <c r="B449" s="23" t="s">
        <v>750</v>
      </c>
      <c r="C449" s="23" t="s">
        <v>751</v>
      </c>
      <c r="D449" s="23" t="s">
        <v>800</v>
      </c>
      <c r="E449" s="23" t="s">
        <v>198</v>
      </c>
      <c r="F449" s="23" t="s">
        <v>199</v>
      </c>
      <c r="G449" s="23" t="s">
        <v>753</v>
      </c>
      <c r="H449" s="23" t="s">
        <v>754</v>
      </c>
      <c r="I449" s="23" t="s">
        <v>755</v>
      </c>
      <c r="J449" s="94" t="s">
        <v>756</v>
      </c>
      <c r="K449" s="68">
        <f>IF(I449="na",0,IF(COUNTIFS($C$1:C449,C449,$I$1:I449,I449)&gt;1,0,1))</f>
        <v>0</v>
      </c>
      <c r="L449" s="68">
        <f>IF(I449="na",0,IF(COUNTIFS($D$1:D449,D449,$I$1:I449,I449)&gt;1,0,1))</f>
        <v>0</v>
      </c>
      <c r="M449" s="68">
        <f>IF(S449="",0,IF(VLOOKUP(R449,#REF!,2,0)=1,S449-O449,S449-SUMIFS($S:$S,$R:$R,INDEX(meses,VLOOKUP(R449,#REF!,2,0)-1),D:D,D449)))</f>
        <v>0</v>
      </c>
      <c r="N449" s="96"/>
      <c r="O449" s="96"/>
      <c r="P449" s="96"/>
      <c r="Q449" s="96"/>
      <c r="R449" s="96" t="s">
        <v>392</v>
      </c>
      <c r="S449" s="94"/>
      <c r="T449" s="22"/>
      <c r="U449" s="94"/>
      <c r="V449" s="94"/>
      <c r="W449" s="94"/>
      <c r="X449" s="23" t="s">
        <v>757</v>
      </c>
      <c r="Y449" s="23" t="s">
        <v>810</v>
      </c>
      <c r="Z449" s="23"/>
      <c r="AA449" s="113"/>
      <c r="AB449" s="113"/>
      <c r="AC449" s="113"/>
      <c r="AD449" s="23"/>
      <c r="AE449" s="23"/>
      <c r="AF449" s="94"/>
      <c r="AG449" s="22"/>
      <c r="AH449" s="94"/>
      <c r="AI449" s="94"/>
      <c r="AJ449" s="94"/>
      <c r="AK449" s="23" t="s">
        <v>779</v>
      </c>
      <c r="AL449" s="94" t="s">
        <v>416</v>
      </c>
      <c r="AM449" s="94" t="s">
        <v>416</v>
      </c>
      <c r="AN449" s="94" t="s">
        <v>416</v>
      </c>
      <c r="AO449" s="94" t="s">
        <v>416</v>
      </c>
      <c r="AP449" s="94" t="s">
        <v>416</v>
      </c>
      <c r="AQ449" s="94" t="s">
        <v>416</v>
      </c>
      <c r="AR449" s="94" t="s">
        <v>416</v>
      </c>
      <c r="AS449" s="94">
        <v>23</v>
      </c>
      <c r="AT449" s="23" t="s">
        <v>780</v>
      </c>
      <c r="AU449" s="23"/>
      <c r="AV449" s="23"/>
      <c r="AW449" s="94" t="s">
        <v>779</v>
      </c>
      <c r="AX449" s="115">
        <v>90396800</v>
      </c>
      <c r="AY449" s="116">
        <v>1</v>
      </c>
      <c r="AZ449" s="116" t="s">
        <v>863</v>
      </c>
      <c r="BA449" s="116">
        <v>0</v>
      </c>
      <c r="BB449" s="116" t="s">
        <v>416</v>
      </c>
      <c r="BC449" s="117">
        <v>90396800</v>
      </c>
      <c r="BD449" s="117">
        <v>90396800</v>
      </c>
      <c r="BE449" s="118"/>
      <c r="BF449" s="118" t="s">
        <v>782</v>
      </c>
      <c r="BG449" s="119" t="s">
        <v>865</v>
      </c>
      <c r="BH449" s="118"/>
      <c r="BI449" s="118"/>
      <c r="BJ449" s="118"/>
      <c r="BK449" s="124">
        <v>94</v>
      </c>
      <c r="BL449" s="120">
        <v>43586</v>
      </c>
      <c r="BM449" s="6">
        <f t="shared" si="37"/>
        <v>5</v>
      </c>
      <c r="BN449" s="121" t="s">
        <v>814</v>
      </c>
      <c r="BO449" s="126" t="s">
        <v>815</v>
      </c>
    </row>
    <row r="450" spans="1:67" s="48" customFormat="1" ht="54" customHeight="1" x14ac:dyDescent="0.25">
      <c r="A450" s="68">
        <v>599</v>
      </c>
      <c r="B450" s="23" t="s">
        <v>750</v>
      </c>
      <c r="C450" s="23" t="s">
        <v>751</v>
      </c>
      <c r="D450" s="23" t="s">
        <v>800</v>
      </c>
      <c r="E450" s="23" t="s">
        <v>198</v>
      </c>
      <c r="F450" s="23" t="s">
        <v>199</v>
      </c>
      <c r="G450" s="23" t="s">
        <v>753</v>
      </c>
      <c r="H450" s="23" t="s">
        <v>754</v>
      </c>
      <c r="I450" s="23" t="s">
        <v>755</v>
      </c>
      <c r="J450" s="94" t="s">
        <v>756</v>
      </c>
      <c r="K450" s="68">
        <f>IF(I450="na",0,IF(COUNTIFS($C$1:C450,C450,$I$1:I450,I450)&gt;1,0,1))</f>
        <v>0</v>
      </c>
      <c r="L450" s="68">
        <f>IF(I450="na",0,IF(COUNTIFS($D$1:D450,D450,$I$1:I450,I450)&gt;1,0,1))</f>
        <v>0</v>
      </c>
      <c r="M450" s="68">
        <f>IF(S450="",0,IF(VLOOKUP(R450,#REF!,2,0)=1,S450-O450,S450-SUMIFS($S:$S,$R:$R,INDEX(meses,VLOOKUP(R450,#REF!,2,0)-1),D:D,D450)))</f>
        <v>0</v>
      </c>
      <c r="N450" s="96"/>
      <c r="O450" s="96"/>
      <c r="P450" s="96"/>
      <c r="Q450" s="96"/>
      <c r="R450" s="96" t="s">
        <v>392</v>
      </c>
      <c r="S450" s="94"/>
      <c r="T450" s="22"/>
      <c r="U450" s="94"/>
      <c r="V450" s="94"/>
      <c r="W450" s="94"/>
      <c r="X450" s="23" t="s">
        <v>757</v>
      </c>
      <c r="Y450" s="23" t="s">
        <v>810</v>
      </c>
      <c r="Z450" s="23"/>
      <c r="AA450" s="113"/>
      <c r="AB450" s="113"/>
      <c r="AC450" s="113"/>
      <c r="AD450" s="23"/>
      <c r="AE450" s="23"/>
      <c r="AF450" s="94"/>
      <c r="AG450" s="22"/>
      <c r="AH450" s="94"/>
      <c r="AI450" s="94"/>
      <c r="AJ450" s="94"/>
      <c r="AK450" s="23" t="s">
        <v>779</v>
      </c>
      <c r="AL450" s="94" t="s">
        <v>416</v>
      </c>
      <c r="AM450" s="94" t="s">
        <v>416</v>
      </c>
      <c r="AN450" s="94" t="s">
        <v>416</v>
      </c>
      <c r="AO450" s="94" t="s">
        <v>416</v>
      </c>
      <c r="AP450" s="94" t="s">
        <v>416</v>
      </c>
      <c r="AQ450" s="94" t="s">
        <v>416</v>
      </c>
      <c r="AR450" s="94" t="s">
        <v>416</v>
      </c>
      <c r="AS450" s="94">
        <v>1148</v>
      </c>
      <c r="AT450" s="23" t="s">
        <v>785</v>
      </c>
      <c r="AU450" s="23"/>
      <c r="AV450" s="23"/>
      <c r="AW450" s="94" t="s">
        <v>779</v>
      </c>
      <c r="AX450" s="115">
        <v>9039680</v>
      </c>
      <c r="AY450" s="116">
        <v>1</v>
      </c>
      <c r="AZ450" s="116" t="s">
        <v>863</v>
      </c>
      <c r="BA450" s="116">
        <v>0</v>
      </c>
      <c r="BB450" s="116" t="s">
        <v>416</v>
      </c>
      <c r="BC450" s="117">
        <v>9039680</v>
      </c>
      <c r="BD450" s="117">
        <v>9039680</v>
      </c>
      <c r="BE450" s="118"/>
      <c r="BF450" s="118" t="s">
        <v>786</v>
      </c>
      <c r="BG450" s="119" t="s">
        <v>865</v>
      </c>
      <c r="BH450" s="118"/>
      <c r="BI450" s="118"/>
      <c r="BJ450" s="118"/>
      <c r="BK450" s="124">
        <v>95</v>
      </c>
      <c r="BL450" s="120">
        <v>43586</v>
      </c>
      <c r="BM450" s="6">
        <f t="shared" si="37"/>
        <v>5</v>
      </c>
      <c r="BN450" s="121" t="s">
        <v>814</v>
      </c>
      <c r="BO450" s="126" t="s">
        <v>815</v>
      </c>
    </row>
    <row r="451" spans="1:67" s="48" customFormat="1" ht="54" customHeight="1" x14ac:dyDescent="0.25">
      <c r="A451" s="68">
        <v>600</v>
      </c>
      <c r="B451" s="23" t="s">
        <v>750</v>
      </c>
      <c r="C451" s="23" t="s">
        <v>751</v>
      </c>
      <c r="D451" s="23" t="s">
        <v>800</v>
      </c>
      <c r="E451" s="23" t="s">
        <v>198</v>
      </c>
      <c r="F451" s="23" t="s">
        <v>199</v>
      </c>
      <c r="G451" s="23" t="s">
        <v>753</v>
      </c>
      <c r="H451" s="23" t="s">
        <v>754</v>
      </c>
      <c r="I451" s="23" t="s">
        <v>755</v>
      </c>
      <c r="J451" s="94" t="s">
        <v>756</v>
      </c>
      <c r="K451" s="68">
        <f>IF(I451="na",0,IF(COUNTIFS($C$1:C451,C451,$I$1:I451,I451)&gt;1,0,1))</f>
        <v>0</v>
      </c>
      <c r="L451" s="68">
        <f>IF(I451="na",0,IF(COUNTIFS($D$1:D451,D451,$I$1:I451,I451)&gt;1,0,1))</f>
        <v>0</v>
      </c>
      <c r="M451" s="68">
        <f>IF(S451="",0,IF(VLOOKUP(R451,#REF!,2,0)=1,S451-O451,S451-SUMIFS($S:$S,$R:$R,INDEX(meses,VLOOKUP(R451,#REF!,2,0)-1),D:D,D451)))</f>
        <v>0</v>
      </c>
      <c r="N451" s="96"/>
      <c r="O451" s="96"/>
      <c r="P451" s="96"/>
      <c r="Q451" s="96"/>
      <c r="R451" s="96" t="s">
        <v>392</v>
      </c>
      <c r="S451" s="94"/>
      <c r="T451" s="22"/>
      <c r="U451" s="94"/>
      <c r="V451" s="94"/>
      <c r="W451" s="94"/>
      <c r="X451" s="23" t="s">
        <v>757</v>
      </c>
      <c r="Y451" s="23" t="s">
        <v>810</v>
      </c>
      <c r="Z451" s="23"/>
      <c r="AA451" s="113"/>
      <c r="AB451" s="113"/>
      <c r="AC451" s="113"/>
      <c r="AD451" s="23"/>
      <c r="AE451" s="23"/>
      <c r="AF451" s="94"/>
      <c r="AG451" s="22"/>
      <c r="AH451" s="94"/>
      <c r="AI451" s="94"/>
      <c r="AJ451" s="94"/>
      <c r="AK451" s="23" t="s">
        <v>779</v>
      </c>
      <c r="AL451" s="94" t="s">
        <v>416</v>
      </c>
      <c r="AM451" s="94" t="s">
        <v>416</v>
      </c>
      <c r="AN451" s="94" t="s">
        <v>416</v>
      </c>
      <c r="AO451" s="94" t="s">
        <v>416</v>
      </c>
      <c r="AP451" s="94" t="s">
        <v>416</v>
      </c>
      <c r="AQ451" s="94" t="s">
        <v>416</v>
      </c>
      <c r="AR451" s="94" t="s">
        <v>416</v>
      </c>
      <c r="AS451" s="94" t="s">
        <v>787</v>
      </c>
      <c r="AT451" s="23" t="s">
        <v>788</v>
      </c>
      <c r="AU451" s="23"/>
      <c r="AV451" s="23"/>
      <c r="AW451" s="94" t="s">
        <v>779</v>
      </c>
      <c r="AX451" s="115">
        <v>4971824</v>
      </c>
      <c r="AY451" s="116">
        <v>1</v>
      </c>
      <c r="AZ451" s="116" t="s">
        <v>863</v>
      </c>
      <c r="BA451" s="116">
        <v>0</v>
      </c>
      <c r="BB451" s="116" t="s">
        <v>416</v>
      </c>
      <c r="BC451" s="117">
        <v>4971824</v>
      </c>
      <c r="BD451" s="117">
        <v>4971824</v>
      </c>
      <c r="BE451" s="118"/>
      <c r="BF451" s="118" t="s">
        <v>789</v>
      </c>
      <c r="BG451" s="119" t="s">
        <v>865</v>
      </c>
      <c r="BH451" s="118"/>
      <c r="BI451" s="118"/>
      <c r="BJ451" s="118"/>
      <c r="BK451" s="124">
        <v>96</v>
      </c>
      <c r="BL451" s="120">
        <v>43586</v>
      </c>
      <c r="BM451" s="6">
        <f t="shared" si="37"/>
        <v>5</v>
      </c>
      <c r="BN451" s="121" t="s">
        <v>814</v>
      </c>
      <c r="BO451" s="126" t="s">
        <v>815</v>
      </c>
    </row>
    <row r="452" spans="1:67" s="48" customFormat="1" ht="54" customHeight="1" x14ac:dyDescent="0.25">
      <c r="A452" s="68">
        <v>601</v>
      </c>
      <c r="B452" s="23" t="s">
        <v>750</v>
      </c>
      <c r="C452" s="23" t="s">
        <v>751</v>
      </c>
      <c r="D452" s="23" t="s">
        <v>800</v>
      </c>
      <c r="E452" s="23" t="s">
        <v>198</v>
      </c>
      <c r="F452" s="23" t="s">
        <v>199</v>
      </c>
      <c r="G452" s="23" t="s">
        <v>753</v>
      </c>
      <c r="H452" s="23" t="s">
        <v>754</v>
      </c>
      <c r="I452" s="23" t="s">
        <v>755</v>
      </c>
      <c r="J452" s="94" t="s">
        <v>756</v>
      </c>
      <c r="K452" s="68">
        <f>IF(I452="na",0,IF(COUNTIFS($C$1:C452,C452,$I$1:I452,I452)&gt;1,0,1))</f>
        <v>0</v>
      </c>
      <c r="L452" s="68">
        <f>IF(I452="na",0,IF(COUNTIFS($D$1:D452,D452,$I$1:I452,I452)&gt;1,0,1))</f>
        <v>0</v>
      </c>
      <c r="M452" s="68">
        <f>IF(S452="",0,IF(VLOOKUP(R452,#REF!,2,0)=1,S452-O452,S452-SUMIFS($S:$S,$R:$R,INDEX(meses,VLOOKUP(R452,#REF!,2,0)-1),D:D,D452)))</f>
        <v>0</v>
      </c>
      <c r="N452" s="96"/>
      <c r="O452" s="96"/>
      <c r="P452" s="96"/>
      <c r="Q452" s="96"/>
      <c r="R452" s="96" t="s">
        <v>392</v>
      </c>
      <c r="S452" s="94"/>
      <c r="T452" s="22"/>
      <c r="U452" s="94"/>
      <c r="V452" s="94"/>
      <c r="W452" s="94"/>
      <c r="X452" s="23" t="s">
        <v>757</v>
      </c>
      <c r="Y452" s="23" t="s">
        <v>810</v>
      </c>
      <c r="Z452" s="23"/>
      <c r="AA452" s="113"/>
      <c r="AB452" s="113"/>
      <c r="AC452" s="113"/>
      <c r="AD452" s="23"/>
      <c r="AE452" s="23"/>
      <c r="AF452" s="94"/>
      <c r="AG452" s="22"/>
      <c r="AH452" s="94"/>
      <c r="AI452" s="94"/>
      <c r="AJ452" s="94"/>
      <c r="AK452" s="23" t="s">
        <v>779</v>
      </c>
      <c r="AL452" s="94" t="s">
        <v>416</v>
      </c>
      <c r="AM452" s="94" t="s">
        <v>416</v>
      </c>
      <c r="AN452" s="94" t="s">
        <v>416</v>
      </c>
      <c r="AO452" s="94" t="s">
        <v>416</v>
      </c>
      <c r="AP452" s="94" t="s">
        <v>416</v>
      </c>
      <c r="AQ452" s="94" t="s">
        <v>416</v>
      </c>
      <c r="AR452" s="94" t="s">
        <v>416</v>
      </c>
      <c r="AS452" s="94" t="s">
        <v>416</v>
      </c>
      <c r="AT452" s="23" t="s">
        <v>867</v>
      </c>
      <c r="AU452" s="23"/>
      <c r="AV452" s="23"/>
      <c r="AW452" s="94" t="s">
        <v>779</v>
      </c>
      <c r="AX452" s="115">
        <v>7290860</v>
      </c>
      <c r="AY452" s="116">
        <v>1</v>
      </c>
      <c r="AZ452" s="116" t="s">
        <v>863</v>
      </c>
      <c r="BA452" s="116">
        <v>0</v>
      </c>
      <c r="BB452" s="116" t="s">
        <v>416</v>
      </c>
      <c r="BC452" s="117">
        <v>7290860</v>
      </c>
      <c r="BD452" s="117">
        <v>7290860</v>
      </c>
      <c r="BE452" s="118"/>
      <c r="BF452" s="118" t="s">
        <v>868</v>
      </c>
      <c r="BG452" s="119" t="s">
        <v>865</v>
      </c>
      <c r="BH452" s="118"/>
      <c r="BI452" s="118"/>
      <c r="BJ452" s="118"/>
      <c r="BK452" s="124">
        <v>97</v>
      </c>
      <c r="BL452" s="120">
        <v>43497</v>
      </c>
      <c r="BM452" s="6" t="s">
        <v>858</v>
      </c>
      <c r="BN452" s="121" t="s">
        <v>814</v>
      </c>
      <c r="BO452" s="126" t="s">
        <v>815</v>
      </c>
    </row>
    <row r="453" spans="1:67" s="48" customFormat="1" ht="54" customHeight="1" x14ac:dyDescent="0.25">
      <c r="A453" s="68">
        <v>602</v>
      </c>
      <c r="B453" s="23" t="s">
        <v>750</v>
      </c>
      <c r="C453" s="23" t="s">
        <v>751</v>
      </c>
      <c r="D453" s="23" t="s">
        <v>800</v>
      </c>
      <c r="E453" s="23" t="s">
        <v>198</v>
      </c>
      <c r="F453" s="23" t="s">
        <v>199</v>
      </c>
      <c r="G453" s="23" t="s">
        <v>753</v>
      </c>
      <c r="H453" s="23" t="s">
        <v>754</v>
      </c>
      <c r="I453" s="23" t="s">
        <v>755</v>
      </c>
      <c r="J453" s="94" t="s">
        <v>756</v>
      </c>
      <c r="K453" s="68">
        <f>IF(I453="na",0,IF(COUNTIFS($C$1:C453,C453,$I$1:I453,I453)&gt;1,0,1))</f>
        <v>0</v>
      </c>
      <c r="L453" s="68">
        <f>IF(I453="na",0,IF(COUNTIFS($D$1:D453,D453,$I$1:I453,I453)&gt;1,0,1))</f>
        <v>0</v>
      </c>
      <c r="M453" s="68">
        <f>IF(S453="",0,IF(VLOOKUP(R453,#REF!,2,0)=1,S453-O453,S453-SUMIFS($S:$S,$R:$R,INDEX(meses,VLOOKUP(R453,#REF!,2,0)-1),D:D,D453)))</f>
        <v>0</v>
      </c>
      <c r="N453" s="96"/>
      <c r="O453" s="96"/>
      <c r="P453" s="96"/>
      <c r="Q453" s="96"/>
      <c r="R453" s="96" t="s">
        <v>392</v>
      </c>
      <c r="S453" s="94"/>
      <c r="T453" s="22"/>
      <c r="U453" s="94"/>
      <c r="V453" s="94"/>
      <c r="W453" s="94"/>
      <c r="X453" s="23" t="s">
        <v>757</v>
      </c>
      <c r="Y453" s="23" t="s">
        <v>810</v>
      </c>
      <c r="Z453" s="23"/>
      <c r="AA453" s="113"/>
      <c r="AB453" s="113"/>
      <c r="AC453" s="113"/>
      <c r="AD453" s="23"/>
      <c r="AE453" s="23"/>
      <c r="AF453" s="94"/>
      <c r="AG453" s="22"/>
      <c r="AH453" s="94"/>
      <c r="AI453" s="94"/>
      <c r="AJ453" s="94"/>
      <c r="AK453" s="23" t="s">
        <v>779</v>
      </c>
      <c r="AL453" s="94" t="s">
        <v>416</v>
      </c>
      <c r="AM453" s="94" t="s">
        <v>416</v>
      </c>
      <c r="AN453" s="94" t="s">
        <v>416</v>
      </c>
      <c r="AO453" s="94" t="s">
        <v>416</v>
      </c>
      <c r="AP453" s="94" t="s">
        <v>416</v>
      </c>
      <c r="AQ453" s="94" t="s">
        <v>416</v>
      </c>
      <c r="AR453" s="94" t="s">
        <v>416</v>
      </c>
      <c r="AS453" s="94" t="s">
        <v>416</v>
      </c>
      <c r="AT453" s="23" t="s">
        <v>867</v>
      </c>
      <c r="AU453" s="23"/>
      <c r="AV453" s="23"/>
      <c r="AW453" s="94" t="s">
        <v>779</v>
      </c>
      <c r="AX453" s="115">
        <v>41314258</v>
      </c>
      <c r="AY453" s="116">
        <v>1</v>
      </c>
      <c r="AZ453" s="116" t="s">
        <v>863</v>
      </c>
      <c r="BA453" s="116">
        <v>0</v>
      </c>
      <c r="BB453" s="116" t="s">
        <v>416</v>
      </c>
      <c r="BC453" s="117">
        <v>41314258</v>
      </c>
      <c r="BD453" s="117">
        <v>41314258</v>
      </c>
      <c r="BE453" s="118"/>
      <c r="BF453" s="118" t="s">
        <v>868</v>
      </c>
      <c r="BG453" s="119" t="s">
        <v>865</v>
      </c>
      <c r="BH453" s="118"/>
      <c r="BI453" s="118"/>
      <c r="BJ453" s="118"/>
      <c r="BK453" s="124">
        <v>98</v>
      </c>
      <c r="BL453" s="120"/>
      <c r="BM453" s="6" t="s">
        <v>858</v>
      </c>
      <c r="BN453" s="121" t="s">
        <v>814</v>
      </c>
      <c r="BO453" s="126" t="s">
        <v>815</v>
      </c>
    </row>
    <row r="454" spans="1:67" s="48" customFormat="1" ht="54" customHeight="1" x14ac:dyDescent="0.25">
      <c r="A454" s="68">
        <v>603</v>
      </c>
      <c r="B454" s="23" t="s">
        <v>750</v>
      </c>
      <c r="C454" s="23" t="s">
        <v>751</v>
      </c>
      <c r="D454" s="23" t="s">
        <v>800</v>
      </c>
      <c r="E454" s="23" t="s">
        <v>198</v>
      </c>
      <c r="F454" s="23" t="s">
        <v>199</v>
      </c>
      <c r="G454" s="23" t="s">
        <v>753</v>
      </c>
      <c r="H454" s="23" t="s">
        <v>754</v>
      </c>
      <c r="I454" s="23" t="s">
        <v>755</v>
      </c>
      <c r="J454" s="94" t="s">
        <v>756</v>
      </c>
      <c r="K454" s="68">
        <f>IF(I454="na",0,IF(COUNTIFS($C$1:C454,C454,$I$1:I454,I454)&gt;1,0,1))</f>
        <v>0</v>
      </c>
      <c r="L454" s="68">
        <f>IF(I454="na",0,IF(COUNTIFS($D$1:D454,D454,$I$1:I454,I454)&gt;1,0,1))</f>
        <v>0</v>
      </c>
      <c r="M454" s="68">
        <f>IF(S454="",0,IF(VLOOKUP(R454,#REF!,2,0)=1,S454-O454,S454-SUMIFS($S:$S,$R:$R,INDEX(meses,VLOOKUP(R454,#REF!,2,0)-1),D:D,D454)))</f>
        <v>0</v>
      </c>
      <c r="N454" s="96"/>
      <c r="O454" s="96"/>
      <c r="P454" s="96"/>
      <c r="Q454" s="96"/>
      <c r="R454" s="96" t="s">
        <v>392</v>
      </c>
      <c r="S454" s="94"/>
      <c r="T454" s="22"/>
      <c r="U454" s="94"/>
      <c r="V454" s="94"/>
      <c r="W454" s="94"/>
      <c r="X454" s="23" t="s">
        <v>757</v>
      </c>
      <c r="Y454" s="23" t="s">
        <v>810</v>
      </c>
      <c r="Z454" s="23"/>
      <c r="AA454" s="113"/>
      <c r="AB454" s="113"/>
      <c r="AC454" s="113"/>
      <c r="AD454" s="23"/>
      <c r="AE454" s="23"/>
      <c r="AF454" s="94"/>
      <c r="AG454" s="22"/>
      <c r="AH454" s="94"/>
      <c r="AI454" s="94"/>
      <c r="AJ454" s="94"/>
      <c r="AK454" s="23" t="s">
        <v>779</v>
      </c>
      <c r="AL454" s="94" t="s">
        <v>416</v>
      </c>
      <c r="AM454" s="94" t="s">
        <v>416</v>
      </c>
      <c r="AN454" s="94" t="s">
        <v>416</v>
      </c>
      <c r="AO454" s="94" t="s">
        <v>416</v>
      </c>
      <c r="AP454" s="94" t="s">
        <v>416</v>
      </c>
      <c r="AQ454" s="94" t="s">
        <v>416</v>
      </c>
      <c r="AR454" s="94" t="s">
        <v>416</v>
      </c>
      <c r="AS454" s="94">
        <v>366</v>
      </c>
      <c r="AT454" s="23" t="s">
        <v>869</v>
      </c>
      <c r="AU454" s="23"/>
      <c r="AV454" s="23"/>
      <c r="AW454" s="94" t="s">
        <v>779</v>
      </c>
      <c r="AX454" s="115">
        <v>55000000</v>
      </c>
      <c r="AY454" s="116">
        <v>1</v>
      </c>
      <c r="AZ454" s="116" t="s">
        <v>863</v>
      </c>
      <c r="BA454" s="116">
        <v>0</v>
      </c>
      <c r="BB454" s="116" t="s">
        <v>416</v>
      </c>
      <c r="BC454" s="117">
        <v>55000000</v>
      </c>
      <c r="BD454" s="117">
        <v>55000000</v>
      </c>
      <c r="BE454" s="118"/>
      <c r="BF454" s="118" t="s">
        <v>864</v>
      </c>
      <c r="BG454" s="119" t="s">
        <v>865</v>
      </c>
      <c r="BH454" s="118"/>
      <c r="BI454" s="118"/>
      <c r="BJ454" s="118" t="s">
        <v>870</v>
      </c>
      <c r="BK454" s="124">
        <v>99</v>
      </c>
      <c r="BL454" s="120">
        <v>43497</v>
      </c>
      <c r="BM454" s="6">
        <f>MONTH(BL454)</f>
        <v>2</v>
      </c>
      <c r="BN454" s="121" t="s">
        <v>814</v>
      </c>
      <c r="BO454" s="126" t="s">
        <v>815</v>
      </c>
    </row>
    <row r="455" spans="1:67" s="48" customFormat="1" ht="54" customHeight="1" x14ac:dyDescent="0.25">
      <c r="A455" s="68">
        <v>604</v>
      </c>
      <c r="B455" s="23" t="s">
        <v>750</v>
      </c>
      <c r="C455" s="23" t="s">
        <v>751</v>
      </c>
      <c r="D455" s="23" t="s">
        <v>800</v>
      </c>
      <c r="E455" s="23" t="s">
        <v>198</v>
      </c>
      <c r="F455" s="23" t="s">
        <v>199</v>
      </c>
      <c r="G455" s="23" t="s">
        <v>753</v>
      </c>
      <c r="H455" s="23" t="s">
        <v>754</v>
      </c>
      <c r="I455" s="23" t="s">
        <v>755</v>
      </c>
      <c r="J455" s="94" t="s">
        <v>756</v>
      </c>
      <c r="K455" s="68">
        <f>IF(I455="na",0,IF(COUNTIFS($C$1:C455,C455,$I$1:I455,I455)&gt;1,0,1))</f>
        <v>0</v>
      </c>
      <c r="L455" s="68">
        <f>IF(I455="na",0,IF(COUNTIFS($D$1:D455,D455,$I$1:I455,I455)&gt;1,0,1))</f>
        <v>0</v>
      </c>
      <c r="M455" s="68">
        <f>IF(S455="",0,IF(VLOOKUP(R455,#REF!,2,0)=1,S455-O455,S455-SUMIFS($S:$S,$R:$R,INDEX(meses,VLOOKUP(R455,#REF!,2,0)-1),D:D,D455)))</f>
        <v>0</v>
      </c>
      <c r="N455" s="96"/>
      <c r="O455" s="96"/>
      <c r="P455" s="96"/>
      <c r="Q455" s="96"/>
      <c r="R455" s="96" t="s">
        <v>392</v>
      </c>
      <c r="S455" s="94"/>
      <c r="T455" s="22"/>
      <c r="U455" s="94"/>
      <c r="V455" s="94"/>
      <c r="W455" s="94"/>
      <c r="X455" s="23" t="s">
        <v>757</v>
      </c>
      <c r="Y455" s="23" t="s">
        <v>810</v>
      </c>
      <c r="Z455" s="23"/>
      <c r="AA455" s="113"/>
      <c r="AB455" s="113"/>
      <c r="AC455" s="113"/>
      <c r="AD455" s="23"/>
      <c r="AE455" s="23"/>
      <c r="AF455" s="94"/>
      <c r="AG455" s="22"/>
      <c r="AH455" s="94"/>
      <c r="AI455" s="94"/>
      <c r="AJ455" s="94"/>
      <c r="AK455" s="23" t="s">
        <v>779</v>
      </c>
      <c r="AL455" s="94" t="s">
        <v>416</v>
      </c>
      <c r="AM455" s="94" t="s">
        <v>416</v>
      </c>
      <c r="AN455" s="94" t="s">
        <v>416</v>
      </c>
      <c r="AO455" s="94" t="s">
        <v>416</v>
      </c>
      <c r="AP455" s="94" t="s">
        <v>416</v>
      </c>
      <c r="AQ455" s="94" t="s">
        <v>416</v>
      </c>
      <c r="AR455" s="94" t="s">
        <v>416</v>
      </c>
      <c r="AS455" s="94"/>
      <c r="AT455" s="23" t="s">
        <v>860</v>
      </c>
      <c r="AU455" s="23"/>
      <c r="AV455" s="23"/>
      <c r="AW455" s="94" t="s">
        <v>779</v>
      </c>
      <c r="AX455" s="115">
        <v>167153241</v>
      </c>
      <c r="AY455" s="116">
        <v>1</v>
      </c>
      <c r="AZ455" s="116" t="s">
        <v>863</v>
      </c>
      <c r="BA455" s="116">
        <v>0</v>
      </c>
      <c r="BB455" s="116" t="s">
        <v>416</v>
      </c>
      <c r="BC455" s="117">
        <v>167153241</v>
      </c>
      <c r="BD455" s="117">
        <v>167153241</v>
      </c>
      <c r="BE455" s="118"/>
      <c r="BF455" s="118" t="s">
        <v>860</v>
      </c>
      <c r="BG455" s="119" t="s">
        <v>865</v>
      </c>
      <c r="BH455" s="118"/>
      <c r="BI455" s="118"/>
      <c r="BJ455" s="118"/>
      <c r="BK455" s="124">
        <v>100</v>
      </c>
      <c r="BL455" s="120"/>
      <c r="BM455" s="6" t="s">
        <v>861</v>
      </c>
      <c r="BN455" s="121" t="s">
        <v>814</v>
      </c>
      <c r="BO455" s="126" t="s">
        <v>815</v>
      </c>
    </row>
    <row r="456" spans="1:67" s="48" customFormat="1" ht="54" customHeight="1" x14ac:dyDescent="0.25">
      <c r="A456" s="68">
        <v>605</v>
      </c>
      <c r="B456" s="23" t="s">
        <v>750</v>
      </c>
      <c r="C456" s="23" t="s">
        <v>751</v>
      </c>
      <c r="D456" s="23" t="s">
        <v>800</v>
      </c>
      <c r="E456" s="23" t="s">
        <v>198</v>
      </c>
      <c r="F456" s="23" t="s">
        <v>199</v>
      </c>
      <c r="G456" s="23" t="s">
        <v>753</v>
      </c>
      <c r="H456" s="23" t="s">
        <v>754</v>
      </c>
      <c r="I456" s="23" t="s">
        <v>755</v>
      </c>
      <c r="J456" s="94" t="s">
        <v>756</v>
      </c>
      <c r="K456" s="68">
        <f>IF(I456="na",0,IF(COUNTIFS($C$1:C456,C456,$I$1:I456,I456)&gt;1,0,1))</f>
        <v>0</v>
      </c>
      <c r="L456" s="68">
        <f>IF(I456="na",0,IF(COUNTIFS($D$1:D456,D456,$I$1:I456,I456)&gt;1,0,1))</f>
        <v>0</v>
      </c>
      <c r="M456" s="68">
        <f>IF(S456="",0,IF(VLOOKUP(R456,#REF!,2,0)=1,S456-O456,S456-SUMIFS($S:$S,$R:$R,INDEX(meses,VLOOKUP(R456,#REF!,2,0)-1),D:D,D456)))</f>
        <v>0</v>
      </c>
      <c r="N456" s="96"/>
      <c r="O456" s="96"/>
      <c r="P456" s="96"/>
      <c r="Q456" s="96"/>
      <c r="R456" s="96" t="s">
        <v>392</v>
      </c>
      <c r="S456" s="94"/>
      <c r="T456" s="22"/>
      <c r="U456" s="94"/>
      <c r="V456" s="94"/>
      <c r="W456" s="94"/>
      <c r="X456" s="23" t="s">
        <v>757</v>
      </c>
      <c r="Y456" s="23" t="s">
        <v>810</v>
      </c>
      <c r="Z456" s="23"/>
      <c r="AA456" s="113"/>
      <c r="AB456" s="113"/>
      <c r="AC456" s="113"/>
      <c r="AD456" s="23"/>
      <c r="AE456" s="23"/>
      <c r="AF456" s="94"/>
      <c r="AG456" s="22"/>
      <c r="AH456" s="94"/>
      <c r="AI456" s="94"/>
      <c r="AJ456" s="94"/>
      <c r="AK456" s="23" t="s">
        <v>779</v>
      </c>
      <c r="AL456" s="94" t="s">
        <v>416</v>
      </c>
      <c r="AM456" s="94" t="s">
        <v>416</v>
      </c>
      <c r="AN456" s="94" t="s">
        <v>416</v>
      </c>
      <c r="AO456" s="94" t="s">
        <v>416</v>
      </c>
      <c r="AP456" s="94" t="s">
        <v>416</v>
      </c>
      <c r="AQ456" s="94" t="s">
        <v>416</v>
      </c>
      <c r="AR456" s="94" t="s">
        <v>416</v>
      </c>
      <c r="AS456" s="94"/>
      <c r="AT456" s="23" t="s">
        <v>860</v>
      </c>
      <c r="AU456" s="23"/>
      <c r="AV456" s="23"/>
      <c r="AW456" s="94" t="s">
        <v>779</v>
      </c>
      <c r="AX456" s="115">
        <v>82000000</v>
      </c>
      <c r="AY456" s="116">
        <v>1</v>
      </c>
      <c r="AZ456" s="116" t="s">
        <v>863</v>
      </c>
      <c r="BA456" s="116">
        <v>0</v>
      </c>
      <c r="BB456" s="116" t="s">
        <v>416</v>
      </c>
      <c r="BC456" s="117">
        <v>82000000</v>
      </c>
      <c r="BD456" s="117">
        <v>82000000</v>
      </c>
      <c r="BE456" s="118"/>
      <c r="BF456" s="118" t="s">
        <v>860</v>
      </c>
      <c r="BG456" s="119" t="s">
        <v>865</v>
      </c>
      <c r="BH456" s="118"/>
      <c r="BI456" s="118"/>
      <c r="BJ456" s="118"/>
      <c r="BK456" s="124">
        <v>101</v>
      </c>
      <c r="BL456" s="120"/>
      <c r="BM456" s="6" t="s">
        <v>861</v>
      </c>
      <c r="BN456" s="121" t="s">
        <v>814</v>
      </c>
      <c r="BO456" s="126" t="s">
        <v>815</v>
      </c>
    </row>
    <row r="457" spans="1:67" s="48" customFormat="1" ht="54" customHeight="1" x14ac:dyDescent="0.25">
      <c r="A457" s="68">
        <v>606</v>
      </c>
      <c r="B457" s="23" t="s">
        <v>750</v>
      </c>
      <c r="C457" s="23" t="s">
        <v>751</v>
      </c>
      <c r="D457" s="23" t="s">
        <v>752</v>
      </c>
      <c r="E457" s="23" t="s">
        <v>198</v>
      </c>
      <c r="F457" s="23" t="s">
        <v>199</v>
      </c>
      <c r="G457" s="23" t="s">
        <v>753</v>
      </c>
      <c r="H457" s="23" t="s">
        <v>754</v>
      </c>
      <c r="I457" s="23" t="s">
        <v>755</v>
      </c>
      <c r="J457" s="94" t="s">
        <v>756</v>
      </c>
      <c r="K457" s="68">
        <f>IF(I457="na",0,IF(COUNTIFS($C$1:C457,C457,$I$1:I457,I457)&gt;1,0,1))</f>
        <v>0</v>
      </c>
      <c r="L457" s="68">
        <f>IF(I457="na",0,IF(COUNTIFS($D$1:D457,D457,$I$1:I457,I457)&gt;1,0,1))</f>
        <v>0</v>
      </c>
      <c r="M457" s="68">
        <f>IF(S457="",0,IF(VLOOKUP(R457,#REF!,2,0)=1,S457-O457,S457-SUMIFS($S:$S,$R:$R,INDEX(meses,VLOOKUP(R457,#REF!,2,0)-1),D:D,D457)))</f>
        <v>0</v>
      </c>
      <c r="N457" s="96"/>
      <c r="O457" s="96"/>
      <c r="P457" s="96"/>
      <c r="Q457" s="96"/>
      <c r="R457" s="96" t="s">
        <v>392</v>
      </c>
      <c r="S457" s="94"/>
      <c r="T457" s="22"/>
      <c r="U457" s="94"/>
      <c r="V457" s="94"/>
      <c r="W457" s="94"/>
      <c r="X457" s="23" t="s">
        <v>757</v>
      </c>
      <c r="Y457" s="23" t="s">
        <v>810</v>
      </c>
      <c r="Z457" s="23"/>
      <c r="AA457" s="113"/>
      <c r="AB457" s="113"/>
      <c r="AC457" s="113"/>
      <c r="AD457" s="23"/>
      <c r="AE457" s="23"/>
      <c r="AF457" s="94"/>
      <c r="AG457" s="22"/>
      <c r="AH457" s="94"/>
      <c r="AI457" s="94"/>
      <c r="AJ457" s="94"/>
      <c r="AK457" s="23" t="s">
        <v>762</v>
      </c>
      <c r="AL457" s="94" t="s">
        <v>46</v>
      </c>
      <c r="AM457" s="94">
        <v>2202</v>
      </c>
      <c r="AN457" s="94" t="s">
        <v>48</v>
      </c>
      <c r="AO457" s="94">
        <v>32</v>
      </c>
      <c r="AP457" s="23" t="s">
        <v>763</v>
      </c>
      <c r="AQ457" s="23" t="s">
        <v>764</v>
      </c>
      <c r="AR457" s="7">
        <v>2202010</v>
      </c>
      <c r="AS457" s="7">
        <v>23</v>
      </c>
      <c r="AT457" s="23" t="s">
        <v>871</v>
      </c>
      <c r="AU457" s="23"/>
      <c r="AV457" s="23"/>
      <c r="AW457" s="94" t="s">
        <v>55</v>
      </c>
      <c r="AX457" s="115">
        <v>195346782</v>
      </c>
      <c r="AY457" s="116">
        <v>1</v>
      </c>
      <c r="AZ457" s="116" t="s">
        <v>766</v>
      </c>
      <c r="BA457" s="116" t="s">
        <v>449</v>
      </c>
      <c r="BB457" s="116" t="s">
        <v>872</v>
      </c>
      <c r="BC457" s="117">
        <v>195346782</v>
      </c>
      <c r="BD457" s="117">
        <v>195346782</v>
      </c>
      <c r="BE457" s="118"/>
      <c r="BF457" s="118" t="s">
        <v>782</v>
      </c>
      <c r="BG457" s="119" t="s">
        <v>768</v>
      </c>
      <c r="BH457" s="118"/>
      <c r="BI457" s="118"/>
      <c r="BJ457" s="118"/>
      <c r="BK457" s="118">
        <v>102</v>
      </c>
      <c r="BL457" s="120">
        <v>43586</v>
      </c>
      <c r="BM457" s="6">
        <f>MONTH(BL457)</f>
        <v>5</v>
      </c>
      <c r="BN457" s="121" t="s">
        <v>814</v>
      </c>
      <c r="BO457" s="126" t="s">
        <v>815</v>
      </c>
    </row>
    <row r="458" spans="1:67" s="48" customFormat="1" ht="54" customHeight="1" x14ac:dyDescent="0.25">
      <c r="A458" s="68">
        <v>607</v>
      </c>
      <c r="B458" s="23" t="s">
        <v>750</v>
      </c>
      <c r="C458" s="23" t="s">
        <v>751</v>
      </c>
      <c r="D458" s="23" t="s">
        <v>752</v>
      </c>
      <c r="E458" s="23" t="s">
        <v>198</v>
      </c>
      <c r="F458" s="23" t="s">
        <v>199</v>
      </c>
      <c r="G458" s="23" t="s">
        <v>753</v>
      </c>
      <c r="H458" s="23" t="s">
        <v>754</v>
      </c>
      <c r="I458" s="23" t="s">
        <v>755</v>
      </c>
      <c r="J458" s="94" t="s">
        <v>756</v>
      </c>
      <c r="K458" s="68">
        <f>IF(I458="na",0,IF(COUNTIFS($C$1:C458,C458,$I$1:I458,I458)&gt;1,0,1))</f>
        <v>0</v>
      </c>
      <c r="L458" s="68">
        <f>IF(I458="na",0,IF(COUNTIFS($D$1:D458,D458,$I$1:I458,I458)&gt;1,0,1))</f>
        <v>0</v>
      </c>
      <c r="M458" s="68">
        <f>IF(S458="",0,IF(VLOOKUP(R458,#REF!,2,0)=1,S458-O458,S458-SUMIFS($S:$S,$R:$R,INDEX(meses,VLOOKUP(R458,#REF!,2,0)-1),D:D,D458)))</f>
        <v>0</v>
      </c>
      <c r="N458" s="96"/>
      <c r="O458" s="96"/>
      <c r="P458" s="96"/>
      <c r="Q458" s="96"/>
      <c r="R458" s="96" t="s">
        <v>392</v>
      </c>
      <c r="S458" s="94"/>
      <c r="T458" s="22"/>
      <c r="U458" s="94"/>
      <c r="V458" s="94"/>
      <c r="W458" s="94"/>
      <c r="X458" s="23" t="s">
        <v>757</v>
      </c>
      <c r="Y458" s="23" t="s">
        <v>810</v>
      </c>
      <c r="Z458" s="23"/>
      <c r="AA458" s="113"/>
      <c r="AB458" s="113"/>
      <c r="AC458" s="113"/>
      <c r="AD458" s="23"/>
      <c r="AE458" s="23"/>
      <c r="AF458" s="94"/>
      <c r="AG458" s="22"/>
      <c r="AH458" s="94"/>
      <c r="AI458" s="94"/>
      <c r="AJ458" s="94"/>
      <c r="AK458" s="23" t="s">
        <v>762</v>
      </c>
      <c r="AL458" s="94" t="s">
        <v>46</v>
      </c>
      <c r="AM458" s="94">
        <v>2202</v>
      </c>
      <c r="AN458" s="94" t="s">
        <v>48</v>
      </c>
      <c r="AO458" s="94">
        <v>32</v>
      </c>
      <c r="AP458" s="23" t="s">
        <v>763</v>
      </c>
      <c r="AQ458" s="23" t="s">
        <v>764</v>
      </c>
      <c r="AR458" s="7">
        <v>2202010</v>
      </c>
      <c r="AS458" s="7">
        <v>1148</v>
      </c>
      <c r="AT458" s="23" t="s">
        <v>873</v>
      </c>
      <c r="AU458" s="23"/>
      <c r="AV458" s="23"/>
      <c r="AW458" s="94" t="s">
        <v>55</v>
      </c>
      <c r="AX458" s="115">
        <v>19534678</v>
      </c>
      <c r="AY458" s="116">
        <v>1</v>
      </c>
      <c r="AZ458" s="116" t="s">
        <v>766</v>
      </c>
      <c r="BA458" s="116" t="s">
        <v>57</v>
      </c>
      <c r="BB458" s="116" t="s">
        <v>58</v>
      </c>
      <c r="BC458" s="117">
        <v>19534678</v>
      </c>
      <c r="BD458" s="117">
        <v>19534678</v>
      </c>
      <c r="BE458" s="118"/>
      <c r="BF458" s="118" t="s">
        <v>786</v>
      </c>
      <c r="BG458" s="119" t="s">
        <v>768</v>
      </c>
      <c r="BH458" s="118"/>
      <c r="BI458" s="118"/>
      <c r="BJ458" s="118"/>
      <c r="BK458" s="118">
        <v>103</v>
      </c>
      <c r="BL458" s="120">
        <v>43586</v>
      </c>
      <c r="BM458" s="6">
        <f>MONTH(BL458)</f>
        <v>5</v>
      </c>
      <c r="BN458" s="121" t="s">
        <v>814</v>
      </c>
      <c r="BO458" s="126" t="s">
        <v>815</v>
      </c>
    </row>
    <row r="459" spans="1:67" s="48" customFormat="1" ht="54" customHeight="1" x14ac:dyDescent="0.25">
      <c r="A459" s="68">
        <v>608</v>
      </c>
      <c r="B459" s="23" t="s">
        <v>750</v>
      </c>
      <c r="C459" s="23" t="s">
        <v>751</v>
      </c>
      <c r="D459" s="23" t="s">
        <v>752</v>
      </c>
      <c r="E459" s="23" t="s">
        <v>198</v>
      </c>
      <c r="F459" s="23" t="s">
        <v>199</v>
      </c>
      <c r="G459" s="23" t="s">
        <v>753</v>
      </c>
      <c r="H459" s="23" t="s">
        <v>754</v>
      </c>
      <c r="I459" s="23" t="s">
        <v>755</v>
      </c>
      <c r="J459" s="94" t="s">
        <v>756</v>
      </c>
      <c r="K459" s="68">
        <f>IF(I459="na",0,IF(COUNTIFS($C$1:C459,C459,$I$1:I459,I459)&gt;1,0,1))</f>
        <v>0</v>
      </c>
      <c r="L459" s="68">
        <f>IF(I459="na",0,IF(COUNTIFS($D$1:D459,D459,$I$1:I459,I459)&gt;1,0,1))</f>
        <v>0</v>
      </c>
      <c r="M459" s="68">
        <f>IF(S459="",0,IF(VLOOKUP(R459,#REF!,2,0)=1,S459-O459,S459-SUMIFS($S:$S,$R:$R,INDEX(meses,VLOOKUP(R459,#REF!,2,0)-1),D:D,D459)))</f>
        <v>0</v>
      </c>
      <c r="N459" s="96"/>
      <c r="O459" s="96"/>
      <c r="P459" s="96"/>
      <c r="Q459" s="96"/>
      <c r="R459" s="96" t="s">
        <v>392</v>
      </c>
      <c r="S459" s="94"/>
      <c r="T459" s="22"/>
      <c r="U459" s="94"/>
      <c r="V459" s="94"/>
      <c r="W459" s="94"/>
      <c r="X459" s="23" t="s">
        <v>757</v>
      </c>
      <c r="Y459" s="23" t="s">
        <v>810</v>
      </c>
      <c r="Z459" s="23"/>
      <c r="AA459" s="113"/>
      <c r="AB459" s="113"/>
      <c r="AC459" s="113"/>
      <c r="AD459" s="23"/>
      <c r="AE459" s="23"/>
      <c r="AF459" s="94"/>
      <c r="AG459" s="22"/>
      <c r="AH459" s="94"/>
      <c r="AI459" s="94"/>
      <c r="AJ459" s="94"/>
      <c r="AK459" s="23" t="s">
        <v>762</v>
      </c>
      <c r="AL459" s="94" t="s">
        <v>46</v>
      </c>
      <c r="AM459" s="94">
        <v>2202</v>
      </c>
      <c r="AN459" s="94" t="s">
        <v>48</v>
      </c>
      <c r="AO459" s="94">
        <v>32</v>
      </c>
      <c r="AP459" s="23" t="s">
        <v>763</v>
      </c>
      <c r="AQ459" s="23" t="s">
        <v>764</v>
      </c>
      <c r="AR459" s="7">
        <v>2202010</v>
      </c>
      <c r="AS459" s="7" t="s">
        <v>787</v>
      </c>
      <c r="AT459" s="23" t="s">
        <v>788</v>
      </c>
      <c r="AU459" s="23"/>
      <c r="AV459" s="23"/>
      <c r="AW459" s="94" t="s">
        <v>55</v>
      </c>
      <c r="AX459" s="115">
        <v>10744073</v>
      </c>
      <c r="AY459" s="116">
        <v>1</v>
      </c>
      <c r="AZ459" s="116" t="s">
        <v>766</v>
      </c>
      <c r="BA459" s="116" t="s">
        <v>57</v>
      </c>
      <c r="BB459" s="116" t="s">
        <v>58</v>
      </c>
      <c r="BC459" s="117">
        <v>10744073</v>
      </c>
      <c r="BD459" s="117">
        <v>10744073</v>
      </c>
      <c r="BE459" s="118"/>
      <c r="BF459" s="118" t="s">
        <v>789</v>
      </c>
      <c r="BG459" s="119" t="s">
        <v>768</v>
      </c>
      <c r="BH459" s="118"/>
      <c r="BI459" s="118"/>
      <c r="BJ459" s="118"/>
      <c r="BK459" s="118">
        <v>104</v>
      </c>
      <c r="BL459" s="120">
        <v>43586</v>
      </c>
      <c r="BM459" s="6">
        <f>MONTH(BL459)</f>
        <v>5</v>
      </c>
      <c r="BN459" s="121" t="s">
        <v>814</v>
      </c>
      <c r="BO459" s="126" t="s">
        <v>815</v>
      </c>
    </row>
    <row r="460" spans="1:67" s="48" customFormat="1" ht="54" customHeight="1" x14ac:dyDescent="0.25">
      <c r="A460" s="68">
        <v>609</v>
      </c>
      <c r="B460" s="23" t="s">
        <v>750</v>
      </c>
      <c r="C460" s="23" t="s">
        <v>751</v>
      </c>
      <c r="D460" s="23" t="s">
        <v>800</v>
      </c>
      <c r="E460" s="23" t="s">
        <v>198</v>
      </c>
      <c r="F460" s="23" t="s">
        <v>199</v>
      </c>
      <c r="G460" s="23" t="s">
        <v>753</v>
      </c>
      <c r="H460" s="23" t="s">
        <v>754</v>
      </c>
      <c r="I460" s="23" t="s">
        <v>755</v>
      </c>
      <c r="J460" s="94" t="s">
        <v>756</v>
      </c>
      <c r="K460" s="68">
        <f>IF(I460="na",0,IF(COUNTIFS($C$1:C460,C460,$I$1:I460,I460)&gt;1,0,1))</f>
        <v>0</v>
      </c>
      <c r="L460" s="68">
        <f>IF(I460="na",0,IF(COUNTIFS($D$1:D460,D460,$I$1:I460,I460)&gt;1,0,1))</f>
        <v>0</v>
      </c>
      <c r="M460" s="68">
        <f>IF(S460="",0,IF(VLOOKUP(R460,#REF!,2,0)=1,S460-O460,S460-SUMIFS($S:$S,$R:$R,INDEX(meses,VLOOKUP(R460,#REF!,2,0)-1),D:D,D460)))</f>
        <v>0</v>
      </c>
      <c r="N460" s="96"/>
      <c r="O460" s="96"/>
      <c r="P460" s="96"/>
      <c r="Q460" s="96"/>
      <c r="R460" s="96" t="s">
        <v>392</v>
      </c>
      <c r="S460" s="94"/>
      <c r="T460" s="22"/>
      <c r="U460" s="94"/>
      <c r="V460" s="94"/>
      <c r="W460" s="94"/>
      <c r="X460" s="23" t="s">
        <v>757</v>
      </c>
      <c r="Y460" s="23" t="s">
        <v>810</v>
      </c>
      <c r="Z460" s="23"/>
      <c r="AA460" s="113"/>
      <c r="AB460" s="113"/>
      <c r="AC460" s="113"/>
      <c r="AD460" s="23"/>
      <c r="AE460" s="23"/>
      <c r="AF460" s="94"/>
      <c r="AG460" s="22"/>
      <c r="AH460" s="94"/>
      <c r="AI460" s="94"/>
      <c r="AJ460" s="94"/>
      <c r="AK460" s="23" t="s">
        <v>762</v>
      </c>
      <c r="AL460" s="94" t="s">
        <v>46</v>
      </c>
      <c r="AM460" s="94">
        <v>2202</v>
      </c>
      <c r="AN460" s="94" t="s">
        <v>48</v>
      </c>
      <c r="AO460" s="94">
        <v>32</v>
      </c>
      <c r="AP460" s="23" t="s">
        <v>874</v>
      </c>
      <c r="AQ460" s="23" t="s">
        <v>802</v>
      </c>
      <c r="AR460" s="7">
        <v>2202014</v>
      </c>
      <c r="AS460" s="7" t="s">
        <v>416</v>
      </c>
      <c r="AT460" s="23" t="s">
        <v>875</v>
      </c>
      <c r="AU460" s="23"/>
      <c r="AV460" s="23"/>
      <c r="AW460" s="94" t="s">
        <v>55</v>
      </c>
      <c r="AX460" s="115">
        <v>55400000</v>
      </c>
      <c r="AY460" s="116">
        <v>1</v>
      </c>
      <c r="AZ460" s="116" t="s">
        <v>804</v>
      </c>
      <c r="BA460" s="116" t="s">
        <v>876</v>
      </c>
      <c r="BB460" s="116" t="s">
        <v>877</v>
      </c>
      <c r="BC460" s="117">
        <v>55400000</v>
      </c>
      <c r="BD460" s="117">
        <v>55400000</v>
      </c>
      <c r="BE460" s="118"/>
      <c r="BF460" s="118" t="s">
        <v>878</v>
      </c>
      <c r="BG460" s="119" t="s">
        <v>805</v>
      </c>
      <c r="BH460" s="118"/>
      <c r="BI460" s="118" t="s">
        <v>796</v>
      </c>
      <c r="BJ460" s="118"/>
      <c r="BK460" s="118">
        <v>139</v>
      </c>
      <c r="BL460" s="120"/>
      <c r="BM460" s="6" t="s">
        <v>858</v>
      </c>
      <c r="BN460" s="121" t="s">
        <v>814</v>
      </c>
      <c r="BO460" s="126" t="s">
        <v>815</v>
      </c>
    </row>
    <row r="461" spans="1:67" s="48" customFormat="1" ht="54" customHeight="1" x14ac:dyDescent="0.25">
      <c r="A461" s="68">
        <v>610</v>
      </c>
      <c r="B461" s="23" t="s">
        <v>750</v>
      </c>
      <c r="C461" s="23" t="s">
        <v>751</v>
      </c>
      <c r="D461" s="23" t="s">
        <v>800</v>
      </c>
      <c r="E461" s="23" t="s">
        <v>198</v>
      </c>
      <c r="F461" s="23" t="s">
        <v>199</v>
      </c>
      <c r="G461" s="23" t="s">
        <v>753</v>
      </c>
      <c r="H461" s="23" t="s">
        <v>754</v>
      </c>
      <c r="I461" s="23" t="s">
        <v>755</v>
      </c>
      <c r="J461" s="94" t="s">
        <v>756</v>
      </c>
      <c r="K461" s="68">
        <f>IF(I461="na",0,IF(COUNTIFS($C$1:C461,C461,$I$1:I461,I461)&gt;1,0,1))</f>
        <v>0</v>
      </c>
      <c r="L461" s="68">
        <f>IF(I461="na",0,IF(COUNTIFS($D$1:D461,D461,$I$1:I461,I461)&gt;1,0,1))</f>
        <v>0</v>
      </c>
      <c r="M461" s="68">
        <f>IF(S461="",0,IF(VLOOKUP(R461,#REF!,2,0)=1,S461-O461,S461-SUMIFS($S:$S,$R:$R,INDEX(meses,VLOOKUP(R461,#REF!,2,0)-1),D:D,D461)))</f>
        <v>0</v>
      </c>
      <c r="N461" s="96"/>
      <c r="O461" s="96"/>
      <c r="P461" s="96"/>
      <c r="Q461" s="96"/>
      <c r="R461" s="96" t="s">
        <v>392</v>
      </c>
      <c r="S461" s="94"/>
      <c r="T461" s="22"/>
      <c r="U461" s="94"/>
      <c r="V461" s="94"/>
      <c r="W461" s="94"/>
      <c r="X461" s="23" t="s">
        <v>757</v>
      </c>
      <c r="Y461" s="23" t="s">
        <v>810</v>
      </c>
      <c r="Z461" s="23"/>
      <c r="AA461" s="113"/>
      <c r="AB461" s="113"/>
      <c r="AC461" s="113"/>
      <c r="AD461" s="23"/>
      <c r="AE461" s="23"/>
      <c r="AF461" s="94"/>
      <c r="AG461" s="22"/>
      <c r="AH461" s="94"/>
      <c r="AI461" s="94"/>
      <c r="AJ461" s="94"/>
      <c r="AK461" s="23" t="s">
        <v>762</v>
      </c>
      <c r="AL461" s="94" t="s">
        <v>46</v>
      </c>
      <c r="AM461" s="94">
        <v>2202</v>
      </c>
      <c r="AN461" s="94" t="s">
        <v>48</v>
      </c>
      <c r="AO461" s="94">
        <v>32</v>
      </c>
      <c r="AP461" s="23" t="s">
        <v>874</v>
      </c>
      <c r="AQ461" s="23" t="s">
        <v>802</v>
      </c>
      <c r="AR461" s="7">
        <v>2202014</v>
      </c>
      <c r="AS461" s="7">
        <v>23</v>
      </c>
      <c r="AT461" s="23" t="s">
        <v>871</v>
      </c>
      <c r="AU461" s="23"/>
      <c r="AV461" s="23"/>
      <c r="AW461" s="94" t="s">
        <v>55</v>
      </c>
      <c r="AX461" s="115">
        <v>179088000</v>
      </c>
      <c r="AY461" s="116">
        <v>1</v>
      </c>
      <c r="AZ461" s="116" t="s">
        <v>804</v>
      </c>
      <c r="BA461" s="116" t="s">
        <v>449</v>
      </c>
      <c r="BB461" s="116" t="s">
        <v>872</v>
      </c>
      <c r="BC461" s="117">
        <v>179088000</v>
      </c>
      <c r="BD461" s="117">
        <v>179088000</v>
      </c>
      <c r="BE461" s="118"/>
      <c r="BF461" s="118" t="s">
        <v>782</v>
      </c>
      <c r="BG461" s="119" t="s">
        <v>805</v>
      </c>
      <c r="BH461" s="118"/>
      <c r="BI461" s="118" t="s">
        <v>796</v>
      </c>
      <c r="BJ461" s="118"/>
      <c r="BK461" s="118">
        <v>140</v>
      </c>
      <c r="BL461" s="120">
        <v>43586</v>
      </c>
      <c r="BM461" s="6">
        <f t="shared" ref="BM461:BM495" si="38">MONTH(BL461)</f>
        <v>5</v>
      </c>
      <c r="BN461" s="121" t="s">
        <v>814</v>
      </c>
      <c r="BO461" s="126" t="s">
        <v>815</v>
      </c>
    </row>
    <row r="462" spans="1:67" s="48" customFormat="1" ht="54" customHeight="1" x14ac:dyDescent="0.25">
      <c r="A462" s="68">
        <v>611</v>
      </c>
      <c r="B462" s="23" t="s">
        <v>750</v>
      </c>
      <c r="C462" s="23" t="s">
        <v>751</v>
      </c>
      <c r="D462" s="23" t="s">
        <v>800</v>
      </c>
      <c r="E462" s="23" t="s">
        <v>198</v>
      </c>
      <c r="F462" s="23" t="s">
        <v>199</v>
      </c>
      <c r="G462" s="23" t="s">
        <v>753</v>
      </c>
      <c r="H462" s="23" t="s">
        <v>754</v>
      </c>
      <c r="I462" s="23" t="s">
        <v>755</v>
      </c>
      <c r="J462" s="94" t="s">
        <v>756</v>
      </c>
      <c r="K462" s="68">
        <f>IF(I462="na",0,IF(COUNTIFS($C$1:C462,C462,$I$1:I462,I462)&gt;1,0,1))</f>
        <v>0</v>
      </c>
      <c r="L462" s="68">
        <f>IF(I462="na",0,IF(COUNTIFS($D$1:D462,D462,$I$1:I462,I462)&gt;1,0,1))</f>
        <v>0</v>
      </c>
      <c r="M462" s="68">
        <f>IF(S462="",0,IF(VLOOKUP(R462,#REF!,2,0)=1,S462-O462,S462-SUMIFS($S:$S,$R:$R,INDEX(meses,VLOOKUP(R462,#REF!,2,0)-1),D:D,D462)))</f>
        <v>0</v>
      </c>
      <c r="N462" s="96"/>
      <c r="O462" s="96"/>
      <c r="P462" s="96"/>
      <c r="Q462" s="96"/>
      <c r="R462" s="96" t="s">
        <v>392</v>
      </c>
      <c r="S462" s="94"/>
      <c r="T462" s="22"/>
      <c r="U462" s="94"/>
      <c r="V462" s="94"/>
      <c r="W462" s="94"/>
      <c r="X462" s="23" t="s">
        <v>757</v>
      </c>
      <c r="Y462" s="23" t="s">
        <v>810</v>
      </c>
      <c r="Z462" s="23"/>
      <c r="AA462" s="113"/>
      <c r="AB462" s="113"/>
      <c r="AC462" s="113"/>
      <c r="AD462" s="23"/>
      <c r="AE462" s="23"/>
      <c r="AF462" s="94"/>
      <c r="AG462" s="22"/>
      <c r="AH462" s="94"/>
      <c r="AI462" s="94"/>
      <c r="AJ462" s="94"/>
      <c r="AK462" s="23" t="s">
        <v>762</v>
      </c>
      <c r="AL462" s="94" t="s">
        <v>46</v>
      </c>
      <c r="AM462" s="94">
        <v>2202</v>
      </c>
      <c r="AN462" s="94" t="s">
        <v>48</v>
      </c>
      <c r="AO462" s="94">
        <v>32</v>
      </c>
      <c r="AP462" s="23" t="s">
        <v>874</v>
      </c>
      <c r="AQ462" s="23" t="s">
        <v>802</v>
      </c>
      <c r="AR462" s="7">
        <v>2202014</v>
      </c>
      <c r="AS462" s="7">
        <v>1148</v>
      </c>
      <c r="AT462" s="23" t="s">
        <v>873</v>
      </c>
      <c r="AU462" s="23"/>
      <c r="AV462" s="23"/>
      <c r="AW462" s="94" t="s">
        <v>55</v>
      </c>
      <c r="AX462" s="115">
        <v>17908800</v>
      </c>
      <c r="AY462" s="116">
        <v>1</v>
      </c>
      <c r="AZ462" s="116" t="s">
        <v>804</v>
      </c>
      <c r="BA462" s="116" t="s">
        <v>57</v>
      </c>
      <c r="BB462" s="116" t="s">
        <v>58</v>
      </c>
      <c r="BC462" s="117">
        <v>17908800</v>
      </c>
      <c r="BD462" s="117">
        <v>17908800</v>
      </c>
      <c r="BE462" s="118"/>
      <c r="BF462" s="118" t="s">
        <v>786</v>
      </c>
      <c r="BG462" s="119" t="s">
        <v>805</v>
      </c>
      <c r="BH462" s="118"/>
      <c r="BI462" s="118" t="s">
        <v>796</v>
      </c>
      <c r="BJ462" s="118"/>
      <c r="BK462" s="118">
        <v>141</v>
      </c>
      <c r="BL462" s="120">
        <v>43586</v>
      </c>
      <c r="BM462" s="6">
        <f t="shared" si="38"/>
        <v>5</v>
      </c>
      <c r="BN462" s="121" t="s">
        <v>814</v>
      </c>
      <c r="BO462" s="126" t="s">
        <v>815</v>
      </c>
    </row>
    <row r="463" spans="1:67" s="48" customFormat="1" ht="54" customHeight="1" x14ac:dyDescent="0.25">
      <c r="A463" s="68">
        <v>612</v>
      </c>
      <c r="B463" s="23" t="s">
        <v>750</v>
      </c>
      <c r="C463" s="23" t="s">
        <v>751</v>
      </c>
      <c r="D463" s="23" t="s">
        <v>800</v>
      </c>
      <c r="E463" s="23" t="s">
        <v>198</v>
      </c>
      <c r="F463" s="23" t="s">
        <v>199</v>
      </c>
      <c r="G463" s="23" t="s">
        <v>753</v>
      </c>
      <c r="H463" s="23" t="s">
        <v>754</v>
      </c>
      <c r="I463" s="23" t="s">
        <v>755</v>
      </c>
      <c r="J463" s="94" t="s">
        <v>756</v>
      </c>
      <c r="K463" s="68">
        <f>IF(I463="na",0,IF(COUNTIFS($C$1:C463,C463,$I$1:I463,I463)&gt;1,0,1))</f>
        <v>0</v>
      </c>
      <c r="L463" s="68">
        <f>IF(I463="na",0,IF(COUNTIFS($D$1:D463,D463,$I$1:I463,I463)&gt;1,0,1))</f>
        <v>0</v>
      </c>
      <c r="M463" s="68">
        <f>IF(S463="",0,IF(VLOOKUP(R463,#REF!,2,0)=1,S463-O463,S463-SUMIFS($S:$S,$R:$R,INDEX(meses,VLOOKUP(R463,#REF!,2,0)-1),D:D,D463)))</f>
        <v>0</v>
      </c>
      <c r="N463" s="96"/>
      <c r="O463" s="96"/>
      <c r="P463" s="96"/>
      <c r="Q463" s="96"/>
      <c r="R463" s="96" t="s">
        <v>392</v>
      </c>
      <c r="S463" s="94"/>
      <c r="T463" s="22"/>
      <c r="U463" s="94"/>
      <c r="V463" s="94"/>
      <c r="W463" s="94"/>
      <c r="X463" s="23" t="s">
        <v>757</v>
      </c>
      <c r="Y463" s="23" t="s">
        <v>810</v>
      </c>
      <c r="Z463" s="23"/>
      <c r="AA463" s="113"/>
      <c r="AB463" s="113"/>
      <c r="AC463" s="113"/>
      <c r="AD463" s="23"/>
      <c r="AE463" s="23"/>
      <c r="AF463" s="94"/>
      <c r="AG463" s="22"/>
      <c r="AH463" s="94"/>
      <c r="AI463" s="94"/>
      <c r="AJ463" s="94"/>
      <c r="AK463" s="23" t="s">
        <v>762</v>
      </c>
      <c r="AL463" s="94" t="s">
        <v>46</v>
      </c>
      <c r="AM463" s="94">
        <v>2202</v>
      </c>
      <c r="AN463" s="94" t="s">
        <v>48</v>
      </c>
      <c r="AO463" s="94">
        <v>32</v>
      </c>
      <c r="AP463" s="23" t="s">
        <v>874</v>
      </c>
      <c r="AQ463" s="23" t="s">
        <v>802</v>
      </c>
      <c r="AR463" s="7">
        <v>2202014</v>
      </c>
      <c r="AS463" s="7" t="s">
        <v>787</v>
      </c>
      <c r="AT463" s="23" t="s">
        <v>788</v>
      </c>
      <c r="AU463" s="23"/>
      <c r="AV463" s="23"/>
      <c r="AW463" s="94" t="s">
        <v>55</v>
      </c>
      <c r="AX463" s="115">
        <v>9849840</v>
      </c>
      <c r="AY463" s="116">
        <v>1</v>
      </c>
      <c r="AZ463" s="116" t="s">
        <v>804</v>
      </c>
      <c r="BA463" s="116" t="s">
        <v>57</v>
      </c>
      <c r="BB463" s="116" t="s">
        <v>58</v>
      </c>
      <c r="BC463" s="117">
        <v>9849840</v>
      </c>
      <c r="BD463" s="117">
        <v>9849840</v>
      </c>
      <c r="BE463" s="118"/>
      <c r="BF463" s="118" t="s">
        <v>789</v>
      </c>
      <c r="BG463" s="119" t="s">
        <v>805</v>
      </c>
      <c r="BH463" s="118"/>
      <c r="BI463" s="118" t="s">
        <v>796</v>
      </c>
      <c r="BJ463" s="118"/>
      <c r="BK463" s="118">
        <v>142</v>
      </c>
      <c r="BL463" s="120">
        <v>43586</v>
      </c>
      <c r="BM463" s="6">
        <f t="shared" si="38"/>
        <v>5</v>
      </c>
      <c r="BN463" s="121" t="s">
        <v>814</v>
      </c>
      <c r="BO463" s="126" t="s">
        <v>815</v>
      </c>
    </row>
    <row r="464" spans="1:67" s="48" customFormat="1" ht="54" customHeight="1" x14ac:dyDescent="0.25">
      <c r="A464" s="68">
        <v>613</v>
      </c>
      <c r="B464" s="23" t="s">
        <v>750</v>
      </c>
      <c r="C464" s="23" t="s">
        <v>751</v>
      </c>
      <c r="D464" s="23" t="s">
        <v>800</v>
      </c>
      <c r="E464" s="23" t="s">
        <v>198</v>
      </c>
      <c r="F464" s="23" t="s">
        <v>199</v>
      </c>
      <c r="G464" s="23" t="s">
        <v>753</v>
      </c>
      <c r="H464" s="23" t="s">
        <v>754</v>
      </c>
      <c r="I464" s="23" t="s">
        <v>755</v>
      </c>
      <c r="J464" s="94" t="s">
        <v>756</v>
      </c>
      <c r="K464" s="68">
        <f>IF(I464="na",0,IF(COUNTIFS($C$1:C464,C464,$I$1:I464,I464)&gt;1,0,1))</f>
        <v>0</v>
      </c>
      <c r="L464" s="68">
        <f>IF(I464="na",0,IF(COUNTIFS($D$1:D464,D464,$I$1:I464,I464)&gt;1,0,1))</f>
        <v>0</v>
      </c>
      <c r="M464" s="68">
        <f>IF(S464="",0,IF(VLOOKUP(R464,#REF!,2,0)=1,S464-O464,S464-SUMIFS($S:$S,$R:$R,INDEX(meses,VLOOKUP(R464,#REF!,2,0)-1),D:D,D464)))</f>
        <v>0</v>
      </c>
      <c r="N464" s="96"/>
      <c r="O464" s="96"/>
      <c r="P464" s="96"/>
      <c r="Q464" s="96"/>
      <c r="R464" s="96" t="s">
        <v>392</v>
      </c>
      <c r="S464" s="94"/>
      <c r="T464" s="22"/>
      <c r="U464" s="94"/>
      <c r="V464" s="94"/>
      <c r="W464" s="94"/>
      <c r="X464" s="23" t="s">
        <v>757</v>
      </c>
      <c r="Y464" s="23" t="s">
        <v>810</v>
      </c>
      <c r="Z464" s="23"/>
      <c r="AA464" s="113"/>
      <c r="AB464" s="113"/>
      <c r="AC464" s="113"/>
      <c r="AD464" s="23"/>
      <c r="AE464" s="23"/>
      <c r="AF464" s="94"/>
      <c r="AG464" s="22"/>
      <c r="AH464" s="94"/>
      <c r="AI464" s="94"/>
      <c r="AJ464" s="94"/>
      <c r="AK464" s="23" t="s">
        <v>762</v>
      </c>
      <c r="AL464" s="94" t="s">
        <v>46</v>
      </c>
      <c r="AM464" s="94">
        <v>2202</v>
      </c>
      <c r="AN464" s="94" t="s">
        <v>48</v>
      </c>
      <c r="AO464" s="94">
        <v>32</v>
      </c>
      <c r="AP464" s="23" t="s">
        <v>874</v>
      </c>
      <c r="AQ464" s="23" t="s">
        <v>802</v>
      </c>
      <c r="AR464" s="7">
        <v>2202014</v>
      </c>
      <c r="AS464" s="7">
        <v>1125</v>
      </c>
      <c r="AT464" s="23" t="s">
        <v>841</v>
      </c>
      <c r="AU464" s="23"/>
      <c r="AV464" s="23"/>
      <c r="AW464" s="94" t="s">
        <v>55</v>
      </c>
      <c r="AX464" s="115">
        <v>57750000</v>
      </c>
      <c r="AY464" s="116">
        <v>1</v>
      </c>
      <c r="AZ464" s="116" t="s">
        <v>804</v>
      </c>
      <c r="BA464" s="116" t="s">
        <v>739</v>
      </c>
      <c r="BB464" s="116" t="s">
        <v>879</v>
      </c>
      <c r="BC464" s="117">
        <v>57750000</v>
      </c>
      <c r="BD464" s="117">
        <v>57750000</v>
      </c>
      <c r="BE464" s="118"/>
      <c r="BF464" s="118" t="s">
        <v>842</v>
      </c>
      <c r="BG464" s="119" t="s">
        <v>805</v>
      </c>
      <c r="BH464" s="118"/>
      <c r="BI464" s="118" t="s">
        <v>796</v>
      </c>
      <c r="BJ464" s="118"/>
      <c r="BK464" s="118">
        <v>143</v>
      </c>
      <c r="BL464" s="120">
        <v>43586</v>
      </c>
      <c r="BM464" s="6">
        <f t="shared" si="38"/>
        <v>5</v>
      </c>
      <c r="BN464" s="121" t="s">
        <v>814</v>
      </c>
      <c r="BO464" s="126" t="s">
        <v>815</v>
      </c>
    </row>
    <row r="465" spans="1:67" s="48" customFormat="1" ht="54" customHeight="1" x14ac:dyDescent="0.25">
      <c r="A465" s="68">
        <v>614</v>
      </c>
      <c r="B465" s="23" t="s">
        <v>750</v>
      </c>
      <c r="C465" s="23" t="s">
        <v>751</v>
      </c>
      <c r="D465" s="23" t="s">
        <v>800</v>
      </c>
      <c r="E465" s="23" t="s">
        <v>198</v>
      </c>
      <c r="F465" s="23" t="s">
        <v>199</v>
      </c>
      <c r="G465" s="23" t="s">
        <v>753</v>
      </c>
      <c r="H465" s="23" t="s">
        <v>754</v>
      </c>
      <c r="I465" s="23" t="s">
        <v>755</v>
      </c>
      <c r="J465" s="94" t="s">
        <v>756</v>
      </c>
      <c r="K465" s="68">
        <f>IF(I465="na",0,IF(COUNTIFS($C$1:C465,C465,$I$1:I465,I465)&gt;1,0,1))</f>
        <v>0</v>
      </c>
      <c r="L465" s="68">
        <f>IF(I465="na",0,IF(COUNTIFS($D$1:D465,D465,$I$1:I465,I465)&gt;1,0,1))</f>
        <v>0</v>
      </c>
      <c r="M465" s="68">
        <f>IF(S465="",0,IF(VLOOKUP(R465,#REF!,2,0)=1,S465-O465,S465-SUMIFS($S:$S,$R:$R,INDEX(meses,VLOOKUP(R465,#REF!,2,0)-1),D:D,D465)))</f>
        <v>0</v>
      </c>
      <c r="N465" s="96"/>
      <c r="O465" s="96"/>
      <c r="P465" s="96"/>
      <c r="Q465" s="96"/>
      <c r="R465" s="96" t="s">
        <v>392</v>
      </c>
      <c r="S465" s="94"/>
      <c r="T465" s="22"/>
      <c r="U465" s="94"/>
      <c r="V465" s="94"/>
      <c r="W465" s="94"/>
      <c r="X465" s="23" t="s">
        <v>757</v>
      </c>
      <c r="Y465" s="23" t="s">
        <v>810</v>
      </c>
      <c r="Z465" s="23"/>
      <c r="AA465" s="113"/>
      <c r="AB465" s="113"/>
      <c r="AC465" s="113"/>
      <c r="AD465" s="23"/>
      <c r="AE465" s="23"/>
      <c r="AF465" s="94"/>
      <c r="AG465" s="22"/>
      <c r="AH465" s="94"/>
      <c r="AI465" s="94"/>
      <c r="AJ465" s="94"/>
      <c r="AK465" s="23" t="s">
        <v>762</v>
      </c>
      <c r="AL465" s="94" t="s">
        <v>46</v>
      </c>
      <c r="AM465" s="94">
        <v>2202</v>
      </c>
      <c r="AN465" s="94" t="s">
        <v>48</v>
      </c>
      <c r="AO465" s="94">
        <v>32</v>
      </c>
      <c r="AP465" s="23" t="s">
        <v>874</v>
      </c>
      <c r="AQ465" s="23" t="s">
        <v>802</v>
      </c>
      <c r="AR465" s="7">
        <v>2202014</v>
      </c>
      <c r="AS465" s="94" t="s">
        <v>787</v>
      </c>
      <c r="AT465" s="23" t="s">
        <v>880</v>
      </c>
      <c r="AU465" s="23"/>
      <c r="AV465" s="23"/>
      <c r="AW465" s="94" t="s">
        <v>55</v>
      </c>
      <c r="AX465" s="115">
        <v>205750</v>
      </c>
      <c r="AY465" s="116">
        <v>1</v>
      </c>
      <c r="AZ465" s="116" t="s">
        <v>804</v>
      </c>
      <c r="BA465" s="116" t="s">
        <v>57</v>
      </c>
      <c r="BB465" s="116" t="s">
        <v>58</v>
      </c>
      <c r="BC465" s="117">
        <v>205750</v>
      </c>
      <c r="BD465" s="117">
        <v>205750</v>
      </c>
      <c r="BE465" s="118"/>
      <c r="BF465" s="118" t="s">
        <v>881</v>
      </c>
      <c r="BG465" s="119" t="s">
        <v>805</v>
      </c>
      <c r="BH465" s="118"/>
      <c r="BI465" s="118" t="s">
        <v>796</v>
      </c>
      <c r="BJ465" s="118"/>
      <c r="BK465" s="118">
        <v>144</v>
      </c>
      <c r="BL465" s="120">
        <v>43586</v>
      </c>
      <c r="BM465" s="6">
        <f t="shared" si="38"/>
        <v>5</v>
      </c>
      <c r="BN465" s="121" t="s">
        <v>814</v>
      </c>
      <c r="BO465" s="126" t="s">
        <v>815</v>
      </c>
    </row>
    <row r="466" spans="1:67" s="48" customFormat="1" ht="54" customHeight="1" x14ac:dyDescent="0.25">
      <c r="A466" s="68">
        <v>615</v>
      </c>
      <c r="B466" s="23" t="s">
        <v>750</v>
      </c>
      <c r="C466" s="23" t="s">
        <v>751</v>
      </c>
      <c r="D466" s="23" t="s">
        <v>800</v>
      </c>
      <c r="E466" s="23" t="s">
        <v>198</v>
      </c>
      <c r="F466" s="23" t="s">
        <v>199</v>
      </c>
      <c r="G466" s="23" t="s">
        <v>753</v>
      </c>
      <c r="H466" s="23" t="s">
        <v>754</v>
      </c>
      <c r="I466" s="23" t="s">
        <v>755</v>
      </c>
      <c r="J466" s="94" t="s">
        <v>756</v>
      </c>
      <c r="K466" s="68">
        <f>IF(I466="na",0,IF(COUNTIFS($C$1:C466,C466,$I$1:I466,I466)&gt;1,0,1))</f>
        <v>0</v>
      </c>
      <c r="L466" s="68">
        <f>IF(I466="na",0,IF(COUNTIFS($D$1:D466,D466,$I$1:I466,I466)&gt;1,0,1))</f>
        <v>0</v>
      </c>
      <c r="M466" s="68">
        <f>IF(S466="",0,IF(VLOOKUP(R466,#REF!,2,0)=1,S466-O466,S466-SUMIFS($S:$S,$R:$R,INDEX(meses,VLOOKUP(R466,#REF!,2,0)-1),D:D,D466)))</f>
        <v>0</v>
      </c>
      <c r="N466" s="96"/>
      <c r="O466" s="96"/>
      <c r="P466" s="96"/>
      <c r="Q466" s="96"/>
      <c r="R466" s="96" t="s">
        <v>392</v>
      </c>
      <c r="S466" s="94"/>
      <c r="T466" s="22"/>
      <c r="U466" s="94"/>
      <c r="V466" s="94"/>
      <c r="W466" s="94"/>
      <c r="X466" s="23" t="s">
        <v>757</v>
      </c>
      <c r="Y466" s="23" t="s">
        <v>810</v>
      </c>
      <c r="Z466" s="23"/>
      <c r="AA466" s="113"/>
      <c r="AB466" s="113"/>
      <c r="AC466" s="113"/>
      <c r="AD466" s="23"/>
      <c r="AE466" s="23"/>
      <c r="AF466" s="94"/>
      <c r="AG466" s="22"/>
      <c r="AH466" s="94"/>
      <c r="AI466" s="94"/>
      <c r="AJ466" s="94"/>
      <c r="AK466" s="23" t="s">
        <v>762</v>
      </c>
      <c r="AL466" s="94" t="s">
        <v>46</v>
      </c>
      <c r="AM466" s="94">
        <v>2202</v>
      </c>
      <c r="AN466" s="94" t="s">
        <v>48</v>
      </c>
      <c r="AO466" s="94">
        <v>32</v>
      </c>
      <c r="AP466" s="23" t="s">
        <v>874</v>
      </c>
      <c r="AQ466" s="23" t="s">
        <v>802</v>
      </c>
      <c r="AR466" s="7">
        <v>2202014</v>
      </c>
      <c r="AS466" s="94" t="s">
        <v>787</v>
      </c>
      <c r="AT466" s="23" t="s">
        <v>847</v>
      </c>
      <c r="AU466" s="23"/>
      <c r="AV466" s="23"/>
      <c r="AW466" s="94" t="s">
        <v>55</v>
      </c>
      <c r="AX466" s="115">
        <v>4230000</v>
      </c>
      <c r="AY466" s="116">
        <v>1</v>
      </c>
      <c r="AZ466" s="116" t="s">
        <v>804</v>
      </c>
      <c r="BA466" s="116" t="s">
        <v>882</v>
      </c>
      <c r="BB466" s="116" t="s">
        <v>883</v>
      </c>
      <c r="BC466" s="117">
        <v>4230000</v>
      </c>
      <c r="BD466" s="117">
        <v>4230000</v>
      </c>
      <c r="BE466" s="118"/>
      <c r="BF466" s="118" t="s">
        <v>881</v>
      </c>
      <c r="BG466" s="119" t="s">
        <v>805</v>
      </c>
      <c r="BH466" s="118"/>
      <c r="BI466" s="118" t="s">
        <v>796</v>
      </c>
      <c r="BJ466" s="118"/>
      <c r="BK466" s="118">
        <v>145</v>
      </c>
      <c r="BL466" s="120">
        <v>43586</v>
      </c>
      <c r="BM466" s="6">
        <f t="shared" si="38"/>
        <v>5</v>
      </c>
      <c r="BN466" s="121" t="s">
        <v>814</v>
      </c>
      <c r="BO466" s="126" t="s">
        <v>815</v>
      </c>
    </row>
    <row r="467" spans="1:67" s="48" customFormat="1" ht="54" customHeight="1" x14ac:dyDescent="0.25">
      <c r="A467" s="68">
        <v>616</v>
      </c>
      <c r="B467" s="23" t="s">
        <v>750</v>
      </c>
      <c r="C467" s="23" t="s">
        <v>751</v>
      </c>
      <c r="D467" s="23" t="s">
        <v>800</v>
      </c>
      <c r="E467" s="23" t="s">
        <v>198</v>
      </c>
      <c r="F467" s="23" t="s">
        <v>199</v>
      </c>
      <c r="G467" s="23" t="s">
        <v>753</v>
      </c>
      <c r="H467" s="23" t="s">
        <v>754</v>
      </c>
      <c r="I467" s="23" t="s">
        <v>755</v>
      </c>
      <c r="J467" s="94" t="s">
        <v>756</v>
      </c>
      <c r="K467" s="68">
        <f>IF(I467="na",0,IF(COUNTIFS($C$1:C467,C467,$I$1:I467,I467)&gt;1,0,1))</f>
        <v>0</v>
      </c>
      <c r="L467" s="68">
        <f>IF(I467="na",0,IF(COUNTIFS($D$1:D467,D467,$I$1:I467,I467)&gt;1,0,1))</f>
        <v>0</v>
      </c>
      <c r="M467" s="68">
        <f>IF(S467="",0,IF(VLOOKUP(R467,#REF!,2,0)=1,S467-O467,S467-SUMIFS($S:$S,$R:$R,INDEX(meses,VLOOKUP(R467,#REF!,2,0)-1),D:D,D467)))</f>
        <v>0</v>
      </c>
      <c r="N467" s="96"/>
      <c r="O467" s="96"/>
      <c r="P467" s="96"/>
      <c r="Q467" s="96"/>
      <c r="R467" s="96" t="s">
        <v>392</v>
      </c>
      <c r="S467" s="94"/>
      <c r="T467" s="22"/>
      <c r="U467" s="94"/>
      <c r="V467" s="94"/>
      <c r="W467" s="94"/>
      <c r="X467" s="23" t="s">
        <v>757</v>
      </c>
      <c r="Y467" s="23" t="s">
        <v>810</v>
      </c>
      <c r="Z467" s="23"/>
      <c r="AA467" s="113"/>
      <c r="AB467" s="113"/>
      <c r="AC467" s="113"/>
      <c r="AD467" s="23"/>
      <c r="AE467" s="23"/>
      <c r="AF467" s="94"/>
      <c r="AG467" s="22"/>
      <c r="AH467" s="94"/>
      <c r="AI467" s="94"/>
      <c r="AJ467" s="94"/>
      <c r="AK467" s="23" t="s">
        <v>762</v>
      </c>
      <c r="AL467" s="94" t="s">
        <v>46</v>
      </c>
      <c r="AM467" s="94">
        <v>2202</v>
      </c>
      <c r="AN467" s="94" t="s">
        <v>48</v>
      </c>
      <c r="AO467" s="94">
        <v>32</v>
      </c>
      <c r="AP467" s="23" t="s">
        <v>874</v>
      </c>
      <c r="AQ467" s="23" t="s">
        <v>802</v>
      </c>
      <c r="AR467" s="7">
        <v>2202014</v>
      </c>
      <c r="AS467" s="94" t="s">
        <v>787</v>
      </c>
      <c r="AT467" s="23" t="s">
        <v>884</v>
      </c>
      <c r="AU467" s="23"/>
      <c r="AV467" s="23"/>
      <c r="AW467" s="94" t="s">
        <v>55</v>
      </c>
      <c r="AX467" s="115">
        <v>8000000</v>
      </c>
      <c r="AY467" s="116">
        <v>1</v>
      </c>
      <c r="AZ467" s="116" t="s">
        <v>804</v>
      </c>
      <c r="BA467" s="116" t="s">
        <v>885</v>
      </c>
      <c r="BB467" s="116" t="s">
        <v>886</v>
      </c>
      <c r="BC467" s="117">
        <v>8000000</v>
      </c>
      <c r="BD467" s="117">
        <v>8000000</v>
      </c>
      <c r="BE467" s="118"/>
      <c r="BF467" s="118" t="s">
        <v>881</v>
      </c>
      <c r="BG467" s="119" t="s">
        <v>805</v>
      </c>
      <c r="BH467" s="118"/>
      <c r="BI467" s="118" t="s">
        <v>796</v>
      </c>
      <c r="BJ467" s="118"/>
      <c r="BK467" s="118">
        <v>146</v>
      </c>
      <c r="BL467" s="120">
        <v>43586</v>
      </c>
      <c r="BM467" s="6">
        <f t="shared" si="38"/>
        <v>5</v>
      </c>
      <c r="BN467" s="121" t="s">
        <v>814</v>
      </c>
      <c r="BO467" s="126" t="s">
        <v>815</v>
      </c>
    </row>
    <row r="468" spans="1:67" s="48" customFormat="1" ht="54" customHeight="1" x14ac:dyDescent="0.25">
      <c r="A468" s="68">
        <v>617</v>
      </c>
      <c r="B468" s="23" t="s">
        <v>750</v>
      </c>
      <c r="C468" s="23" t="s">
        <v>751</v>
      </c>
      <c r="D468" s="23" t="s">
        <v>800</v>
      </c>
      <c r="E468" s="23" t="s">
        <v>198</v>
      </c>
      <c r="F468" s="23" t="s">
        <v>199</v>
      </c>
      <c r="G468" s="23" t="s">
        <v>753</v>
      </c>
      <c r="H468" s="23" t="s">
        <v>754</v>
      </c>
      <c r="I468" s="23" t="s">
        <v>755</v>
      </c>
      <c r="J468" s="94" t="s">
        <v>756</v>
      </c>
      <c r="K468" s="68">
        <f>IF(I468="na",0,IF(COUNTIFS($C$1:C468,C468,$I$1:I468,I468)&gt;1,0,1))</f>
        <v>0</v>
      </c>
      <c r="L468" s="68">
        <f>IF(I468="na",0,IF(COUNTIFS($D$1:D468,D468,$I$1:I468,I468)&gt;1,0,1))</f>
        <v>0</v>
      </c>
      <c r="M468" s="68">
        <f>IF(S468="",0,IF(VLOOKUP(R468,#REF!,2,0)=1,S468-O468,S468-SUMIFS($S:$S,$R:$R,INDEX(meses,VLOOKUP(R468,#REF!,2,0)-1),D:D,D468)))</f>
        <v>0</v>
      </c>
      <c r="N468" s="96"/>
      <c r="O468" s="96"/>
      <c r="P468" s="96"/>
      <c r="Q468" s="96"/>
      <c r="R468" s="96" t="s">
        <v>392</v>
      </c>
      <c r="S468" s="94"/>
      <c r="T468" s="22"/>
      <c r="U468" s="94"/>
      <c r="V468" s="94"/>
      <c r="W468" s="94"/>
      <c r="X468" s="23" t="s">
        <v>757</v>
      </c>
      <c r="Y468" s="23" t="s">
        <v>810</v>
      </c>
      <c r="Z468" s="23"/>
      <c r="AA468" s="113"/>
      <c r="AB468" s="113"/>
      <c r="AC468" s="113"/>
      <c r="AD468" s="23"/>
      <c r="AE468" s="23"/>
      <c r="AF468" s="94"/>
      <c r="AG468" s="22"/>
      <c r="AH468" s="94"/>
      <c r="AI468" s="94"/>
      <c r="AJ468" s="94"/>
      <c r="AK468" s="23" t="s">
        <v>762</v>
      </c>
      <c r="AL468" s="94" t="s">
        <v>46</v>
      </c>
      <c r="AM468" s="94">
        <v>2202</v>
      </c>
      <c r="AN468" s="94" t="s">
        <v>48</v>
      </c>
      <c r="AO468" s="94">
        <v>32</v>
      </c>
      <c r="AP468" s="23" t="s">
        <v>801</v>
      </c>
      <c r="AQ468" s="23" t="s">
        <v>802</v>
      </c>
      <c r="AR468" s="7">
        <v>2202014</v>
      </c>
      <c r="AS468" s="94" t="s">
        <v>787</v>
      </c>
      <c r="AT468" s="23" t="s">
        <v>887</v>
      </c>
      <c r="AU468" s="23"/>
      <c r="AV468" s="23"/>
      <c r="AW468" s="94" t="s">
        <v>55</v>
      </c>
      <c r="AX468" s="115">
        <v>50000000</v>
      </c>
      <c r="AY468" s="116">
        <v>1</v>
      </c>
      <c r="AZ468" s="116" t="s">
        <v>804</v>
      </c>
      <c r="BA468" s="116" t="s">
        <v>739</v>
      </c>
      <c r="BB468" s="116" t="s">
        <v>879</v>
      </c>
      <c r="BC468" s="117">
        <v>50000000</v>
      </c>
      <c r="BD468" s="117">
        <v>50000000</v>
      </c>
      <c r="BE468" s="118"/>
      <c r="BF468" s="118" t="s">
        <v>842</v>
      </c>
      <c r="BG468" s="119" t="s">
        <v>805</v>
      </c>
      <c r="BH468" s="118"/>
      <c r="BI468" s="118" t="s">
        <v>796</v>
      </c>
      <c r="BJ468" s="118" t="s">
        <v>888</v>
      </c>
      <c r="BK468" s="118">
        <v>148</v>
      </c>
      <c r="BL468" s="120">
        <v>43586</v>
      </c>
      <c r="BM468" s="6">
        <f t="shared" si="38"/>
        <v>5</v>
      </c>
      <c r="BN468" s="121" t="s">
        <v>814</v>
      </c>
      <c r="BO468" s="126" t="s">
        <v>815</v>
      </c>
    </row>
    <row r="469" spans="1:67" s="48" customFormat="1" ht="54" customHeight="1" x14ac:dyDescent="0.25">
      <c r="A469" s="68">
        <v>618</v>
      </c>
      <c r="B469" s="23" t="s">
        <v>750</v>
      </c>
      <c r="C469" s="23" t="s">
        <v>751</v>
      </c>
      <c r="D469" s="23" t="s">
        <v>800</v>
      </c>
      <c r="E469" s="23" t="s">
        <v>198</v>
      </c>
      <c r="F469" s="23" t="s">
        <v>199</v>
      </c>
      <c r="G469" s="23" t="s">
        <v>753</v>
      </c>
      <c r="H469" s="23" t="s">
        <v>754</v>
      </c>
      <c r="I469" s="23" t="s">
        <v>755</v>
      </c>
      <c r="J469" s="94" t="s">
        <v>756</v>
      </c>
      <c r="K469" s="68">
        <f>IF(I469="na",0,IF(COUNTIFS($C$1:C469,C469,$I$1:I469,I469)&gt;1,0,1))</f>
        <v>0</v>
      </c>
      <c r="L469" s="68">
        <f>IF(I469="na",0,IF(COUNTIFS($D$1:D469,D469,$I$1:I469,I469)&gt;1,0,1))</f>
        <v>0</v>
      </c>
      <c r="M469" s="68">
        <f>IF(S469="",0,IF(VLOOKUP(R469,#REF!,2,0)=1,S469-O469,S469-SUMIFS($S:$S,$R:$R,INDEX(meses,VLOOKUP(R469,#REF!,2,0)-1),D:D,D469)))</f>
        <v>0</v>
      </c>
      <c r="N469" s="96"/>
      <c r="O469" s="96"/>
      <c r="P469" s="96"/>
      <c r="Q469" s="96"/>
      <c r="R469" s="96" t="s">
        <v>392</v>
      </c>
      <c r="S469" s="94"/>
      <c r="T469" s="22"/>
      <c r="U469" s="94"/>
      <c r="V469" s="94"/>
      <c r="W469" s="94"/>
      <c r="X469" s="23" t="s">
        <v>757</v>
      </c>
      <c r="Y469" s="23" t="s">
        <v>810</v>
      </c>
      <c r="Z469" s="23"/>
      <c r="AA469" s="113"/>
      <c r="AB469" s="113"/>
      <c r="AC469" s="113"/>
      <c r="AD469" s="23"/>
      <c r="AE469" s="23"/>
      <c r="AF469" s="94"/>
      <c r="AG469" s="22"/>
      <c r="AH469" s="94"/>
      <c r="AI469" s="94"/>
      <c r="AJ469" s="94"/>
      <c r="AK469" s="23" t="s">
        <v>762</v>
      </c>
      <c r="AL469" s="94" t="s">
        <v>46</v>
      </c>
      <c r="AM469" s="94">
        <v>2202</v>
      </c>
      <c r="AN469" s="94" t="s">
        <v>48</v>
      </c>
      <c r="AO469" s="94">
        <v>32</v>
      </c>
      <c r="AP469" s="23" t="s">
        <v>801</v>
      </c>
      <c r="AQ469" s="23" t="s">
        <v>802</v>
      </c>
      <c r="AR469" s="7">
        <v>2202014</v>
      </c>
      <c r="AS469" s="94"/>
      <c r="AT469" s="23" t="s">
        <v>889</v>
      </c>
      <c r="AU469" s="23"/>
      <c r="AV469" s="23"/>
      <c r="AW469" s="94" t="s">
        <v>55</v>
      </c>
      <c r="AX469" s="115">
        <v>68000000</v>
      </c>
      <c r="AY469" s="116">
        <v>1</v>
      </c>
      <c r="AZ469" s="116" t="s">
        <v>804</v>
      </c>
      <c r="BA469" s="116" t="s">
        <v>57</v>
      </c>
      <c r="BB469" s="116" t="s">
        <v>58</v>
      </c>
      <c r="BC469" s="117">
        <v>68000000</v>
      </c>
      <c r="BD469" s="117">
        <v>68000000</v>
      </c>
      <c r="BE469" s="118"/>
      <c r="BF469" s="118" t="s">
        <v>799</v>
      </c>
      <c r="BG469" s="119" t="s">
        <v>805</v>
      </c>
      <c r="BH469" s="118"/>
      <c r="BI469" s="118" t="s">
        <v>796</v>
      </c>
      <c r="BJ469" s="118" t="s">
        <v>890</v>
      </c>
      <c r="BK469" s="118">
        <v>153</v>
      </c>
      <c r="BL469" s="120">
        <v>43570</v>
      </c>
      <c r="BM469" s="6">
        <f t="shared" si="38"/>
        <v>4</v>
      </c>
      <c r="BN469" s="121" t="s">
        <v>814</v>
      </c>
      <c r="BO469" s="126" t="s">
        <v>815</v>
      </c>
    </row>
    <row r="470" spans="1:67" s="48" customFormat="1" ht="54" customHeight="1" x14ac:dyDescent="0.25">
      <c r="A470" s="68">
        <v>619</v>
      </c>
      <c r="B470" s="23" t="s">
        <v>750</v>
      </c>
      <c r="C470" s="23" t="s">
        <v>751</v>
      </c>
      <c r="D470" s="23" t="s">
        <v>800</v>
      </c>
      <c r="E470" s="23" t="s">
        <v>198</v>
      </c>
      <c r="F470" s="23" t="s">
        <v>199</v>
      </c>
      <c r="G470" s="23" t="s">
        <v>753</v>
      </c>
      <c r="H470" s="23" t="s">
        <v>754</v>
      </c>
      <c r="I470" s="23" t="s">
        <v>755</v>
      </c>
      <c r="J470" s="94" t="s">
        <v>756</v>
      </c>
      <c r="K470" s="68">
        <f>IF(I470="na",0,IF(COUNTIFS($C$1:C470,C470,$I$1:I470,I470)&gt;1,0,1))</f>
        <v>0</v>
      </c>
      <c r="L470" s="68">
        <f>IF(I470="na",0,IF(COUNTIFS($D$1:D470,D470,$I$1:I470,I470)&gt;1,0,1))</f>
        <v>0</v>
      </c>
      <c r="M470" s="68">
        <f>IF(S470="",0,IF(VLOOKUP(R470,#REF!,2,0)=1,S470-O470,S470-SUMIFS($S:$S,$R:$R,INDEX(meses,VLOOKUP(R470,#REF!,2,0)-1),D:D,D470)))</f>
        <v>0</v>
      </c>
      <c r="N470" s="96"/>
      <c r="O470" s="96"/>
      <c r="P470" s="96"/>
      <c r="Q470" s="96"/>
      <c r="R470" s="96" t="s">
        <v>392</v>
      </c>
      <c r="S470" s="94"/>
      <c r="T470" s="22"/>
      <c r="U470" s="94"/>
      <c r="V470" s="94"/>
      <c r="W470" s="94"/>
      <c r="X470" s="23" t="s">
        <v>757</v>
      </c>
      <c r="Y470" s="23" t="s">
        <v>810</v>
      </c>
      <c r="Z470" s="23"/>
      <c r="AA470" s="113"/>
      <c r="AB470" s="113"/>
      <c r="AC470" s="113"/>
      <c r="AD470" s="23"/>
      <c r="AE470" s="23"/>
      <c r="AF470" s="94"/>
      <c r="AG470" s="22"/>
      <c r="AH470" s="94"/>
      <c r="AI470" s="94"/>
      <c r="AJ470" s="94"/>
      <c r="AK470" s="23" t="s">
        <v>762</v>
      </c>
      <c r="AL470" s="94" t="s">
        <v>46</v>
      </c>
      <c r="AM470" s="94">
        <v>2202</v>
      </c>
      <c r="AN470" s="94" t="s">
        <v>48</v>
      </c>
      <c r="AO470" s="94">
        <v>32</v>
      </c>
      <c r="AP470" s="23" t="s">
        <v>801</v>
      </c>
      <c r="AQ470" s="23" t="s">
        <v>802</v>
      </c>
      <c r="AR470" s="7">
        <v>2202014</v>
      </c>
      <c r="AS470" s="94">
        <v>1062</v>
      </c>
      <c r="AT470" s="23" t="s">
        <v>891</v>
      </c>
      <c r="AU470" s="23"/>
      <c r="AV470" s="23"/>
      <c r="AW470" s="94" t="s">
        <v>55</v>
      </c>
      <c r="AX470" s="115">
        <v>80000000</v>
      </c>
      <c r="AY470" s="116">
        <v>1</v>
      </c>
      <c r="AZ470" s="116" t="s">
        <v>804</v>
      </c>
      <c r="BA470" s="116" t="s">
        <v>57</v>
      </c>
      <c r="BB470" s="116" t="s">
        <v>58</v>
      </c>
      <c r="BC470" s="117">
        <v>80000000</v>
      </c>
      <c r="BD470" s="117">
        <v>80000000</v>
      </c>
      <c r="BE470" s="118"/>
      <c r="BF470" s="118" t="s">
        <v>892</v>
      </c>
      <c r="BG470" s="119" t="s">
        <v>805</v>
      </c>
      <c r="BH470" s="118"/>
      <c r="BI470" s="118" t="s">
        <v>796</v>
      </c>
      <c r="BJ470" s="118"/>
      <c r="BK470" s="118">
        <v>155</v>
      </c>
      <c r="BL470" s="120">
        <v>43617</v>
      </c>
      <c r="BM470" s="6">
        <f t="shared" si="38"/>
        <v>6</v>
      </c>
      <c r="BN470" s="121" t="s">
        <v>814</v>
      </c>
      <c r="BO470" s="126" t="s">
        <v>815</v>
      </c>
    </row>
    <row r="471" spans="1:67" s="48" customFormat="1" ht="54" customHeight="1" x14ac:dyDescent="0.25">
      <c r="A471" s="68">
        <v>620</v>
      </c>
      <c r="B471" s="23" t="s">
        <v>750</v>
      </c>
      <c r="C471" s="23" t="s">
        <v>751</v>
      </c>
      <c r="D471" s="23" t="s">
        <v>800</v>
      </c>
      <c r="E471" s="23" t="s">
        <v>198</v>
      </c>
      <c r="F471" s="23" t="s">
        <v>199</v>
      </c>
      <c r="G471" s="23" t="s">
        <v>753</v>
      </c>
      <c r="H471" s="23" t="s">
        <v>754</v>
      </c>
      <c r="I471" s="23" t="s">
        <v>755</v>
      </c>
      <c r="J471" s="94" t="s">
        <v>756</v>
      </c>
      <c r="K471" s="68">
        <f>IF(I471="na",0,IF(COUNTIFS($C$1:C471,C471,$I$1:I471,I471)&gt;1,0,1))</f>
        <v>0</v>
      </c>
      <c r="L471" s="68">
        <f>IF(I471="na",0,IF(COUNTIFS($D$1:D471,D471,$I$1:I471,I471)&gt;1,0,1))</f>
        <v>0</v>
      </c>
      <c r="M471" s="68">
        <f>IF(S471="",0,IF(VLOOKUP(R471,#REF!,2,0)=1,S471-O471,S471-SUMIFS($S:$S,$R:$R,INDEX(meses,VLOOKUP(R471,#REF!,2,0)-1),D:D,D471)))</f>
        <v>0</v>
      </c>
      <c r="N471" s="96"/>
      <c r="O471" s="96"/>
      <c r="P471" s="96"/>
      <c r="Q471" s="96"/>
      <c r="R471" s="96" t="s">
        <v>392</v>
      </c>
      <c r="S471" s="94"/>
      <c r="T471" s="22"/>
      <c r="U471" s="94"/>
      <c r="V471" s="94"/>
      <c r="W471" s="94"/>
      <c r="X471" s="23" t="s">
        <v>757</v>
      </c>
      <c r="Y471" s="23" t="s">
        <v>810</v>
      </c>
      <c r="Z471" s="23"/>
      <c r="AA471" s="113"/>
      <c r="AB471" s="113"/>
      <c r="AC471" s="113"/>
      <c r="AD471" s="23"/>
      <c r="AE471" s="23"/>
      <c r="AF471" s="94"/>
      <c r="AG471" s="22"/>
      <c r="AH471" s="94"/>
      <c r="AI471" s="94"/>
      <c r="AJ471" s="94"/>
      <c r="AK471" s="23" t="s">
        <v>762</v>
      </c>
      <c r="AL471" s="94" t="s">
        <v>46</v>
      </c>
      <c r="AM471" s="94">
        <v>2202</v>
      </c>
      <c r="AN471" s="94" t="s">
        <v>48</v>
      </c>
      <c r="AO471" s="94">
        <v>32</v>
      </c>
      <c r="AP471" s="23" t="s">
        <v>801</v>
      </c>
      <c r="AQ471" s="23" t="s">
        <v>802</v>
      </c>
      <c r="AR471" s="7">
        <v>2202014</v>
      </c>
      <c r="AS471" s="94"/>
      <c r="AT471" s="23" t="s">
        <v>893</v>
      </c>
      <c r="AU471" s="23"/>
      <c r="AV471" s="23"/>
      <c r="AW471" s="94" t="s">
        <v>55</v>
      </c>
      <c r="AX471" s="115">
        <v>88048400</v>
      </c>
      <c r="AY471" s="116">
        <v>1</v>
      </c>
      <c r="AZ471" s="116" t="s">
        <v>804</v>
      </c>
      <c r="BA471" s="116" t="s">
        <v>57</v>
      </c>
      <c r="BB471" s="116" t="s">
        <v>58</v>
      </c>
      <c r="BC471" s="117">
        <v>88048400</v>
      </c>
      <c r="BD471" s="117">
        <v>88048400</v>
      </c>
      <c r="BE471" s="118"/>
      <c r="BF471" s="118" t="s">
        <v>894</v>
      </c>
      <c r="BG471" s="119" t="s">
        <v>805</v>
      </c>
      <c r="BH471" s="118"/>
      <c r="BI471" s="118"/>
      <c r="BJ471" s="118"/>
      <c r="BK471" s="118">
        <v>156</v>
      </c>
      <c r="BL471" s="120">
        <v>43647</v>
      </c>
      <c r="BM471" s="6">
        <f t="shared" si="38"/>
        <v>7</v>
      </c>
      <c r="BN471" s="121" t="s">
        <v>814</v>
      </c>
      <c r="BO471" s="126" t="s">
        <v>815</v>
      </c>
    </row>
    <row r="472" spans="1:67" s="48" customFormat="1" ht="54" customHeight="1" x14ac:dyDescent="0.25">
      <c r="A472" s="68">
        <v>621</v>
      </c>
      <c r="B472" s="23" t="s">
        <v>750</v>
      </c>
      <c r="C472" s="23" t="s">
        <v>751</v>
      </c>
      <c r="D472" s="23" t="s">
        <v>800</v>
      </c>
      <c r="E472" s="23" t="s">
        <v>198</v>
      </c>
      <c r="F472" s="23" t="s">
        <v>199</v>
      </c>
      <c r="G472" s="23" t="s">
        <v>753</v>
      </c>
      <c r="H472" s="23" t="s">
        <v>754</v>
      </c>
      <c r="I472" s="23" t="s">
        <v>755</v>
      </c>
      <c r="J472" s="94" t="s">
        <v>756</v>
      </c>
      <c r="K472" s="68">
        <f>IF(I472="na",0,IF(COUNTIFS($C$1:C472,C472,$I$1:I472,I472)&gt;1,0,1))</f>
        <v>0</v>
      </c>
      <c r="L472" s="68">
        <f>IF(I472="na",0,IF(COUNTIFS($D$1:D472,D472,$I$1:I472,I472)&gt;1,0,1))</f>
        <v>0</v>
      </c>
      <c r="M472" s="68">
        <f>IF(S472="",0,IF(VLOOKUP(R472,#REF!,2,0)=1,S472-O472,S472-SUMIFS($S:$S,$R:$R,INDEX(meses,VLOOKUP(R472,#REF!,2,0)-1),D:D,D472)))</f>
        <v>0</v>
      </c>
      <c r="N472" s="96"/>
      <c r="O472" s="96"/>
      <c r="P472" s="96"/>
      <c r="Q472" s="96"/>
      <c r="R472" s="96" t="s">
        <v>392</v>
      </c>
      <c r="S472" s="94"/>
      <c r="T472" s="22"/>
      <c r="U472" s="94"/>
      <c r="V472" s="94"/>
      <c r="W472" s="94"/>
      <c r="X472" s="23" t="s">
        <v>757</v>
      </c>
      <c r="Y472" s="23" t="s">
        <v>810</v>
      </c>
      <c r="Z472" s="23"/>
      <c r="AA472" s="113"/>
      <c r="AB472" s="113"/>
      <c r="AC472" s="113"/>
      <c r="AD472" s="23"/>
      <c r="AE472" s="23"/>
      <c r="AF472" s="94"/>
      <c r="AG472" s="22"/>
      <c r="AH472" s="94"/>
      <c r="AI472" s="94"/>
      <c r="AJ472" s="94"/>
      <c r="AK472" s="23" t="s">
        <v>762</v>
      </c>
      <c r="AL472" s="94" t="s">
        <v>46</v>
      </c>
      <c r="AM472" s="94">
        <v>2202</v>
      </c>
      <c r="AN472" s="94" t="s">
        <v>48</v>
      </c>
      <c r="AO472" s="94">
        <v>32</v>
      </c>
      <c r="AP472" s="23" t="s">
        <v>801</v>
      </c>
      <c r="AQ472" s="23" t="s">
        <v>802</v>
      </c>
      <c r="AR472" s="7">
        <v>2202014</v>
      </c>
      <c r="AS472" s="94"/>
      <c r="AT472" s="23" t="s">
        <v>895</v>
      </c>
      <c r="AU472" s="23"/>
      <c r="AV472" s="23"/>
      <c r="AW472" s="94" t="s">
        <v>55</v>
      </c>
      <c r="AX472" s="115">
        <v>50000000</v>
      </c>
      <c r="AY472" s="116">
        <v>1</v>
      </c>
      <c r="AZ472" s="116" t="s">
        <v>804</v>
      </c>
      <c r="BA472" s="116" t="s">
        <v>896</v>
      </c>
      <c r="BB472" s="116" t="s">
        <v>897</v>
      </c>
      <c r="BC472" s="117">
        <v>50000000</v>
      </c>
      <c r="BD472" s="117">
        <v>50000000</v>
      </c>
      <c r="BE472" s="118"/>
      <c r="BF472" s="118" t="s">
        <v>898</v>
      </c>
      <c r="BG472" s="119" t="s">
        <v>805</v>
      </c>
      <c r="BH472" s="118"/>
      <c r="BI472" s="118" t="s">
        <v>796</v>
      </c>
      <c r="BJ472" s="118"/>
      <c r="BK472" s="118">
        <v>160</v>
      </c>
      <c r="BL472" s="120">
        <v>43586</v>
      </c>
      <c r="BM472" s="6">
        <f t="shared" si="38"/>
        <v>5</v>
      </c>
      <c r="BN472" s="121" t="s">
        <v>814</v>
      </c>
      <c r="BO472" s="126" t="s">
        <v>815</v>
      </c>
    </row>
    <row r="473" spans="1:67" s="48" customFormat="1" ht="54" customHeight="1" x14ac:dyDescent="0.25">
      <c r="A473" s="68">
        <v>622</v>
      </c>
      <c r="B473" s="23" t="s">
        <v>750</v>
      </c>
      <c r="C473" s="23" t="s">
        <v>751</v>
      </c>
      <c r="D473" s="23" t="s">
        <v>899</v>
      </c>
      <c r="E473" s="23" t="s">
        <v>198</v>
      </c>
      <c r="F473" s="23" t="s">
        <v>199</v>
      </c>
      <c r="G473" s="23" t="s">
        <v>753</v>
      </c>
      <c r="H473" s="23" t="s">
        <v>754</v>
      </c>
      <c r="I473" s="23" t="s">
        <v>755</v>
      </c>
      <c r="J473" s="94" t="s">
        <v>756</v>
      </c>
      <c r="K473" s="68">
        <f>IF(I473="na",0,IF(COUNTIFS($C$1:C473,C473,$I$1:I473,I473)&gt;1,0,1))</f>
        <v>0</v>
      </c>
      <c r="L473" s="68">
        <f>IF(I473="na",0,IF(COUNTIFS($D$1:D473,D473,$I$1:I473,I473)&gt;1,0,1))</f>
        <v>1</v>
      </c>
      <c r="M473" s="68">
        <f>IF(S473="",0,IF(VLOOKUP(R473,#REF!,2,0)=1,S473-O473,S473-SUMIFS($S:$S,$R:$R,INDEX(meses,VLOOKUP(R473,#REF!,2,0)-1),D:D,D473)))</f>
        <v>0</v>
      </c>
      <c r="N473" s="96"/>
      <c r="O473" s="96"/>
      <c r="P473" s="96"/>
      <c r="Q473" s="96"/>
      <c r="R473" s="96" t="s">
        <v>392</v>
      </c>
      <c r="S473" s="94"/>
      <c r="T473" s="22"/>
      <c r="U473" s="94"/>
      <c r="V473" s="94"/>
      <c r="W473" s="94"/>
      <c r="X473" s="23" t="s">
        <v>757</v>
      </c>
      <c r="Y473" s="23" t="s">
        <v>810</v>
      </c>
      <c r="Z473" s="23"/>
      <c r="AA473" s="113"/>
      <c r="AB473" s="113"/>
      <c r="AC473" s="113"/>
      <c r="AD473" s="23"/>
      <c r="AE473" s="23"/>
      <c r="AF473" s="94"/>
      <c r="AG473" s="22"/>
      <c r="AH473" s="94"/>
      <c r="AI473" s="94"/>
      <c r="AJ473" s="94"/>
      <c r="AK473" s="23" t="s">
        <v>762</v>
      </c>
      <c r="AL473" s="94" t="s">
        <v>46</v>
      </c>
      <c r="AM473" s="94">
        <v>2202</v>
      </c>
      <c r="AN473" s="94" t="s">
        <v>48</v>
      </c>
      <c r="AO473" s="94">
        <v>32</v>
      </c>
      <c r="AP473" s="23" t="s">
        <v>900</v>
      </c>
      <c r="AQ473" s="23" t="s">
        <v>901</v>
      </c>
      <c r="AR473" s="7">
        <v>2202045</v>
      </c>
      <c r="AS473" s="7">
        <v>23</v>
      </c>
      <c r="AT473" s="23" t="s">
        <v>871</v>
      </c>
      <c r="AU473" s="23"/>
      <c r="AV473" s="23"/>
      <c r="AW473" s="94" t="s">
        <v>55</v>
      </c>
      <c r="AX473" s="115">
        <v>54435000</v>
      </c>
      <c r="AY473" s="116">
        <v>1</v>
      </c>
      <c r="AZ473" s="116" t="s">
        <v>902</v>
      </c>
      <c r="BA473" s="116" t="s">
        <v>449</v>
      </c>
      <c r="BB473" s="116" t="s">
        <v>872</v>
      </c>
      <c r="BC473" s="117">
        <v>54435000</v>
      </c>
      <c r="BD473" s="117">
        <v>54435000</v>
      </c>
      <c r="BE473" s="118">
        <v>0</v>
      </c>
      <c r="BF473" s="118" t="s">
        <v>782</v>
      </c>
      <c r="BG473" s="119" t="s">
        <v>903</v>
      </c>
      <c r="BH473" s="118"/>
      <c r="BI473" s="118"/>
      <c r="BJ473" s="118"/>
      <c r="BK473" s="118">
        <v>162</v>
      </c>
      <c r="BL473" s="120">
        <v>43586</v>
      </c>
      <c r="BM473" s="6">
        <f t="shared" si="38"/>
        <v>5</v>
      </c>
      <c r="BN473" s="121" t="s">
        <v>814</v>
      </c>
      <c r="BO473" s="126" t="s">
        <v>815</v>
      </c>
    </row>
    <row r="474" spans="1:67" s="48" customFormat="1" ht="54" customHeight="1" x14ac:dyDescent="0.25">
      <c r="A474" s="68">
        <v>623</v>
      </c>
      <c r="B474" s="23" t="s">
        <v>750</v>
      </c>
      <c r="C474" s="23" t="s">
        <v>751</v>
      </c>
      <c r="D474" s="23" t="s">
        <v>899</v>
      </c>
      <c r="E474" s="23" t="s">
        <v>198</v>
      </c>
      <c r="F474" s="23" t="s">
        <v>199</v>
      </c>
      <c r="G474" s="23" t="s">
        <v>753</v>
      </c>
      <c r="H474" s="23" t="s">
        <v>754</v>
      </c>
      <c r="I474" s="23" t="s">
        <v>755</v>
      </c>
      <c r="J474" s="94" t="s">
        <v>756</v>
      </c>
      <c r="K474" s="68">
        <f>IF(I474="na",0,IF(COUNTIFS($C$1:C474,C474,$I$1:I474,I474)&gt;1,0,1))</f>
        <v>0</v>
      </c>
      <c r="L474" s="68">
        <f>IF(I474="na",0,IF(COUNTIFS($D$1:D474,D474,$I$1:I474,I474)&gt;1,0,1))</f>
        <v>0</v>
      </c>
      <c r="M474" s="68">
        <f>IF(S474="",0,IF(VLOOKUP(R474,#REF!,2,0)=1,S474-O474,S474-SUMIFS($S:$S,$R:$R,INDEX(meses,VLOOKUP(R474,#REF!,2,0)-1),D:D,D474)))</f>
        <v>0</v>
      </c>
      <c r="N474" s="96"/>
      <c r="O474" s="96"/>
      <c r="P474" s="96"/>
      <c r="Q474" s="96"/>
      <c r="R474" s="96" t="s">
        <v>392</v>
      </c>
      <c r="S474" s="94"/>
      <c r="T474" s="22"/>
      <c r="U474" s="94"/>
      <c r="V474" s="94"/>
      <c r="W474" s="94"/>
      <c r="X474" s="23" t="s">
        <v>757</v>
      </c>
      <c r="Y474" s="23" t="s">
        <v>810</v>
      </c>
      <c r="Z474" s="23"/>
      <c r="AA474" s="113"/>
      <c r="AB474" s="113"/>
      <c r="AC474" s="113"/>
      <c r="AD474" s="23"/>
      <c r="AE474" s="23"/>
      <c r="AF474" s="94"/>
      <c r="AG474" s="22"/>
      <c r="AH474" s="94"/>
      <c r="AI474" s="94"/>
      <c r="AJ474" s="94"/>
      <c r="AK474" s="23" t="s">
        <v>762</v>
      </c>
      <c r="AL474" s="94" t="s">
        <v>46</v>
      </c>
      <c r="AM474" s="94">
        <v>2202</v>
      </c>
      <c r="AN474" s="94" t="s">
        <v>48</v>
      </c>
      <c r="AO474" s="94">
        <v>32</v>
      </c>
      <c r="AP474" s="23" t="s">
        <v>900</v>
      </c>
      <c r="AQ474" s="23" t="s">
        <v>901</v>
      </c>
      <c r="AR474" s="7">
        <v>2202045</v>
      </c>
      <c r="AS474" s="7">
        <v>1148</v>
      </c>
      <c r="AT474" s="23" t="s">
        <v>873</v>
      </c>
      <c r="AU474" s="23"/>
      <c r="AV474" s="23"/>
      <c r="AW474" s="94" t="s">
        <v>55</v>
      </c>
      <c r="AX474" s="115">
        <v>5443500</v>
      </c>
      <c r="AY474" s="116">
        <v>1</v>
      </c>
      <c r="AZ474" s="116" t="s">
        <v>902</v>
      </c>
      <c r="BA474" s="116" t="s">
        <v>57</v>
      </c>
      <c r="BB474" s="116" t="s">
        <v>58</v>
      </c>
      <c r="BC474" s="117">
        <v>5443500</v>
      </c>
      <c r="BD474" s="117">
        <v>5443500</v>
      </c>
      <c r="BE474" s="118"/>
      <c r="BF474" s="118" t="s">
        <v>786</v>
      </c>
      <c r="BG474" s="119" t="s">
        <v>903</v>
      </c>
      <c r="BH474" s="118"/>
      <c r="BI474" s="118"/>
      <c r="BJ474" s="118"/>
      <c r="BK474" s="118">
        <v>163</v>
      </c>
      <c r="BL474" s="120">
        <v>43586</v>
      </c>
      <c r="BM474" s="6">
        <f t="shared" si="38"/>
        <v>5</v>
      </c>
      <c r="BN474" s="121" t="s">
        <v>814</v>
      </c>
      <c r="BO474" s="126" t="s">
        <v>815</v>
      </c>
    </row>
    <row r="475" spans="1:67" s="48" customFormat="1" ht="54" customHeight="1" x14ac:dyDescent="0.25">
      <c r="A475" s="68">
        <v>624</v>
      </c>
      <c r="B475" s="23" t="s">
        <v>750</v>
      </c>
      <c r="C475" s="23" t="s">
        <v>751</v>
      </c>
      <c r="D475" s="23" t="s">
        <v>899</v>
      </c>
      <c r="E475" s="23" t="s">
        <v>198</v>
      </c>
      <c r="F475" s="23" t="s">
        <v>199</v>
      </c>
      <c r="G475" s="23" t="s">
        <v>753</v>
      </c>
      <c r="H475" s="23" t="s">
        <v>754</v>
      </c>
      <c r="I475" s="23" t="s">
        <v>755</v>
      </c>
      <c r="J475" s="94" t="s">
        <v>756</v>
      </c>
      <c r="K475" s="68">
        <f>IF(I475="na",0,IF(COUNTIFS($C$1:C475,C475,$I$1:I475,I475)&gt;1,0,1))</f>
        <v>0</v>
      </c>
      <c r="L475" s="68">
        <f>IF(I475="na",0,IF(COUNTIFS($D$1:D475,D475,$I$1:I475,I475)&gt;1,0,1))</f>
        <v>0</v>
      </c>
      <c r="M475" s="68">
        <f>IF(S475="",0,IF(VLOOKUP(R475,#REF!,2,0)=1,S475-O475,S475-SUMIFS($S:$S,$R:$R,INDEX(meses,VLOOKUP(R475,#REF!,2,0)-1),D:D,D475)))</f>
        <v>0</v>
      </c>
      <c r="N475" s="96"/>
      <c r="O475" s="96"/>
      <c r="P475" s="96"/>
      <c r="Q475" s="96"/>
      <c r="R475" s="96" t="s">
        <v>392</v>
      </c>
      <c r="S475" s="94"/>
      <c r="T475" s="22"/>
      <c r="U475" s="94"/>
      <c r="V475" s="94"/>
      <c r="W475" s="94"/>
      <c r="X475" s="23" t="s">
        <v>757</v>
      </c>
      <c r="Y475" s="23" t="s">
        <v>810</v>
      </c>
      <c r="Z475" s="23"/>
      <c r="AA475" s="113"/>
      <c r="AB475" s="113"/>
      <c r="AC475" s="113"/>
      <c r="AD475" s="23"/>
      <c r="AE475" s="23"/>
      <c r="AF475" s="94"/>
      <c r="AG475" s="22"/>
      <c r="AH475" s="94"/>
      <c r="AI475" s="94"/>
      <c r="AJ475" s="94"/>
      <c r="AK475" s="23" t="s">
        <v>762</v>
      </c>
      <c r="AL475" s="94" t="s">
        <v>46</v>
      </c>
      <c r="AM475" s="94">
        <v>2202</v>
      </c>
      <c r="AN475" s="94" t="s">
        <v>48</v>
      </c>
      <c r="AO475" s="94">
        <v>32</v>
      </c>
      <c r="AP475" s="23" t="s">
        <v>900</v>
      </c>
      <c r="AQ475" s="23" t="s">
        <v>901</v>
      </c>
      <c r="AR475" s="7">
        <v>2202045</v>
      </c>
      <c r="AS475" s="7" t="s">
        <v>787</v>
      </c>
      <c r="AT475" s="23" t="s">
        <v>788</v>
      </c>
      <c r="AU475" s="23"/>
      <c r="AV475" s="23"/>
      <c r="AW475" s="94" t="s">
        <v>55</v>
      </c>
      <c r="AX475" s="115">
        <v>2993925</v>
      </c>
      <c r="AY475" s="116">
        <v>1</v>
      </c>
      <c r="AZ475" s="116" t="s">
        <v>902</v>
      </c>
      <c r="BA475" s="116" t="s">
        <v>57</v>
      </c>
      <c r="BB475" s="116" t="s">
        <v>58</v>
      </c>
      <c r="BC475" s="117">
        <v>2993925</v>
      </c>
      <c r="BD475" s="117">
        <v>2993925</v>
      </c>
      <c r="BE475" s="118">
        <v>580802039321</v>
      </c>
      <c r="BF475" s="118" t="s">
        <v>789</v>
      </c>
      <c r="BG475" s="119" t="s">
        <v>903</v>
      </c>
      <c r="BH475" s="118"/>
      <c r="BI475" s="118"/>
      <c r="BJ475" s="118"/>
      <c r="BK475" s="118">
        <v>164</v>
      </c>
      <c r="BL475" s="120">
        <v>43586</v>
      </c>
      <c r="BM475" s="6">
        <f t="shared" si="38"/>
        <v>5</v>
      </c>
      <c r="BN475" s="121" t="s">
        <v>814</v>
      </c>
      <c r="BO475" s="126" t="s">
        <v>815</v>
      </c>
    </row>
    <row r="476" spans="1:67" s="48" customFormat="1" ht="54" customHeight="1" x14ac:dyDescent="0.25">
      <c r="A476" s="68">
        <v>625</v>
      </c>
      <c r="B476" s="23" t="s">
        <v>750</v>
      </c>
      <c r="C476" s="23" t="s">
        <v>751</v>
      </c>
      <c r="D476" s="23" t="s">
        <v>752</v>
      </c>
      <c r="E476" s="23" t="s">
        <v>198</v>
      </c>
      <c r="F476" s="23" t="s">
        <v>199</v>
      </c>
      <c r="G476" s="23" t="s">
        <v>753</v>
      </c>
      <c r="H476" s="23" t="s">
        <v>754</v>
      </c>
      <c r="I476" s="23" t="s">
        <v>755</v>
      </c>
      <c r="J476" s="94" t="s">
        <v>756</v>
      </c>
      <c r="K476" s="68">
        <f>IF(I476="na",0,IF(COUNTIFS($C$1:C476,C476,$I$1:I476,I476)&gt;1,0,1))</f>
        <v>0</v>
      </c>
      <c r="L476" s="68">
        <f>IF(I476="na",0,IF(COUNTIFS($D$1:D476,D476,$I$1:I476,I476)&gt;1,0,1))</f>
        <v>0</v>
      </c>
      <c r="M476" s="68">
        <f>IF(S476="",0,IF(VLOOKUP(R476,#REF!,2,0)=1,S476-O476,S476-SUMIFS($S:$S,$R:$R,INDEX(meses,VLOOKUP(R476,#REF!,2,0)-1),D:D,D476)))</f>
        <v>0</v>
      </c>
      <c r="N476" s="96"/>
      <c r="O476" s="96"/>
      <c r="P476" s="96"/>
      <c r="Q476" s="96"/>
      <c r="R476" s="96" t="s">
        <v>392</v>
      </c>
      <c r="S476" s="94"/>
      <c r="T476" s="22"/>
      <c r="U476" s="94"/>
      <c r="V476" s="94"/>
      <c r="W476" s="94"/>
      <c r="X476" s="23" t="s">
        <v>757</v>
      </c>
      <c r="Y476" s="23" t="s">
        <v>904</v>
      </c>
      <c r="Z476" s="23" t="s">
        <v>759</v>
      </c>
      <c r="AA476" s="113">
        <v>0</v>
      </c>
      <c r="AB476" s="94">
        <v>40</v>
      </c>
      <c r="AC476" s="69">
        <f>AB476-AA476</f>
        <v>40</v>
      </c>
      <c r="AD476" s="23" t="s">
        <v>416</v>
      </c>
      <c r="AE476" s="23" t="s">
        <v>905</v>
      </c>
      <c r="AF476" s="94">
        <v>0</v>
      </c>
      <c r="AG476" s="22">
        <f>(AF476-AA476)/(AB476-AA476)</f>
        <v>0</v>
      </c>
      <c r="AH476" s="94" t="s">
        <v>906</v>
      </c>
      <c r="AI476" s="94"/>
      <c r="AJ476" s="94"/>
      <c r="AK476" s="23" t="s">
        <v>779</v>
      </c>
      <c r="AL476" s="94" t="s">
        <v>416</v>
      </c>
      <c r="AM476" s="94" t="s">
        <v>416</v>
      </c>
      <c r="AN476" s="94" t="s">
        <v>416</v>
      </c>
      <c r="AO476" s="94" t="s">
        <v>416</v>
      </c>
      <c r="AP476" s="94" t="s">
        <v>416</v>
      </c>
      <c r="AQ476" s="94" t="s">
        <v>416</v>
      </c>
      <c r="AR476" s="94" t="s">
        <v>416</v>
      </c>
      <c r="AS476" s="94">
        <v>745</v>
      </c>
      <c r="AT476" s="23" t="s">
        <v>907</v>
      </c>
      <c r="AU476" s="23"/>
      <c r="AV476" s="23"/>
      <c r="AW476" s="94" t="s">
        <v>779</v>
      </c>
      <c r="AX476" s="115">
        <v>55000000</v>
      </c>
      <c r="AY476" s="116">
        <v>1</v>
      </c>
      <c r="AZ476" s="116" t="s">
        <v>793</v>
      </c>
      <c r="BA476" s="116">
        <v>0</v>
      </c>
      <c r="BB476" s="116" t="s">
        <v>416</v>
      </c>
      <c r="BC476" s="117">
        <v>55000000</v>
      </c>
      <c r="BD476" s="117">
        <v>55000000</v>
      </c>
      <c r="BE476" s="118"/>
      <c r="BF476" s="118" t="s">
        <v>794</v>
      </c>
      <c r="BG476" s="119" t="s">
        <v>795</v>
      </c>
      <c r="BH476" s="118"/>
      <c r="BI476" s="118" t="s">
        <v>908</v>
      </c>
      <c r="BJ476" s="118" t="s">
        <v>909</v>
      </c>
      <c r="BK476" s="124">
        <v>24</v>
      </c>
      <c r="BL476" s="120">
        <v>43497</v>
      </c>
      <c r="BM476" s="6">
        <f t="shared" si="38"/>
        <v>2</v>
      </c>
      <c r="BN476" s="121" t="s">
        <v>910</v>
      </c>
      <c r="BO476" s="118" t="s">
        <v>911</v>
      </c>
    </row>
    <row r="477" spans="1:67" s="48" customFormat="1" ht="54" customHeight="1" x14ac:dyDescent="0.25">
      <c r="A477" s="68">
        <v>626</v>
      </c>
      <c r="B477" s="23" t="s">
        <v>750</v>
      </c>
      <c r="C477" s="23" t="s">
        <v>751</v>
      </c>
      <c r="D477" s="23" t="s">
        <v>800</v>
      </c>
      <c r="E477" s="23" t="s">
        <v>198</v>
      </c>
      <c r="F477" s="23" t="s">
        <v>199</v>
      </c>
      <c r="G477" s="23" t="s">
        <v>753</v>
      </c>
      <c r="H477" s="23" t="s">
        <v>754</v>
      </c>
      <c r="I477" s="23" t="s">
        <v>755</v>
      </c>
      <c r="J477" s="94" t="s">
        <v>756</v>
      </c>
      <c r="K477" s="68">
        <f>IF(I477="na",0,IF(COUNTIFS($C$1:C477,C477,$I$1:I477,I477)&gt;1,0,1))</f>
        <v>0</v>
      </c>
      <c r="L477" s="68">
        <f>IF(I477="na",0,IF(COUNTIFS($D$1:D477,D477,$I$1:I477,I477)&gt;1,0,1))</f>
        <v>0</v>
      </c>
      <c r="M477" s="68">
        <f>IF(S477="",0,IF(VLOOKUP(R477,#REF!,2,0)=1,S477-O477,S477-SUMIFS($S:$S,$R:$R,INDEX(meses,VLOOKUP(R477,#REF!,2,0)-1),D:D,D477)))</f>
        <v>0</v>
      </c>
      <c r="N477" s="96"/>
      <c r="O477" s="96"/>
      <c r="P477" s="96"/>
      <c r="Q477" s="96"/>
      <c r="R477" s="96" t="s">
        <v>392</v>
      </c>
      <c r="S477" s="94"/>
      <c r="T477" s="22"/>
      <c r="U477" s="94"/>
      <c r="V477" s="94"/>
      <c r="W477" s="94"/>
      <c r="X477" s="23" t="s">
        <v>757</v>
      </c>
      <c r="Y477" s="23" t="s">
        <v>904</v>
      </c>
      <c r="Z477" s="23"/>
      <c r="AA477" s="113"/>
      <c r="AB477" s="94"/>
      <c r="AC477" s="94"/>
      <c r="AD477" s="23"/>
      <c r="AE477" s="23"/>
      <c r="AF477" s="94"/>
      <c r="AG477" s="22"/>
      <c r="AH477" s="94"/>
      <c r="AI477" s="94"/>
      <c r="AJ477" s="94"/>
      <c r="AK477" s="23" t="s">
        <v>762</v>
      </c>
      <c r="AL477" s="94" t="s">
        <v>46</v>
      </c>
      <c r="AM477" s="94">
        <v>2202</v>
      </c>
      <c r="AN477" s="94" t="s">
        <v>48</v>
      </c>
      <c r="AO477" s="94">
        <v>32</v>
      </c>
      <c r="AP477" s="23" t="s">
        <v>801</v>
      </c>
      <c r="AQ477" s="23" t="s">
        <v>802</v>
      </c>
      <c r="AR477" s="7">
        <v>2202014</v>
      </c>
      <c r="AS477" s="7">
        <v>1064</v>
      </c>
      <c r="AT477" s="23" t="s">
        <v>912</v>
      </c>
      <c r="AU477" s="23"/>
      <c r="AV477" s="23"/>
      <c r="AW477" s="94" t="s">
        <v>55</v>
      </c>
      <c r="AX477" s="115">
        <v>100000000</v>
      </c>
      <c r="AY477" s="116">
        <v>1</v>
      </c>
      <c r="AZ477" s="116" t="s">
        <v>804</v>
      </c>
      <c r="BA477" s="116" t="s">
        <v>57</v>
      </c>
      <c r="BB477" s="116" t="s">
        <v>58</v>
      </c>
      <c r="BC477" s="117">
        <v>100000000</v>
      </c>
      <c r="BD477" s="117">
        <v>100000000</v>
      </c>
      <c r="BE477" s="118"/>
      <c r="BF477" s="118" t="s">
        <v>911</v>
      </c>
      <c r="BG477" s="119" t="s">
        <v>805</v>
      </c>
      <c r="BH477" s="118"/>
      <c r="BI477" s="118"/>
      <c r="BJ477" s="118"/>
      <c r="BK477" s="118">
        <v>161</v>
      </c>
      <c r="BL477" s="120">
        <v>43586</v>
      </c>
      <c r="BM477" s="6">
        <f t="shared" si="38"/>
        <v>5</v>
      </c>
      <c r="BN477" s="121" t="s">
        <v>910</v>
      </c>
      <c r="BO477" s="118" t="s">
        <v>911</v>
      </c>
    </row>
    <row r="478" spans="1:67" s="48" customFormat="1" ht="54" customHeight="1" x14ac:dyDescent="0.25">
      <c r="A478" s="68">
        <v>627</v>
      </c>
      <c r="B478" s="23" t="s">
        <v>750</v>
      </c>
      <c r="C478" s="23" t="s">
        <v>751</v>
      </c>
      <c r="D478" s="23" t="s">
        <v>752</v>
      </c>
      <c r="E478" s="23" t="s">
        <v>198</v>
      </c>
      <c r="F478" s="23" t="s">
        <v>199</v>
      </c>
      <c r="G478" s="23" t="s">
        <v>753</v>
      </c>
      <c r="H478" s="23" t="s">
        <v>754</v>
      </c>
      <c r="I478" s="23" t="s">
        <v>755</v>
      </c>
      <c r="J478" s="94" t="s">
        <v>756</v>
      </c>
      <c r="K478" s="68">
        <f>IF(I478="na",0,IF(COUNTIFS($C$1:C478,C478,$I$1:I478,I478)&gt;1,0,1))</f>
        <v>0</v>
      </c>
      <c r="L478" s="68">
        <f>IF(I478="na",0,IF(COUNTIFS($D$1:D478,D478,$I$1:I478,I478)&gt;1,0,1))</f>
        <v>0</v>
      </c>
      <c r="M478" s="68">
        <f>IF(S478="",0,IF(VLOOKUP(R478,#REF!,2,0)=1,S478-O478,S478-SUMIFS($S:$S,$R:$R,INDEX(meses,VLOOKUP(R478,#REF!,2,0)-1),D:D,D478)))</f>
        <v>0</v>
      </c>
      <c r="N478" s="96"/>
      <c r="O478" s="96"/>
      <c r="P478" s="96"/>
      <c r="Q478" s="96"/>
      <c r="R478" s="96" t="s">
        <v>392</v>
      </c>
      <c r="S478" s="94"/>
      <c r="T478" s="22"/>
      <c r="U478" s="94"/>
      <c r="V478" s="94"/>
      <c r="W478" s="94"/>
      <c r="X478" s="23" t="s">
        <v>757</v>
      </c>
      <c r="Y478" s="23" t="s">
        <v>913</v>
      </c>
      <c r="Z478" s="23" t="s">
        <v>759</v>
      </c>
      <c r="AA478" s="113">
        <v>0</v>
      </c>
      <c r="AB478" s="113">
        <v>150</v>
      </c>
      <c r="AC478" s="69">
        <f>AB478-AA478</f>
        <v>150</v>
      </c>
      <c r="AD478" s="23" t="s">
        <v>416</v>
      </c>
      <c r="AE478" s="23" t="s">
        <v>760</v>
      </c>
      <c r="AF478" s="94">
        <v>0</v>
      </c>
      <c r="AG478" s="22">
        <f>(AF478-AA478)/(AB478-AA478)</f>
        <v>0</v>
      </c>
      <c r="AH478" s="94" t="s">
        <v>914</v>
      </c>
      <c r="AI478" s="94"/>
      <c r="AJ478" s="94"/>
      <c r="AK478" s="23" t="s">
        <v>779</v>
      </c>
      <c r="AL478" s="94" t="s">
        <v>416</v>
      </c>
      <c r="AM478" s="94" t="s">
        <v>416</v>
      </c>
      <c r="AN478" s="94" t="s">
        <v>416</v>
      </c>
      <c r="AO478" s="94" t="s">
        <v>416</v>
      </c>
      <c r="AP478" s="94" t="s">
        <v>416</v>
      </c>
      <c r="AQ478" s="94" t="s">
        <v>416</v>
      </c>
      <c r="AR478" s="94" t="s">
        <v>416</v>
      </c>
      <c r="AS478" s="94">
        <v>670</v>
      </c>
      <c r="AT478" s="23" t="s">
        <v>915</v>
      </c>
      <c r="AU478" s="23"/>
      <c r="AV478" s="23"/>
      <c r="AW478" s="94" t="s">
        <v>779</v>
      </c>
      <c r="AX478" s="115">
        <v>14000000</v>
      </c>
      <c r="AY478" s="116">
        <v>1</v>
      </c>
      <c r="AZ478" s="116" t="s">
        <v>781</v>
      </c>
      <c r="BA478" s="116">
        <v>0</v>
      </c>
      <c r="BB478" s="116" t="s">
        <v>416</v>
      </c>
      <c r="BC478" s="117">
        <v>14000000</v>
      </c>
      <c r="BD478" s="117">
        <v>14000000</v>
      </c>
      <c r="BE478" s="118"/>
      <c r="BF478" s="118" t="s">
        <v>819</v>
      </c>
      <c r="BG478" s="119" t="s">
        <v>783</v>
      </c>
      <c r="BH478" s="118"/>
      <c r="BI478" s="118" t="s">
        <v>820</v>
      </c>
      <c r="BJ478" s="118" t="s">
        <v>916</v>
      </c>
      <c r="BK478" s="124">
        <v>66</v>
      </c>
      <c r="BL478" s="120">
        <v>43497</v>
      </c>
      <c r="BM478" s="6">
        <f t="shared" si="38"/>
        <v>2</v>
      </c>
      <c r="BN478" s="121" t="s">
        <v>917</v>
      </c>
      <c r="BO478" s="118" t="s">
        <v>819</v>
      </c>
    </row>
    <row r="479" spans="1:67" s="48" customFormat="1" ht="54" customHeight="1" x14ac:dyDescent="0.25">
      <c r="A479" s="68">
        <v>628</v>
      </c>
      <c r="B479" s="23" t="s">
        <v>750</v>
      </c>
      <c r="C479" s="23" t="s">
        <v>751</v>
      </c>
      <c r="D479" s="23" t="s">
        <v>752</v>
      </c>
      <c r="E479" s="23" t="s">
        <v>198</v>
      </c>
      <c r="F479" s="23" t="s">
        <v>199</v>
      </c>
      <c r="G479" s="23" t="s">
        <v>753</v>
      </c>
      <c r="H479" s="23" t="s">
        <v>754</v>
      </c>
      <c r="I479" s="23" t="s">
        <v>755</v>
      </c>
      <c r="J479" s="94" t="s">
        <v>756</v>
      </c>
      <c r="K479" s="68">
        <f>IF(I479="na",0,IF(COUNTIFS($C$1:C479,C479,$I$1:I479,I479)&gt;1,0,1))</f>
        <v>0</v>
      </c>
      <c r="L479" s="68">
        <f>IF(I479="na",0,IF(COUNTIFS($D$1:D479,D479,$I$1:I479,I479)&gt;1,0,1))</f>
        <v>0</v>
      </c>
      <c r="M479" s="68">
        <f>IF(S479="",0,IF(VLOOKUP(R479,#REF!,2,0)=1,S479-O479,S479-SUMIFS($S:$S,$R:$R,INDEX(meses,VLOOKUP(R479,#REF!,2,0)-1),D:D,D479)))</f>
        <v>0</v>
      </c>
      <c r="N479" s="96"/>
      <c r="O479" s="96"/>
      <c r="P479" s="96"/>
      <c r="Q479" s="96"/>
      <c r="R479" s="96" t="s">
        <v>392</v>
      </c>
      <c r="S479" s="94"/>
      <c r="T479" s="22"/>
      <c r="U479" s="94"/>
      <c r="V479" s="94"/>
      <c r="W479" s="94"/>
      <c r="X479" s="23" t="s">
        <v>757</v>
      </c>
      <c r="Y479" s="23" t="s">
        <v>913</v>
      </c>
      <c r="Z479" s="23"/>
      <c r="AA479" s="113"/>
      <c r="AB479" s="113"/>
      <c r="AC479" s="113"/>
      <c r="AD479" s="23"/>
      <c r="AE479" s="23"/>
      <c r="AF479" s="94"/>
      <c r="AG479" s="22"/>
      <c r="AH479" s="94"/>
      <c r="AI479" s="94"/>
      <c r="AJ479" s="94"/>
      <c r="AK479" s="23" t="s">
        <v>779</v>
      </c>
      <c r="AL479" s="94" t="s">
        <v>416</v>
      </c>
      <c r="AM479" s="94" t="s">
        <v>416</v>
      </c>
      <c r="AN479" s="94" t="s">
        <v>416</v>
      </c>
      <c r="AO479" s="94" t="s">
        <v>416</v>
      </c>
      <c r="AP479" s="94" t="s">
        <v>416</v>
      </c>
      <c r="AQ479" s="94" t="s">
        <v>416</v>
      </c>
      <c r="AR479" s="94" t="s">
        <v>416</v>
      </c>
      <c r="AS479" s="94"/>
      <c r="AT479" s="23" t="s">
        <v>918</v>
      </c>
      <c r="AU479" s="23"/>
      <c r="AV479" s="23"/>
      <c r="AW479" s="94" t="s">
        <v>779</v>
      </c>
      <c r="AX479" s="115">
        <v>45000000</v>
      </c>
      <c r="AY479" s="116">
        <v>1</v>
      </c>
      <c r="AZ479" s="116" t="s">
        <v>781</v>
      </c>
      <c r="BA479" s="116">
        <v>0</v>
      </c>
      <c r="BB479" s="116" t="s">
        <v>416</v>
      </c>
      <c r="BC479" s="117">
        <v>45000000</v>
      </c>
      <c r="BD479" s="117">
        <v>45000000</v>
      </c>
      <c r="BE479" s="118"/>
      <c r="BF479" s="118" t="s">
        <v>819</v>
      </c>
      <c r="BG479" s="119" t="s">
        <v>783</v>
      </c>
      <c r="BH479" s="118"/>
      <c r="BI479" s="118" t="s">
        <v>820</v>
      </c>
      <c r="BJ479" s="118" t="s">
        <v>919</v>
      </c>
      <c r="BK479" s="124">
        <v>67</v>
      </c>
      <c r="BL479" s="120">
        <v>43586</v>
      </c>
      <c r="BM479" s="6">
        <f t="shared" si="38"/>
        <v>5</v>
      </c>
      <c r="BN479" s="121" t="s">
        <v>917</v>
      </c>
      <c r="BO479" s="118" t="s">
        <v>819</v>
      </c>
    </row>
    <row r="480" spans="1:67" s="48" customFormat="1" ht="54" customHeight="1" x14ac:dyDescent="0.25">
      <c r="A480" s="68">
        <v>629</v>
      </c>
      <c r="B480" s="23" t="s">
        <v>750</v>
      </c>
      <c r="C480" s="23" t="s">
        <v>751</v>
      </c>
      <c r="D480" s="23" t="s">
        <v>752</v>
      </c>
      <c r="E480" s="23" t="s">
        <v>198</v>
      </c>
      <c r="F480" s="23" t="s">
        <v>199</v>
      </c>
      <c r="G480" s="23" t="s">
        <v>753</v>
      </c>
      <c r="H480" s="23" t="s">
        <v>754</v>
      </c>
      <c r="I480" s="23" t="s">
        <v>755</v>
      </c>
      <c r="J480" s="94" t="s">
        <v>756</v>
      </c>
      <c r="K480" s="68">
        <f>IF(I480="na",0,IF(COUNTIFS($C$1:C480,C480,$I$1:I480,I480)&gt;1,0,1))</f>
        <v>0</v>
      </c>
      <c r="L480" s="68">
        <f>IF(I480="na",0,IF(COUNTIFS($D$1:D480,D480,$I$1:I480,I480)&gt;1,0,1))</f>
        <v>0</v>
      </c>
      <c r="M480" s="68">
        <f>IF(S480="",0,IF(VLOOKUP(R480,#REF!,2,0)=1,S480-O480,S480-SUMIFS($S:$S,$R:$R,INDEX(meses,VLOOKUP(R480,#REF!,2,0)-1),D:D,D480)))</f>
        <v>0</v>
      </c>
      <c r="N480" s="96"/>
      <c r="O480" s="96"/>
      <c r="P480" s="96"/>
      <c r="Q480" s="96"/>
      <c r="R480" s="96" t="s">
        <v>392</v>
      </c>
      <c r="S480" s="94"/>
      <c r="T480" s="22"/>
      <c r="U480" s="94"/>
      <c r="V480" s="94"/>
      <c r="W480" s="94"/>
      <c r="X480" s="23" t="s">
        <v>757</v>
      </c>
      <c r="Y480" s="23" t="s">
        <v>920</v>
      </c>
      <c r="Z480" s="23" t="s">
        <v>759</v>
      </c>
      <c r="AA480" s="113">
        <v>0</v>
      </c>
      <c r="AB480" s="94">
        <v>2</v>
      </c>
      <c r="AC480" s="69">
        <f>AB480-AA480</f>
        <v>2</v>
      </c>
      <c r="AD480" s="23" t="s">
        <v>416</v>
      </c>
      <c r="AE480" s="23" t="s">
        <v>760</v>
      </c>
      <c r="AF480" s="94">
        <v>0</v>
      </c>
      <c r="AG480" s="22">
        <f>(AF480-AA480)/(AB480-AA480)</f>
        <v>0</v>
      </c>
      <c r="AH480" s="94" t="s">
        <v>921</v>
      </c>
      <c r="AI480" s="94"/>
      <c r="AJ480" s="94"/>
      <c r="AK480" s="23" t="s">
        <v>779</v>
      </c>
      <c r="AL480" s="94" t="s">
        <v>416</v>
      </c>
      <c r="AM480" s="94" t="s">
        <v>416</v>
      </c>
      <c r="AN480" s="94" t="s">
        <v>416</v>
      </c>
      <c r="AO480" s="94" t="s">
        <v>416</v>
      </c>
      <c r="AP480" s="94" t="s">
        <v>416</v>
      </c>
      <c r="AQ480" s="94" t="s">
        <v>416</v>
      </c>
      <c r="AR480" s="94" t="s">
        <v>416</v>
      </c>
      <c r="AS480" s="94">
        <v>331</v>
      </c>
      <c r="AT480" s="23" t="s">
        <v>922</v>
      </c>
      <c r="AU480" s="23"/>
      <c r="AV480" s="23"/>
      <c r="AW480" s="94" t="s">
        <v>779</v>
      </c>
      <c r="AX480" s="115">
        <v>80300000</v>
      </c>
      <c r="AY480" s="116">
        <v>1</v>
      </c>
      <c r="AZ480" s="116" t="s">
        <v>781</v>
      </c>
      <c r="BA480" s="116">
        <v>0</v>
      </c>
      <c r="BB480" s="116" t="s">
        <v>416</v>
      </c>
      <c r="BC480" s="117">
        <v>80300000</v>
      </c>
      <c r="BD480" s="117">
        <v>80300000</v>
      </c>
      <c r="BE480" s="118"/>
      <c r="BF480" s="118" t="s">
        <v>819</v>
      </c>
      <c r="BG480" s="119" t="s">
        <v>783</v>
      </c>
      <c r="BH480" s="118"/>
      <c r="BI480" s="118" t="s">
        <v>820</v>
      </c>
      <c r="BJ480" s="118" t="s">
        <v>923</v>
      </c>
      <c r="BK480" s="124">
        <v>59</v>
      </c>
      <c r="BL480" s="120">
        <v>43497</v>
      </c>
      <c r="BM480" s="6">
        <f t="shared" si="38"/>
        <v>2</v>
      </c>
      <c r="BN480" s="121" t="s">
        <v>924</v>
      </c>
      <c r="BO480" s="118" t="s">
        <v>819</v>
      </c>
    </row>
    <row r="481" spans="1:67" s="48" customFormat="1" ht="54" customHeight="1" x14ac:dyDescent="0.25">
      <c r="A481" s="68">
        <v>630</v>
      </c>
      <c r="B481" s="23" t="s">
        <v>750</v>
      </c>
      <c r="C481" s="23" t="s">
        <v>751</v>
      </c>
      <c r="D481" s="23" t="s">
        <v>752</v>
      </c>
      <c r="E481" s="23" t="s">
        <v>198</v>
      </c>
      <c r="F481" s="23" t="s">
        <v>199</v>
      </c>
      <c r="G481" s="23" t="s">
        <v>753</v>
      </c>
      <c r="H481" s="23" t="s">
        <v>754</v>
      </c>
      <c r="I481" s="23" t="s">
        <v>755</v>
      </c>
      <c r="J481" s="94" t="s">
        <v>756</v>
      </c>
      <c r="K481" s="68">
        <f>IF(I481="na",0,IF(COUNTIFS($C$1:C481,C481,$I$1:I481,I481)&gt;1,0,1))</f>
        <v>0</v>
      </c>
      <c r="L481" s="68">
        <f>IF(I481="na",0,IF(COUNTIFS($D$1:D481,D481,$I$1:I481,I481)&gt;1,0,1))</f>
        <v>0</v>
      </c>
      <c r="M481" s="68">
        <f>IF(S481="",0,IF(VLOOKUP(R481,#REF!,2,0)=1,S481-O481,S481-SUMIFS($S:$S,$R:$R,INDEX(meses,VLOOKUP(R481,#REF!,2,0)-1),D:D,D481)))</f>
        <v>0</v>
      </c>
      <c r="N481" s="96"/>
      <c r="O481" s="96"/>
      <c r="P481" s="96"/>
      <c r="Q481" s="96"/>
      <c r="R481" s="96" t="s">
        <v>392</v>
      </c>
      <c r="S481" s="94"/>
      <c r="T481" s="22"/>
      <c r="U481" s="94"/>
      <c r="V481" s="94"/>
      <c r="W481" s="94"/>
      <c r="X481" s="23" t="s">
        <v>757</v>
      </c>
      <c r="Y481" s="23" t="s">
        <v>920</v>
      </c>
      <c r="Z481" s="23"/>
      <c r="AA481" s="113"/>
      <c r="AB481" s="94"/>
      <c r="AC481" s="94"/>
      <c r="AD481" s="23"/>
      <c r="AE481" s="23"/>
      <c r="AF481" s="94"/>
      <c r="AG481" s="22"/>
      <c r="AH481" s="94"/>
      <c r="AI481" s="94"/>
      <c r="AJ481" s="94"/>
      <c r="AK481" s="23" t="s">
        <v>779</v>
      </c>
      <c r="AL481" s="94" t="s">
        <v>416</v>
      </c>
      <c r="AM481" s="94" t="s">
        <v>416</v>
      </c>
      <c r="AN481" s="94" t="s">
        <v>416</v>
      </c>
      <c r="AO481" s="94" t="s">
        <v>416</v>
      </c>
      <c r="AP481" s="94" t="s">
        <v>416</v>
      </c>
      <c r="AQ481" s="94" t="s">
        <v>416</v>
      </c>
      <c r="AR481" s="94" t="s">
        <v>416</v>
      </c>
      <c r="AS481" s="94">
        <v>848</v>
      </c>
      <c r="AT481" s="23" t="s">
        <v>925</v>
      </c>
      <c r="AU481" s="23"/>
      <c r="AV481" s="23"/>
      <c r="AW481" s="94" t="s">
        <v>779</v>
      </c>
      <c r="AX481" s="115">
        <v>48950000</v>
      </c>
      <c r="AY481" s="116">
        <v>1</v>
      </c>
      <c r="AZ481" s="116" t="s">
        <v>781</v>
      </c>
      <c r="BA481" s="116">
        <v>0</v>
      </c>
      <c r="BB481" s="116" t="s">
        <v>416</v>
      </c>
      <c r="BC481" s="117">
        <v>48950000</v>
      </c>
      <c r="BD481" s="117">
        <v>48950000</v>
      </c>
      <c r="BE481" s="118"/>
      <c r="BF481" s="118" t="s">
        <v>819</v>
      </c>
      <c r="BG481" s="119" t="s">
        <v>783</v>
      </c>
      <c r="BH481" s="118"/>
      <c r="BI481" s="118" t="s">
        <v>820</v>
      </c>
      <c r="BJ481" s="118" t="s">
        <v>926</v>
      </c>
      <c r="BK481" s="124">
        <v>60</v>
      </c>
      <c r="BL481" s="120">
        <v>43497</v>
      </c>
      <c r="BM481" s="6">
        <f t="shared" si="38"/>
        <v>2</v>
      </c>
      <c r="BN481" s="121" t="s">
        <v>924</v>
      </c>
      <c r="BO481" s="118" t="s">
        <v>819</v>
      </c>
    </row>
    <row r="482" spans="1:67" s="48" customFormat="1" ht="54" customHeight="1" x14ac:dyDescent="0.25">
      <c r="A482" s="68">
        <v>631</v>
      </c>
      <c r="B482" s="23" t="s">
        <v>750</v>
      </c>
      <c r="C482" s="23" t="s">
        <v>751</v>
      </c>
      <c r="D482" s="23" t="s">
        <v>752</v>
      </c>
      <c r="E482" s="23" t="s">
        <v>198</v>
      </c>
      <c r="F482" s="23" t="s">
        <v>199</v>
      </c>
      <c r="G482" s="23" t="s">
        <v>753</v>
      </c>
      <c r="H482" s="23" t="s">
        <v>754</v>
      </c>
      <c r="I482" s="23" t="s">
        <v>755</v>
      </c>
      <c r="J482" s="94" t="s">
        <v>756</v>
      </c>
      <c r="K482" s="68">
        <f>IF(I482="na",0,IF(COUNTIFS($C$1:C482,C482,$I$1:I482,I482)&gt;1,0,1))</f>
        <v>0</v>
      </c>
      <c r="L482" s="68">
        <f>IF(I482="na",0,IF(COUNTIFS($D$1:D482,D482,$I$1:I482,I482)&gt;1,0,1))</f>
        <v>0</v>
      </c>
      <c r="M482" s="68">
        <f>IF(S482="",0,IF(VLOOKUP(R482,#REF!,2,0)=1,S482-O482,S482-SUMIFS($S:$S,$R:$R,INDEX(meses,VLOOKUP(R482,#REF!,2,0)-1),D:D,D482)))</f>
        <v>0</v>
      </c>
      <c r="N482" s="96"/>
      <c r="O482" s="96"/>
      <c r="P482" s="96"/>
      <c r="Q482" s="96"/>
      <c r="R482" s="96" t="s">
        <v>392</v>
      </c>
      <c r="S482" s="94"/>
      <c r="T482" s="22"/>
      <c r="U482" s="94"/>
      <c r="V482" s="94"/>
      <c r="W482" s="94"/>
      <c r="X482" s="23" t="s">
        <v>757</v>
      </c>
      <c r="Y482" s="23" t="s">
        <v>927</v>
      </c>
      <c r="Z482" s="23" t="s">
        <v>759</v>
      </c>
      <c r="AA482" s="96">
        <v>0</v>
      </c>
      <c r="AB482" s="96">
        <v>0.6</v>
      </c>
      <c r="AC482" s="69">
        <f>AB482-AA482</f>
        <v>0.6</v>
      </c>
      <c r="AD482" s="23" t="s">
        <v>416</v>
      </c>
      <c r="AE482" s="23" t="s">
        <v>928</v>
      </c>
      <c r="AF482" s="127">
        <v>2.0995670995670995E-2</v>
      </c>
      <c r="AG482" s="22">
        <f>(AF482-AA482)/(AB482-AA482)</f>
        <v>3.4992784992784992E-2</v>
      </c>
      <c r="AH482" s="94" t="s">
        <v>929</v>
      </c>
      <c r="AI482" s="94"/>
      <c r="AJ482" s="94"/>
      <c r="AK482" s="23" t="s">
        <v>779</v>
      </c>
      <c r="AL482" s="94" t="s">
        <v>416</v>
      </c>
      <c r="AM482" s="94" t="s">
        <v>416</v>
      </c>
      <c r="AN482" s="94" t="s">
        <v>416</v>
      </c>
      <c r="AO482" s="94" t="s">
        <v>416</v>
      </c>
      <c r="AP482" s="94" t="s">
        <v>416</v>
      </c>
      <c r="AQ482" s="94" t="s">
        <v>416</v>
      </c>
      <c r="AR482" s="94" t="s">
        <v>416</v>
      </c>
      <c r="AS482" s="94">
        <v>595</v>
      </c>
      <c r="AT482" s="23" t="s">
        <v>930</v>
      </c>
      <c r="AU482" s="23"/>
      <c r="AV482" s="23"/>
      <c r="AW482" s="94" t="s">
        <v>779</v>
      </c>
      <c r="AX482" s="115">
        <v>80300000</v>
      </c>
      <c r="AY482" s="116">
        <v>1</v>
      </c>
      <c r="AZ482" s="116" t="s">
        <v>793</v>
      </c>
      <c r="BA482" s="116">
        <v>0</v>
      </c>
      <c r="BB482" s="116" t="s">
        <v>416</v>
      </c>
      <c r="BC482" s="117">
        <v>80300000</v>
      </c>
      <c r="BD482" s="117">
        <v>80300000</v>
      </c>
      <c r="BE482" s="118"/>
      <c r="BF482" s="118" t="s">
        <v>794</v>
      </c>
      <c r="BG482" s="119" t="s">
        <v>795</v>
      </c>
      <c r="BH482" s="118"/>
      <c r="BI482" s="118" t="s">
        <v>931</v>
      </c>
      <c r="BJ482" s="118" t="s">
        <v>932</v>
      </c>
      <c r="BK482" s="124">
        <v>25</v>
      </c>
      <c r="BL482" s="120">
        <v>43497</v>
      </c>
      <c r="BM482" s="6">
        <f t="shared" si="38"/>
        <v>2</v>
      </c>
      <c r="BN482" s="121" t="s">
        <v>933</v>
      </c>
      <c r="BO482" s="126" t="s">
        <v>934</v>
      </c>
    </row>
    <row r="483" spans="1:67" s="48" customFormat="1" ht="54" customHeight="1" x14ac:dyDescent="0.25">
      <c r="A483" s="68">
        <v>632</v>
      </c>
      <c r="B483" s="23" t="s">
        <v>750</v>
      </c>
      <c r="C483" s="23" t="s">
        <v>751</v>
      </c>
      <c r="D483" s="23" t="s">
        <v>752</v>
      </c>
      <c r="E483" s="23" t="s">
        <v>198</v>
      </c>
      <c r="F483" s="23" t="s">
        <v>199</v>
      </c>
      <c r="G483" s="23" t="s">
        <v>753</v>
      </c>
      <c r="H483" s="23" t="s">
        <v>754</v>
      </c>
      <c r="I483" s="23" t="s">
        <v>755</v>
      </c>
      <c r="J483" s="94" t="s">
        <v>756</v>
      </c>
      <c r="K483" s="68">
        <f>IF(I483="na",0,IF(COUNTIFS($C$1:C483,C483,$I$1:I483,I483)&gt;1,0,1))</f>
        <v>0</v>
      </c>
      <c r="L483" s="68">
        <f>IF(I483="na",0,IF(COUNTIFS($D$1:D483,D483,$I$1:I483,I483)&gt;1,0,1))</f>
        <v>0</v>
      </c>
      <c r="M483" s="68">
        <f>IF(S483="",0,IF(VLOOKUP(R483,#REF!,2,0)=1,S483-O483,S483-SUMIFS($S:$S,$R:$R,INDEX(meses,VLOOKUP(R483,#REF!,2,0)-1),D:D,D483)))</f>
        <v>0</v>
      </c>
      <c r="N483" s="96"/>
      <c r="O483" s="96"/>
      <c r="P483" s="96"/>
      <c r="Q483" s="96"/>
      <c r="R483" s="96" t="s">
        <v>392</v>
      </c>
      <c r="S483" s="94"/>
      <c r="T483" s="22"/>
      <c r="U483" s="94"/>
      <c r="V483" s="94"/>
      <c r="W483" s="94"/>
      <c r="X483" s="23" t="s">
        <v>757</v>
      </c>
      <c r="Y483" s="23" t="s">
        <v>927</v>
      </c>
      <c r="Z483" s="23"/>
      <c r="AA483" s="96"/>
      <c r="AB483" s="96"/>
      <c r="AC483" s="96"/>
      <c r="AD483" s="23"/>
      <c r="AE483" s="23"/>
      <c r="AF483" s="94"/>
      <c r="AG483" s="22"/>
      <c r="AH483" s="94"/>
      <c r="AI483" s="94"/>
      <c r="AJ483" s="94"/>
      <c r="AK483" s="23" t="s">
        <v>779</v>
      </c>
      <c r="AL483" s="94" t="s">
        <v>416</v>
      </c>
      <c r="AM483" s="94" t="s">
        <v>416</v>
      </c>
      <c r="AN483" s="94" t="s">
        <v>416</v>
      </c>
      <c r="AO483" s="94" t="s">
        <v>416</v>
      </c>
      <c r="AP483" s="94" t="s">
        <v>416</v>
      </c>
      <c r="AQ483" s="94" t="s">
        <v>416</v>
      </c>
      <c r="AR483" s="94" t="s">
        <v>416</v>
      </c>
      <c r="AS483" s="94">
        <v>1222</v>
      </c>
      <c r="AT483" s="23" t="s">
        <v>935</v>
      </c>
      <c r="AU483" s="23"/>
      <c r="AV483" s="23"/>
      <c r="AW483" s="94" t="s">
        <v>779</v>
      </c>
      <c r="AX483" s="115">
        <v>76000000</v>
      </c>
      <c r="AY483" s="116">
        <v>1</v>
      </c>
      <c r="AZ483" s="116" t="s">
        <v>793</v>
      </c>
      <c r="BA483" s="116">
        <v>0</v>
      </c>
      <c r="BB483" s="116" t="s">
        <v>416</v>
      </c>
      <c r="BC483" s="117">
        <v>76000000</v>
      </c>
      <c r="BD483" s="117">
        <v>76000000</v>
      </c>
      <c r="BE483" s="118"/>
      <c r="BF483" s="118" t="s">
        <v>794</v>
      </c>
      <c r="BG483" s="119" t="s">
        <v>795</v>
      </c>
      <c r="BH483" s="118"/>
      <c r="BI483" s="118" t="s">
        <v>931</v>
      </c>
      <c r="BJ483" s="118"/>
      <c r="BK483" s="124">
        <v>26</v>
      </c>
      <c r="BL483" s="120">
        <v>43556</v>
      </c>
      <c r="BM483" s="6">
        <f t="shared" si="38"/>
        <v>4</v>
      </c>
      <c r="BN483" s="121" t="s">
        <v>933</v>
      </c>
      <c r="BO483" s="126" t="s">
        <v>934</v>
      </c>
    </row>
    <row r="484" spans="1:67" s="48" customFormat="1" ht="54" customHeight="1" x14ac:dyDescent="0.25">
      <c r="A484" s="68">
        <v>633</v>
      </c>
      <c r="B484" s="23" t="s">
        <v>750</v>
      </c>
      <c r="C484" s="23" t="s">
        <v>751</v>
      </c>
      <c r="D484" s="23" t="s">
        <v>752</v>
      </c>
      <c r="E484" s="23" t="s">
        <v>198</v>
      </c>
      <c r="F484" s="23" t="s">
        <v>199</v>
      </c>
      <c r="G484" s="23" t="s">
        <v>753</v>
      </c>
      <c r="H484" s="23" t="s">
        <v>754</v>
      </c>
      <c r="I484" s="23" t="s">
        <v>755</v>
      </c>
      <c r="J484" s="94" t="s">
        <v>756</v>
      </c>
      <c r="K484" s="68">
        <f>IF(I484="na",0,IF(COUNTIFS($C$1:C484,C484,$I$1:I484,I484)&gt;1,0,1))</f>
        <v>0</v>
      </c>
      <c r="L484" s="68">
        <f>IF(I484="na",0,IF(COUNTIFS($D$1:D484,D484,$I$1:I484,I484)&gt;1,0,1))</f>
        <v>0</v>
      </c>
      <c r="M484" s="68">
        <f>IF(S484="",0,IF(VLOOKUP(R484,#REF!,2,0)=1,S484-O484,S484-SUMIFS($S:$S,$R:$R,INDEX(meses,VLOOKUP(R484,#REF!,2,0)-1),D:D,D484)))</f>
        <v>0</v>
      </c>
      <c r="N484" s="96"/>
      <c r="O484" s="96"/>
      <c r="P484" s="96"/>
      <c r="Q484" s="96"/>
      <c r="R484" s="96" t="s">
        <v>392</v>
      </c>
      <c r="S484" s="94"/>
      <c r="T484" s="22"/>
      <c r="U484" s="94"/>
      <c r="V484" s="94"/>
      <c r="W484" s="94"/>
      <c r="X484" s="23" t="s">
        <v>757</v>
      </c>
      <c r="Y484" s="23" t="s">
        <v>927</v>
      </c>
      <c r="Z484" s="23"/>
      <c r="AA484" s="96"/>
      <c r="AB484" s="96"/>
      <c r="AC484" s="96"/>
      <c r="AD484" s="23"/>
      <c r="AE484" s="23"/>
      <c r="AF484" s="94"/>
      <c r="AG484" s="22"/>
      <c r="AH484" s="94"/>
      <c r="AI484" s="94"/>
      <c r="AJ484" s="94"/>
      <c r="AK484" s="23" t="s">
        <v>779</v>
      </c>
      <c r="AL484" s="94" t="s">
        <v>416</v>
      </c>
      <c r="AM484" s="94" t="s">
        <v>416</v>
      </c>
      <c r="AN484" s="94" t="s">
        <v>416</v>
      </c>
      <c r="AO484" s="94" t="s">
        <v>416</v>
      </c>
      <c r="AP484" s="94" t="s">
        <v>416</v>
      </c>
      <c r="AQ484" s="94" t="s">
        <v>416</v>
      </c>
      <c r="AR484" s="94" t="s">
        <v>416</v>
      </c>
      <c r="AS484" s="94">
        <v>596</v>
      </c>
      <c r="AT484" s="23" t="s">
        <v>936</v>
      </c>
      <c r="AU484" s="23"/>
      <c r="AV484" s="23"/>
      <c r="AW484" s="94" t="s">
        <v>779</v>
      </c>
      <c r="AX484" s="115">
        <v>70400000</v>
      </c>
      <c r="AY484" s="116">
        <v>1</v>
      </c>
      <c r="AZ484" s="116" t="s">
        <v>793</v>
      </c>
      <c r="BA484" s="116">
        <v>0</v>
      </c>
      <c r="BB484" s="116" t="s">
        <v>416</v>
      </c>
      <c r="BC484" s="117">
        <v>70400000</v>
      </c>
      <c r="BD484" s="117">
        <v>70400000</v>
      </c>
      <c r="BE484" s="118"/>
      <c r="BF484" s="118" t="s">
        <v>794</v>
      </c>
      <c r="BG484" s="119" t="s">
        <v>795</v>
      </c>
      <c r="BH484" s="118"/>
      <c r="BI484" s="118" t="s">
        <v>931</v>
      </c>
      <c r="BJ484" s="118" t="s">
        <v>937</v>
      </c>
      <c r="BK484" s="124">
        <v>27</v>
      </c>
      <c r="BL484" s="120">
        <v>43497</v>
      </c>
      <c r="BM484" s="6">
        <f t="shared" si="38"/>
        <v>2</v>
      </c>
      <c r="BN484" s="121" t="s">
        <v>933</v>
      </c>
      <c r="BO484" s="126" t="s">
        <v>934</v>
      </c>
    </row>
    <row r="485" spans="1:67" s="48" customFormat="1" ht="54" customHeight="1" x14ac:dyDescent="0.25">
      <c r="A485" s="68">
        <v>634</v>
      </c>
      <c r="B485" s="23" t="s">
        <v>750</v>
      </c>
      <c r="C485" s="23" t="s">
        <v>751</v>
      </c>
      <c r="D485" s="23" t="s">
        <v>752</v>
      </c>
      <c r="E485" s="23" t="s">
        <v>198</v>
      </c>
      <c r="F485" s="23" t="s">
        <v>199</v>
      </c>
      <c r="G485" s="23" t="s">
        <v>753</v>
      </c>
      <c r="H485" s="23" t="s">
        <v>754</v>
      </c>
      <c r="I485" s="23" t="s">
        <v>755</v>
      </c>
      <c r="J485" s="94" t="s">
        <v>756</v>
      </c>
      <c r="K485" s="68">
        <f>IF(I485="na",0,IF(COUNTIFS($C$1:C485,C485,$I$1:I485,I485)&gt;1,0,1))</f>
        <v>0</v>
      </c>
      <c r="L485" s="68">
        <f>IF(I485="na",0,IF(COUNTIFS($D$1:D485,D485,$I$1:I485,I485)&gt;1,0,1))</f>
        <v>0</v>
      </c>
      <c r="M485" s="68">
        <f>IF(S485="",0,IF(VLOOKUP(R485,#REF!,2,0)=1,S485-O485,S485-SUMIFS($S:$S,$R:$R,INDEX(meses,VLOOKUP(R485,#REF!,2,0)-1),D:D,D485)))</f>
        <v>0</v>
      </c>
      <c r="N485" s="96"/>
      <c r="O485" s="96"/>
      <c r="P485" s="96"/>
      <c r="Q485" s="96"/>
      <c r="R485" s="96" t="s">
        <v>392</v>
      </c>
      <c r="S485" s="94"/>
      <c r="T485" s="22"/>
      <c r="U485" s="94"/>
      <c r="V485" s="94"/>
      <c r="W485" s="94"/>
      <c r="X485" s="23" t="s">
        <v>757</v>
      </c>
      <c r="Y485" s="23" t="s">
        <v>927</v>
      </c>
      <c r="Z485" s="23"/>
      <c r="AA485" s="96"/>
      <c r="AB485" s="96"/>
      <c r="AC485" s="96"/>
      <c r="AD485" s="23"/>
      <c r="AE485" s="23"/>
      <c r="AF485" s="94"/>
      <c r="AG485" s="22"/>
      <c r="AH485" s="94"/>
      <c r="AI485" s="94"/>
      <c r="AJ485" s="94"/>
      <c r="AK485" s="23" t="s">
        <v>779</v>
      </c>
      <c r="AL485" s="94" t="s">
        <v>416</v>
      </c>
      <c r="AM485" s="94" t="s">
        <v>416</v>
      </c>
      <c r="AN485" s="94" t="s">
        <v>416</v>
      </c>
      <c r="AO485" s="94" t="s">
        <v>416</v>
      </c>
      <c r="AP485" s="94" t="s">
        <v>416</v>
      </c>
      <c r="AQ485" s="94" t="s">
        <v>416</v>
      </c>
      <c r="AR485" s="94" t="s">
        <v>416</v>
      </c>
      <c r="AS485" s="94">
        <v>1194</v>
      </c>
      <c r="AT485" s="23" t="s">
        <v>938</v>
      </c>
      <c r="AU485" s="23"/>
      <c r="AV485" s="23"/>
      <c r="AW485" s="94" t="s">
        <v>779</v>
      </c>
      <c r="AX485" s="115">
        <v>65000000</v>
      </c>
      <c r="AY485" s="116">
        <v>1</v>
      </c>
      <c r="AZ485" s="116" t="s">
        <v>793</v>
      </c>
      <c r="BA485" s="116">
        <v>0</v>
      </c>
      <c r="BB485" s="116" t="s">
        <v>416</v>
      </c>
      <c r="BC485" s="117">
        <v>65000000</v>
      </c>
      <c r="BD485" s="117">
        <v>65000000</v>
      </c>
      <c r="BE485" s="118"/>
      <c r="BF485" s="118" t="s">
        <v>794</v>
      </c>
      <c r="BG485" s="119" t="s">
        <v>795</v>
      </c>
      <c r="BH485" s="118"/>
      <c r="BI485" s="118" t="s">
        <v>931</v>
      </c>
      <c r="BJ485" s="118" t="s">
        <v>939</v>
      </c>
      <c r="BK485" s="124">
        <v>28</v>
      </c>
      <c r="BL485" s="120">
        <v>43525</v>
      </c>
      <c r="BM485" s="6">
        <f t="shared" si="38"/>
        <v>3</v>
      </c>
      <c r="BN485" s="121" t="s">
        <v>933</v>
      </c>
      <c r="BO485" s="126" t="s">
        <v>934</v>
      </c>
    </row>
    <row r="486" spans="1:67" s="48" customFormat="1" ht="54" customHeight="1" x14ac:dyDescent="0.25">
      <c r="A486" s="68">
        <v>635</v>
      </c>
      <c r="B486" s="23" t="s">
        <v>750</v>
      </c>
      <c r="C486" s="23" t="s">
        <v>751</v>
      </c>
      <c r="D486" s="23" t="s">
        <v>752</v>
      </c>
      <c r="E486" s="23" t="s">
        <v>198</v>
      </c>
      <c r="F486" s="23" t="s">
        <v>199</v>
      </c>
      <c r="G486" s="23" t="s">
        <v>753</v>
      </c>
      <c r="H486" s="23" t="s">
        <v>754</v>
      </c>
      <c r="I486" s="23" t="s">
        <v>755</v>
      </c>
      <c r="J486" s="94" t="s">
        <v>756</v>
      </c>
      <c r="K486" s="68">
        <f>IF(I486="na",0,IF(COUNTIFS($C$1:C486,C486,$I$1:I486,I486)&gt;1,0,1))</f>
        <v>0</v>
      </c>
      <c r="L486" s="68">
        <f>IF(I486="na",0,IF(COUNTIFS($D$1:D486,D486,$I$1:I486,I486)&gt;1,0,1))</f>
        <v>0</v>
      </c>
      <c r="M486" s="68">
        <f>IF(S486="",0,IF(VLOOKUP(R486,#REF!,2,0)=1,S486-O486,S486-SUMIFS($S:$S,$R:$R,INDEX(meses,VLOOKUP(R486,#REF!,2,0)-1),D:D,D486)))</f>
        <v>0</v>
      </c>
      <c r="N486" s="96"/>
      <c r="O486" s="96"/>
      <c r="P486" s="96"/>
      <c r="Q486" s="96"/>
      <c r="R486" s="96" t="s">
        <v>392</v>
      </c>
      <c r="S486" s="94"/>
      <c r="T486" s="22"/>
      <c r="U486" s="94"/>
      <c r="V486" s="94"/>
      <c r="W486" s="94"/>
      <c r="X486" s="23" t="s">
        <v>757</v>
      </c>
      <c r="Y486" s="23" t="s">
        <v>927</v>
      </c>
      <c r="Z486" s="23"/>
      <c r="AA486" s="96"/>
      <c r="AB486" s="96"/>
      <c r="AC486" s="96"/>
      <c r="AD486" s="23"/>
      <c r="AE486" s="23"/>
      <c r="AF486" s="94"/>
      <c r="AG486" s="22"/>
      <c r="AH486" s="94"/>
      <c r="AI486" s="94"/>
      <c r="AJ486" s="94"/>
      <c r="AK486" s="23" t="s">
        <v>779</v>
      </c>
      <c r="AL486" s="94" t="s">
        <v>416</v>
      </c>
      <c r="AM486" s="94" t="s">
        <v>416</v>
      </c>
      <c r="AN486" s="94" t="s">
        <v>416</v>
      </c>
      <c r="AO486" s="94" t="s">
        <v>416</v>
      </c>
      <c r="AP486" s="94" t="s">
        <v>416</v>
      </c>
      <c r="AQ486" s="94" t="s">
        <v>416</v>
      </c>
      <c r="AR486" s="94" t="s">
        <v>416</v>
      </c>
      <c r="AS486" s="94">
        <v>597</v>
      </c>
      <c r="AT486" s="23" t="s">
        <v>940</v>
      </c>
      <c r="AU486" s="23"/>
      <c r="AV486" s="23"/>
      <c r="AW486" s="94" t="s">
        <v>779</v>
      </c>
      <c r="AX486" s="115">
        <v>66000000</v>
      </c>
      <c r="AY486" s="116">
        <v>1</v>
      </c>
      <c r="AZ486" s="116" t="s">
        <v>793</v>
      </c>
      <c r="BA486" s="116">
        <v>0</v>
      </c>
      <c r="BB486" s="116" t="s">
        <v>416</v>
      </c>
      <c r="BC486" s="117">
        <v>66000000</v>
      </c>
      <c r="BD486" s="117">
        <v>66000000</v>
      </c>
      <c r="BE486" s="118"/>
      <c r="BF486" s="118" t="s">
        <v>794</v>
      </c>
      <c r="BG486" s="119" t="s">
        <v>795</v>
      </c>
      <c r="BH486" s="118"/>
      <c r="BI486" s="118" t="s">
        <v>931</v>
      </c>
      <c r="BJ486" s="118" t="s">
        <v>941</v>
      </c>
      <c r="BK486" s="124">
        <v>29</v>
      </c>
      <c r="BL486" s="120">
        <v>43494</v>
      </c>
      <c r="BM486" s="6">
        <f t="shared" si="38"/>
        <v>1</v>
      </c>
      <c r="BN486" s="121" t="s">
        <v>933</v>
      </c>
      <c r="BO486" s="126" t="s">
        <v>934</v>
      </c>
    </row>
    <row r="487" spans="1:67" s="48" customFormat="1" ht="54" customHeight="1" x14ac:dyDescent="0.25">
      <c r="A487" s="68">
        <v>636</v>
      </c>
      <c r="B487" s="23" t="s">
        <v>750</v>
      </c>
      <c r="C487" s="23" t="s">
        <v>751</v>
      </c>
      <c r="D487" s="23" t="s">
        <v>752</v>
      </c>
      <c r="E487" s="23" t="s">
        <v>198</v>
      </c>
      <c r="F487" s="23" t="s">
        <v>199</v>
      </c>
      <c r="G487" s="23" t="s">
        <v>753</v>
      </c>
      <c r="H487" s="23" t="s">
        <v>754</v>
      </c>
      <c r="I487" s="23" t="s">
        <v>755</v>
      </c>
      <c r="J487" s="94" t="s">
        <v>756</v>
      </c>
      <c r="K487" s="68">
        <f>IF(I487="na",0,IF(COUNTIFS($C$1:C487,C487,$I$1:I487,I487)&gt;1,0,1))</f>
        <v>0</v>
      </c>
      <c r="L487" s="68">
        <f>IF(I487="na",0,IF(COUNTIFS($D$1:D487,D487,$I$1:I487,I487)&gt;1,0,1))</f>
        <v>0</v>
      </c>
      <c r="M487" s="68">
        <f>IF(S487="",0,IF(VLOOKUP(R487,#REF!,2,0)=1,S487-O487,S487-SUMIFS($S:$S,$R:$R,INDEX(meses,VLOOKUP(R487,#REF!,2,0)-1),D:D,D487)))</f>
        <v>0</v>
      </c>
      <c r="N487" s="96"/>
      <c r="O487" s="96"/>
      <c r="P487" s="96"/>
      <c r="Q487" s="96"/>
      <c r="R487" s="96" t="s">
        <v>392</v>
      </c>
      <c r="S487" s="94"/>
      <c r="T487" s="22"/>
      <c r="U487" s="94"/>
      <c r="V487" s="94"/>
      <c r="W487" s="94"/>
      <c r="X487" s="23" t="s">
        <v>757</v>
      </c>
      <c r="Y487" s="23" t="s">
        <v>927</v>
      </c>
      <c r="Z487" s="23"/>
      <c r="AA487" s="96"/>
      <c r="AB487" s="96"/>
      <c r="AC487" s="96"/>
      <c r="AD487" s="23"/>
      <c r="AE487" s="23"/>
      <c r="AF487" s="94"/>
      <c r="AG487" s="22"/>
      <c r="AH487" s="94"/>
      <c r="AI487" s="94"/>
      <c r="AJ487" s="94"/>
      <c r="AK487" s="23" t="s">
        <v>779</v>
      </c>
      <c r="AL487" s="94" t="s">
        <v>416</v>
      </c>
      <c r="AM487" s="94" t="s">
        <v>416</v>
      </c>
      <c r="AN487" s="94" t="s">
        <v>416</v>
      </c>
      <c r="AO487" s="94" t="s">
        <v>416</v>
      </c>
      <c r="AP487" s="94" t="s">
        <v>416</v>
      </c>
      <c r="AQ487" s="94" t="s">
        <v>416</v>
      </c>
      <c r="AR487" s="94" t="s">
        <v>416</v>
      </c>
      <c r="AS487" s="94">
        <v>587</v>
      </c>
      <c r="AT487" s="23" t="s">
        <v>942</v>
      </c>
      <c r="AU487" s="23"/>
      <c r="AV487" s="23"/>
      <c r="AW487" s="94" t="s">
        <v>779</v>
      </c>
      <c r="AX487" s="115">
        <v>88000000</v>
      </c>
      <c r="AY487" s="116">
        <v>1</v>
      </c>
      <c r="AZ487" s="116" t="s">
        <v>793</v>
      </c>
      <c r="BA487" s="116">
        <v>0</v>
      </c>
      <c r="BB487" s="116" t="s">
        <v>416</v>
      </c>
      <c r="BC487" s="117">
        <v>88000000</v>
      </c>
      <c r="BD487" s="117">
        <v>88000000</v>
      </c>
      <c r="BE487" s="118"/>
      <c r="BF487" s="118" t="s">
        <v>794</v>
      </c>
      <c r="BG487" s="119" t="s">
        <v>795</v>
      </c>
      <c r="BH487" s="118"/>
      <c r="BI487" s="118" t="s">
        <v>931</v>
      </c>
      <c r="BJ487" s="118" t="s">
        <v>943</v>
      </c>
      <c r="BK487" s="124">
        <v>30</v>
      </c>
      <c r="BL487" s="120">
        <v>43497</v>
      </c>
      <c r="BM487" s="6">
        <f t="shared" si="38"/>
        <v>2</v>
      </c>
      <c r="BN487" s="121" t="s">
        <v>933</v>
      </c>
      <c r="BO487" s="126" t="s">
        <v>934</v>
      </c>
    </row>
    <row r="488" spans="1:67" s="48" customFormat="1" ht="54" customHeight="1" x14ac:dyDescent="0.25">
      <c r="A488" s="68">
        <v>637</v>
      </c>
      <c r="B488" s="23" t="s">
        <v>750</v>
      </c>
      <c r="C488" s="23" t="s">
        <v>751</v>
      </c>
      <c r="D488" s="23" t="s">
        <v>752</v>
      </c>
      <c r="E488" s="23" t="s">
        <v>198</v>
      </c>
      <c r="F488" s="23" t="s">
        <v>199</v>
      </c>
      <c r="G488" s="23" t="s">
        <v>753</v>
      </c>
      <c r="H488" s="23" t="s">
        <v>754</v>
      </c>
      <c r="I488" s="23" t="s">
        <v>755</v>
      </c>
      <c r="J488" s="94" t="s">
        <v>756</v>
      </c>
      <c r="K488" s="68">
        <f>IF(I488="na",0,IF(COUNTIFS($C$1:C488,C488,$I$1:I488,I488)&gt;1,0,1))</f>
        <v>0</v>
      </c>
      <c r="L488" s="68">
        <f>IF(I488="na",0,IF(COUNTIFS($D$1:D488,D488,$I$1:I488,I488)&gt;1,0,1))</f>
        <v>0</v>
      </c>
      <c r="M488" s="68">
        <f>IF(S488="",0,IF(VLOOKUP(R488,#REF!,2,0)=1,S488-O488,S488-SUMIFS($S:$S,$R:$R,INDEX(meses,VLOOKUP(R488,#REF!,2,0)-1),D:D,D488)))</f>
        <v>0</v>
      </c>
      <c r="N488" s="96"/>
      <c r="O488" s="96"/>
      <c r="P488" s="96"/>
      <c r="Q488" s="96"/>
      <c r="R488" s="96" t="s">
        <v>392</v>
      </c>
      <c r="S488" s="94"/>
      <c r="T488" s="22"/>
      <c r="U488" s="94"/>
      <c r="V488" s="94"/>
      <c r="W488" s="94"/>
      <c r="X488" s="23" t="s">
        <v>757</v>
      </c>
      <c r="Y488" s="23" t="s">
        <v>927</v>
      </c>
      <c r="Z488" s="23"/>
      <c r="AA488" s="96"/>
      <c r="AB488" s="96"/>
      <c r="AC488" s="96"/>
      <c r="AD488" s="23"/>
      <c r="AE488" s="23"/>
      <c r="AF488" s="94"/>
      <c r="AG488" s="22"/>
      <c r="AH488" s="94"/>
      <c r="AI488" s="94"/>
      <c r="AJ488" s="94"/>
      <c r="AK488" s="23" t="s">
        <v>779</v>
      </c>
      <c r="AL488" s="94" t="s">
        <v>416</v>
      </c>
      <c r="AM488" s="94" t="s">
        <v>416</v>
      </c>
      <c r="AN488" s="94" t="s">
        <v>416</v>
      </c>
      <c r="AO488" s="94" t="s">
        <v>416</v>
      </c>
      <c r="AP488" s="94" t="s">
        <v>416</v>
      </c>
      <c r="AQ488" s="94" t="s">
        <v>416</v>
      </c>
      <c r="AR488" s="94" t="s">
        <v>416</v>
      </c>
      <c r="AS488" s="94">
        <v>588</v>
      </c>
      <c r="AT488" s="23" t="s">
        <v>944</v>
      </c>
      <c r="AU488" s="23"/>
      <c r="AV488" s="23"/>
      <c r="AW488" s="94" t="s">
        <v>779</v>
      </c>
      <c r="AX488" s="115">
        <v>88000000</v>
      </c>
      <c r="AY488" s="116">
        <v>1</v>
      </c>
      <c r="AZ488" s="116" t="s">
        <v>793</v>
      </c>
      <c r="BA488" s="116">
        <v>0</v>
      </c>
      <c r="BB488" s="116" t="s">
        <v>416</v>
      </c>
      <c r="BC488" s="117">
        <v>88000000</v>
      </c>
      <c r="BD488" s="117">
        <v>88000000</v>
      </c>
      <c r="BE488" s="118"/>
      <c r="BF488" s="118" t="s">
        <v>794</v>
      </c>
      <c r="BG488" s="119" t="s">
        <v>795</v>
      </c>
      <c r="BH488" s="118"/>
      <c r="BI488" s="118" t="s">
        <v>931</v>
      </c>
      <c r="BJ488" s="118" t="s">
        <v>945</v>
      </c>
      <c r="BK488" s="124">
        <v>31</v>
      </c>
      <c r="BL488" s="120">
        <v>43497</v>
      </c>
      <c r="BM488" s="6">
        <f t="shared" si="38"/>
        <v>2</v>
      </c>
      <c r="BN488" s="121" t="s">
        <v>933</v>
      </c>
      <c r="BO488" s="126" t="s">
        <v>934</v>
      </c>
    </row>
    <row r="489" spans="1:67" s="48" customFormat="1" ht="54" customHeight="1" x14ac:dyDescent="0.25">
      <c r="A489" s="68">
        <v>638</v>
      </c>
      <c r="B489" s="23" t="s">
        <v>750</v>
      </c>
      <c r="C489" s="23" t="s">
        <v>751</v>
      </c>
      <c r="D489" s="23" t="s">
        <v>752</v>
      </c>
      <c r="E489" s="23" t="s">
        <v>198</v>
      </c>
      <c r="F489" s="23" t="s">
        <v>199</v>
      </c>
      <c r="G489" s="23" t="s">
        <v>753</v>
      </c>
      <c r="H489" s="23" t="s">
        <v>754</v>
      </c>
      <c r="I489" s="23" t="s">
        <v>755</v>
      </c>
      <c r="J489" s="94" t="s">
        <v>756</v>
      </c>
      <c r="K489" s="68">
        <f>IF(I489="na",0,IF(COUNTIFS($C$1:C489,C489,$I$1:I489,I489)&gt;1,0,1))</f>
        <v>0</v>
      </c>
      <c r="L489" s="68">
        <f>IF(I489="na",0,IF(COUNTIFS($D$1:D489,D489,$I$1:I489,I489)&gt;1,0,1))</f>
        <v>0</v>
      </c>
      <c r="M489" s="68">
        <f>IF(S489="",0,IF(VLOOKUP(R489,#REF!,2,0)=1,S489-O489,S489-SUMIFS($S:$S,$R:$R,INDEX(meses,VLOOKUP(R489,#REF!,2,0)-1),D:D,D489)))</f>
        <v>0</v>
      </c>
      <c r="N489" s="96"/>
      <c r="O489" s="96"/>
      <c r="P489" s="96"/>
      <c r="Q489" s="96"/>
      <c r="R489" s="96" t="s">
        <v>392</v>
      </c>
      <c r="S489" s="94"/>
      <c r="T489" s="22"/>
      <c r="U489" s="94"/>
      <c r="V489" s="94"/>
      <c r="W489" s="94"/>
      <c r="X489" s="23" t="s">
        <v>757</v>
      </c>
      <c r="Y489" s="23" t="s">
        <v>927</v>
      </c>
      <c r="Z489" s="23"/>
      <c r="AA489" s="96"/>
      <c r="AB489" s="96"/>
      <c r="AC489" s="96"/>
      <c r="AD489" s="23"/>
      <c r="AE489" s="23"/>
      <c r="AF489" s="94"/>
      <c r="AG489" s="22"/>
      <c r="AH489" s="94"/>
      <c r="AI489" s="94"/>
      <c r="AJ489" s="94"/>
      <c r="AK489" s="23" t="s">
        <v>779</v>
      </c>
      <c r="AL489" s="94" t="s">
        <v>416</v>
      </c>
      <c r="AM489" s="94" t="s">
        <v>416</v>
      </c>
      <c r="AN489" s="94" t="s">
        <v>416</v>
      </c>
      <c r="AO489" s="94" t="s">
        <v>416</v>
      </c>
      <c r="AP489" s="94" t="s">
        <v>416</v>
      </c>
      <c r="AQ489" s="94" t="s">
        <v>416</v>
      </c>
      <c r="AR489" s="94" t="s">
        <v>416</v>
      </c>
      <c r="AS489" s="94">
        <v>591</v>
      </c>
      <c r="AT489" s="23" t="s">
        <v>946</v>
      </c>
      <c r="AU489" s="23"/>
      <c r="AV489" s="23"/>
      <c r="AW489" s="94" t="s">
        <v>779</v>
      </c>
      <c r="AX489" s="115">
        <v>88000000</v>
      </c>
      <c r="AY489" s="116">
        <v>1</v>
      </c>
      <c r="AZ489" s="116" t="s">
        <v>793</v>
      </c>
      <c r="BA489" s="116">
        <v>0</v>
      </c>
      <c r="BB489" s="116" t="s">
        <v>416</v>
      </c>
      <c r="BC489" s="117">
        <v>88000000</v>
      </c>
      <c r="BD489" s="117">
        <v>88000000</v>
      </c>
      <c r="BE489" s="118"/>
      <c r="BF489" s="118" t="s">
        <v>794</v>
      </c>
      <c r="BG489" s="119" t="s">
        <v>795</v>
      </c>
      <c r="BH489" s="118"/>
      <c r="BI489" s="118" t="s">
        <v>931</v>
      </c>
      <c r="BJ489" s="118" t="s">
        <v>947</v>
      </c>
      <c r="BK489" s="124">
        <v>32</v>
      </c>
      <c r="BL489" s="120">
        <v>43497</v>
      </c>
      <c r="BM489" s="6">
        <f t="shared" si="38"/>
        <v>2</v>
      </c>
      <c r="BN489" s="121" t="s">
        <v>933</v>
      </c>
      <c r="BO489" s="126" t="s">
        <v>934</v>
      </c>
    </row>
    <row r="490" spans="1:67" s="48" customFormat="1" ht="54" customHeight="1" x14ac:dyDescent="0.25">
      <c r="A490" s="68">
        <v>639</v>
      </c>
      <c r="B490" s="23" t="s">
        <v>750</v>
      </c>
      <c r="C490" s="23" t="s">
        <v>751</v>
      </c>
      <c r="D490" s="23" t="s">
        <v>752</v>
      </c>
      <c r="E490" s="23" t="s">
        <v>198</v>
      </c>
      <c r="F490" s="23" t="s">
        <v>199</v>
      </c>
      <c r="G490" s="23" t="s">
        <v>753</v>
      </c>
      <c r="H490" s="23" t="s">
        <v>754</v>
      </c>
      <c r="I490" s="23" t="s">
        <v>755</v>
      </c>
      <c r="J490" s="94" t="s">
        <v>756</v>
      </c>
      <c r="K490" s="68">
        <f>IF(I490="na",0,IF(COUNTIFS($C$1:C490,C490,$I$1:I490,I490)&gt;1,0,1))</f>
        <v>0</v>
      </c>
      <c r="L490" s="68">
        <f>IF(I490="na",0,IF(COUNTIFS($D$1:D490,D490,$I$1:I490,I490)&gt;1,0,1))</f>
        <v>0</v>
      </c>
      <c r="M490" s="68">
        <f>IF(S490="",0,IF(VLOOKUP(R490,#REF!,2,0)=1,S490-O490,S490-SUMIFS($S:$S,$R:$R,INDEX(meses,VLOOKUP(R490,#REF!,2,0)-1),D:D,D490)))</f>
        <v>0</v>
      </c>
      <c r="N490" s="96"/>
      <c r="O490" s="96"/>
      <c r="P490" s="96"/>
      <c r="Q490" s="96"/>
      <c r="R490" s="96" t="s">
        <v>392</v>
      </c>
      <c r="S490" s="94"/>
      <c r="T490" s="22"/>
      <c r="U490" s="94"/>
      <c r="V490" s="94"/>
      <c r="W490" s="94"/>
      <c r="X490" s="23" t="s">
        <v>757</v>
      </c>
      <c r="Y490" s="23" t="s">
        <v>927</v>
      </c>
      <c r="Z490" s="23"/>
      <c r="AA490" s="96"/>
      <c r="AB490" s="96"/>
      <c r="AC490" s="96"/>
      <c r="AD490" s="23"/>
      <c r="AE490" s="23"/>
      <c r="AF490" s="94"/>
      <c r="AG490" s="22"/>
      <c r="AH490" s="94"/>
      <c r="AI490" s="94"/>
      <c r="AJ490" s="94"/>
      <c r="AK490" s="23" t="s">
        <v>779</v>
      </c>
      <c r="AL490" s="94" t="s">
        <v>416</v>
      </c>
      <c r="AM490" s="94" t="s">
        <v>416</v>
      </c>
      <c r="AN490" s="94" t="s">
        <v>416</v>
      </c>
      <c r="AO490" s="94" t="s">
        <v>416</v>
      </c>
      <c r="AP490" s="94" t="s">
        <v>416</v>
      </c>
      <c r="AQ490" s="94" t="s">
        <v>416</v>
      </c>
      <c r="AR490" s="94" t="s">
        <v>416</v>
      </c>
      <c r="AS490" s="94">
        <v>700</v>
      </c>
      <c r="AT490" s="23" t="s">
        <v>948</v>
      </c>
      <c r="AU490" s="23"/>
      <c r="AV490" s="23"/>
      <c r="AW490" s="94" t="s">
        <v>779</v>
      </c>
      <c r="AX490" s="115">
        <v>56100000</v>
      </c>
      <c r="AY490" s="116">
        <v>1</v>
      </c>
      <c r="AZ490" s="116" t="s">
        <v>793</v>
      </c>
      <c r="BA490" s="116">
        <v>0</v>
      </c>
      <c r="BB490" s="116" t="s">
        <v>416</v>
      </c>
      <c r="BC490" s="117">
        <v>56100000</v>
      </c>
      <c r="BD490" s="117">
        <v>56100000</v>
      </c>
      <c r="BE490" s="118"/>
      <c r="BF490" s="118" t="s">
        <v>794</v>
      </c>
      <c r="BG490" s="119" t="s">
        <v>795</v>
      </c>
      <c r="BH490" s="118"/>
      <c r="BI490" s="118" t="s">
        <v>931</v>
      </c>
      <c r="BJ490" s="118" t="s">
        <v>949</v>
      </c>
      <c r="BK490" s="124">
        <v>33</v>
      </c>
      <c r="BL490" s="120">
        <v>43497</v>
      </c>
      <c r="BM490" s="6">
        <f t="shared" si="38"/>
        <v>2</v>
      </c>
      <c r="BN490" s="121" t="s">
        <v>933</v>
      </c>
      <c r="BO490" s="126" t="s">
        <v>934</v>
      </c>
    </row>
    <row r="491" spans="1:67" s="48" customFormat="1" ht="54" customHeight="1" x14ac:dyDescent="0.25">
      <c r="A491" s="68">
        <v>640</v>
      </c>
      <c r="B491" s="23" t="s">
        <v>750</v>
      </c>
      <c r="C491" s="23" t="s">
        <v>751</v>
      </c>
      <c r="D491" s="23" t="s">
        <v>752</v>
      </c>
      <c r="E491" s="23" t="s">
        <v>198</v>
      </c>
      <c r="F491" s="23" t="s">
        <v>199</v>
      </c>
      <c r="G491" s="23" t="s">
        <v>753</v>
      </c>
      <c r="H491" s="23" t="s">
        <v>754</v>
      </c>
      <c r="I491" s="23" t="s">
        <v>755</v>
      </c>
      <c r="J491" s="94" t="s">
        <v>756</v>
      </c>
      <c r="K491" s="68">
        <f>IF(I491="na",0,IF(COUNTIFS($C$1:C491,C491,$I$1:I491,I491)&gt;1,0,1))</f>
        <v>0</v>
      </c>
      <c r="L491" s="68">
        <f>IF(I491="na",0,IF(COUNTIFS($D$1:D491,D491,$I$1:I491,I491)&gt;1,0,1))</f>
        <v>0</v>
      </c>
      <c r="M491" s="68">
        <f>IF(S491="",0,IF(VLOOKUP(R491,#REF!,2,0)=1,S491-O491,S491-SUMIFS($S:$S,$R:$R,INDEX(meses,VLOOKUP(R491,#REF!,2,0)-1),D:D,D491)))</f>
        <v>0</v>
      </c>
      <c r="N491" s="96"/>
      <c r="O491" s="96"/>
      <c r="P491" s="96"/>
      <c r="Q491" s="96"/>
      <c r="R491" s="96" t="s">
        <v>392</v>
      </c>
      <c r="S491" s="94"/>
      <c r="T491" s="22"/>
      <c r="U491" s="94"/>
      <c r="V491" s="94"/>
      <c r="W491" s="94"/>
      <c r="X491" s="23" t="s">
        <v>757</v>
      </c>
      <c r="Y491" s="23" t="s">
        <v>927</v>
      </c>
      <c r="Z491" s="23"/>
      <c r="AA491" s="96"/>
      <c r="AB491" s="96"/>
      <c r="AC491" s="96"/>
      <c r="AD491" s="23"/>
      <c r="AE491" s="23"/>
      <c r="AF491" s="94"/>
      <c r="AG491" s="22"/>
      <c r="AH491" s="94"/>
      <c r="AI491" s="94"/>
      <c r="AJ491" s="94"/>
      <c r="AK491" s="23" t="s">
        <v>779</v>
      </c>
      <c r="AL491" s="94" t="s">
        <v>416</v>
      </c>
      <c r="AM491" s="94" t="s">
        <v>416</v>
      </c>
      <c r="AN491" s="94" t="s">
        <v>416</v>
      </c>
      <c r="AO491" s="94" t="s">
        <v>416</v>
      </c>
      <c r="AP491" s="94" t="s">
        <v>416</v>
      </c>
      <c r="AQ491" s="94" t="s">
        <v>416</v>
      </c>
      <c r="AR491" s="94" t="s">
        <v>416</v>
      </c>
      <c r="AS491" s="94">
        <v>701</v>
      </c>
      <c r="AT491" s="23" t="s">
        <v>950</v>
      </c>
      <c r="AU491" s="23"/>
      <c r="AV491" s="23"/>
      <c r="AW491" s="94" t="s">
        <v>779</v>
      </c>
      <c r="AX491" s="115">
        <v>56100000</v>
      </c>
      <c r="AY491" s="116">
        <v>1</v>
      </c>
      <c r="AZ491" s="116" t="s">
        <v>793</v>
      </c>
      <c r="BA491" s="116">
        <v>0</v>
      </c>
      <c r="BB491" s="116" t="s">
        <v>416</v>
      </c>
      <c r="BC491" s="117">
        <v>56100000</v>
      </c>
      <c r="BD491" s="117">
        <v>56100000</v>
      </c>
      <c r="BE491" s="118"/>
      <c r="BF491" s="118" t="s">
        <v>794</v>
      </c>
      <c r="BG491" s="119" t="s">
        <v>795</v>
      </c>
      <c r="BH491" s="118"/>
      <c r="BI491" s="118" t="s">
        <v>931</v>
      </c>
      <c r="BJ491" s="118" t="s">
        <v>951</v>
      </c>
      <c r="BK491" s="124">
        <v>34</v>
      </c>
      <c r="BL491" s="120">
        <v>43497</v>
      </c>
      <c r="BM491" s="6">
        <f t="shared" si="38"/>
        <v>2</v>
      </c>
      <c r="BN491" s="121" t="s">
        <v>933</v>
      </c>
      <c r="BO491" s="126" t="s">
        <v>934</v>
      </c>
    </row>
    <row r="492" spans="1:67" s="48" customFormat="1" ht="54" customHeight="1" x14ac:dyDescent="0.25">
      <c r="A492" s="68">
        <v>641</v>
      </c>
      <c r="B492" s="23" t="s">
        <v>750</v>
      </c>
      <c r="C492" s="23" t="s">
        <v>751</v>
      </c>
      <c r="D492" s="23" t="s">
        <v>752</v>
      </c>
      <c r="E492" s="23" t="s">
        <v>198</v>
      </c>
      <c r="F492" s="23" t="s">
        <v>199</v>
      </c>
      <c r="G492" s="23" t="s">
        <v>753</v>
      </c>
      <c r="H492" s="23" t="s">
        <v>754</v>
      </c>
      <c r="I492" s="23" t="s">
        <v>755</v>
      </c>
      <c r="J492" s="94" t="s">
        <v>756</v>
      </c>
      <c r="K492" s="68">
        <f>IF(I492="na",0,IF(COUNTIFS($C$1:C492,C492,$I$1:I492,I492)&gt;1,0,1))</f>
        <v>0</v>
      </c>
      <c r="L492" s="68">
        <f>IF(I492="na",0,IF(COUNTIFS($D$1:D492,D492,$I$1:I492,I492)&gt;1,0,1))</f>
        <v>0</v>
      </c>
      <c r="M492" s="68">
        <f>IF(S492="",0,IF(VLOOKUP(R492,#REF!,2,0)=1,S492-O492,S492-SUMIFS($S:$S,$R:$R,INDEX(meses,VLOOKUP(R492,#REF!,2,0)-1),D:D,D492)))</f>
        <v>0</v>
      </c>
      <c r="N492" s="96"/>
      <c r="O492" s="96"/>
      <c r="P492" s="96"/>
      <c r="Q492" s="96"/>
      <c r="R492" s="96" t="s">
        <v>392</v>
      </c>
      <c r="S492" s="94"/>
      <c r="T492" s="22"/>
      <c r="U492" s="94"/>
      <c r="V492" s="94"/>
      <c r="W492" s="94"/>
      <c r="X492" s="23" t="s">
        <v>757</v>
      </c>
      <c r="Y492" s="23" t="s">
        <v>927</v>
      </c>
      <c r="Z492" s="23"/>
      <c r="AA492" s="96"/>
      <c r="AB492" s="96"/>
      <c r="AC492" s="96"/>
      <c r="AD492" s="23"/>
      <c r="AE492" s="23"/>
      <c r="AF492" s="94"/>
      <c r="AG492" s="22"/>
      <c r="AH492" s="94"/>
      <c r="AI492" s="94"/>
      <c r="AJ492" s="94"/>
      <c r="AK492" s="23" t="s">
        <v>779</v>
      </c>
      <c r="AL492" s="94" t="s">
        <v>416</v>
      </c>
      <c r="AM492" s="94" t="s">
        <v>416</v>
      </c>
      <c r="AN492" s="94" t="s">
        <v>416</v>
      </c>
      <c r="AO492" s="94" t="s">
        <v>416</v>
      </c>
      <c r="AP492" s="94" t="s">
        <v>416</v>
      </c>
      <c r="AQ492" s="94" t="s">
        <v>416</v>
      </c>
      <c r="AR492" s="94" t="s">
        <v>416</v>
      </c>
      <c r="AS492" s="94">
        <v>598</v>
      </c>
      <c r="AT492" s="23" t="s">
        <v>952</v>
      </c>
      <c r="AU492" s="23"/>
      <c r="AV492" s="23"/>
      <c r="AW492" s="94" t="s">
        <v>779</v>
      </c>
      <c r="AX492" s="115">
        <v>49500000</v>
      </c>
      <c r="AY492" s="116">
        <v>1</v>
      </c>
      <c r="AZ492" s="116" t="s">
        <v>793</v>
      </c>
      <c r="BA492" s="116">
        <v>0</v>
      </c>
      <c r="BB492" s="116" t="s">
        <v>416</v>
      </c>
      <c r="BC492" s="117">
        <v>49500000</v>
      </c>
      <c r="BD492" s="117">
        <v>49500000</v>
      </c>
      <c r="BE492" s="118"/>
      <c r="BF492" s="118" t="s">
        <v>794</v>
      </c>
      <c r="BG492" s="119" t="s">
        <v>795</v>
      </c>
      <c r="BH492" s="118"/>
      <c r="BI492" s="118" t="s">
        <v>931</v>
      </c>
      <c r="BJ492" s="118" t="s">
        <v>953</v>
      </c>
      <c r="BK492" s="124">
        <v>35</v>
      </c>
      <c r="BL492" s="120">
        <v>43497</v>
      </c>
      <c r="BM492" s="6">
        <f t="shared" si="38"/>
        <v>2</v>
      </c>
      <c r="BN492" s="121" t="s">
        <v>933</v>
      </c>
      <c r="BO492" s="126" t="s">
        <v>934</v>
      </c>
    </row>
    <row r="493" spans="1:67" s="48" customFormat="1" ht="54" customHeight="1" x14ac:dyDescent="0.25">
      <c r="A493" s="68">
        <v>642</v>
      </c>
      <c r="B493" s="23" t="s">
        <v>750</v>
      </c>
      <c r="C493" s="23" t="s">
        <v>751</v>
      </c>
      <c r="D493" s="23" t="s">
        <v>752</v>
      </c>
      <c r="E493" s="23" t="s">
        <v>198</v>
      </c>
      <c r="F493" s="23" t="s">
        <v>199</v>
      </c>
      <c r="G493" s="23" t="s">
        <v>753</v>
      </c>
      <c r="H493" s="23" t="s">
        <v>754</v>
      </c>
      <c r="I493" s="23" t="s">
        <v>755</v>
      </c>
      <c r="J493" s="94" t="s">
        <v>756</v>
      </c>
      <c r="K493" s="68">
        <f>IF(I493="na",0,IF(COUNTIFS($C$1:C493,C493,$I$1:I493,I493)&gt;1,0,1))</f>
        <v>0</v>
      </c>
      <c r="L493" s="68">
        <f>IF(I493="na",0,IF(COUNTIFS($D$1:D493,D493,$I$1:I493,I493)&gt;1,0,1))</f>
        <v>0</v>
      </c>
      <c r="M493" s="68">
        <f>IF(S493="",0,IF(VLOOKUP(R493,#REF!,2,0)=1,S493-O493,S493-SUMIFS($S:$S,$R:$R,INDEX(meses,VLOOKUP(R493,#REF!,2,0)-1),D:D,D493)))</f>
        <v>0</v>
      </c>
      <c r="N493" s="96"/>
      <c r="O493" s="96"/>
      <c r="P493" s="96"/>
      <c r="Q493" s="96"/>
      <c r="R493" s="96" t="s">
        <v>392</v>
      </c>
      <c r="S493" s="94"/>
      <c r="T493" s="22"/>
      <c r="U493" s="94"/>
      <c r="V493" s="94"/>
      <c r="W493" s="94"/>
      <c r="X493" s="23" t="s">
        <v>757</v>
      </c>
      <c r="Y493" s="23" t="s">
        <v>927</v>
      </c>
      <c r="Z493" s="23"/>
      <c r="AA493" s="96"/>
      <c r="AB493" s="96"/>
      <c r="AC493" s="96"/>
      <c r="AD493" s="23"/>
      <c r="AE493" s="23"/>
      <c r="AF493" s="94"/>
      <c r="AG493" s="22"/>
      <c r="AH493" s="94"/>
      <c r="AI493" s="94"/>
      <c r="AJ493" s="94"/>
      <c r="AK493" s="23" t="s">
        <v>779</v>
      </c>
      <c r="AL493" s="94" t="s">
        <v>416</v>
      </c>
      <c r="AM493" s="94" t="s">
        <v>416</v>
      </c>
      <c r="AN493" s="94" t="s">
        <v>416</v>
      </c>
      <c r="AO493" s="94" t="s">
        <v>416</v>
      </c>
      <c r="AP493" s="94" t="s">
        <v>416</v>
      </c>
      <c r="AQ493" s="94" t="s">
        <v>416</v>
      </c>
      <c r="AR493" s="94" t="s">
        <v>416</v>
      </c>
      <c r="AS493" s="94" t="s">
        <v>787</v>
      </c>
      <c r="AT493" s="23" t="s">
        <v>847</v>
      </c>
      <c r="AU493" s="23"/>
      <c r="AV493" s="23"/>
      <c r="AW493" s="94" t="s">
        <v>779</v>
      </c>
      <c r="AX493" s="115">
        <v>2000000</v>
      </c>
      <c r="AY493" s="116">
        <v>1</v>
      </c>
      <c r="AZ493" s="116" t="s">
        <v>793</v>
      </c>
      <c r="BA493" s="116">
        <v>0</v>
      </c>
      <c r="BB493" s="116" t="s">
        <v>416</v>
      </c>
      <c r="BC493" s="117">
        <v>2000000</v>
      </c>
      <c r="BD493" s="117">
        <v>2000000</v>
      </c>
      <c r="BE493" s="118"/>
      <c r="BF493" s="118" t="s">
        <v>848</v>
      </c>
      <c r="BG493" s="119" t="s">
        <v>795</v>
      </c>
      <c r="BH493" s="118"/>
      <c r="BI493" s="118"/>
      <c r="BJ493" s="118"/>
      <c r="BK493" s="124">
        <v>44</v>
      </c>
      <c r="BL493" s="120">
        <v>43586</v>
      </c>
      <c r="BM493" s="6">
        <f t="shared" si="38"/>
        <v>5</v>
      </c>
      <c r="BN493" s="121" t="s">
        <v>933</v>
      </c>
      <c r="BO493" s="126" t="s">
        <v>934</v>
      </c>
    </row>
    <row r="494" spans="1:67" s="48" customFormat="1" ht="54" customHeight="1" x14ac:dyDescent="0.25">
      <c r="A494" s="68">
        <v>643</v>
      </c>
      <c r="B494" s="23" t="s">
        <v>750</v>
      </c>
      <c r="C494" s="23" t="s">
        <v>751</v>
      </c>
      <c r="D494" s="23" t="s">
        <v>752</v>
      </c>
      <c r="E494" s="23" t="s">
        <v>198</v>
      </c>
      <c r="F494" s="23" t="s">
        <v>199</v>
      </c>
      <c r="G494" s="23" t="s">
        <v>753</v>
      </c>
      <c r="H494" s="23" t="s">
        <v>754</v>
      </c>
      <c r="I494" s="23" t="s">
        <v>755</v>
      </c>
      <c r="J494" s="94" t="s">
        <v>756</v>
      </c>
      <c r="K494" s="68">
        <f>IF(I494="na",0,IF(COUNTIFS($C$1:C494,C494,$I$1:I494,I494)&gt;1,0,1))</f>
        <v>0</v>
      </c>
      <c r="L494" s="68">
        <f>IF(I494="na",0,IF(COUNTIFS($D$1:D494,D494,$I$1:I494,I494)&gt;1,0,1))</f>
        <v>0</v>
      </c>
      <c r="M494" s="68">
        <f>IF(S494="",0,IF(VLOOKUP(R494,#REF!,2,0)=1,S494-O494,S494-SUMIFS($S:$S,$R:$R,INDEX(meses,VLOOKUP(R494,#REF!,2,0)-1),D:D,D494)))</f>
        <v>0</v>
      </c>
      <c r="N494" s="96"/>
      <c r="O494" s="96"/>
      <c r="P494" s="96"/>
      <c r="Q494" s="96"/>
      <c r="R494" s="96" t="s">
        <v>392</v>
      </c>
      <c r="S494" s="94"/>
      <c r="T494" s="22"/>
      <c r="U494" s="94"/>
      <c r="V494" s="94"/>
      <c r="W494" s="94"/>
      <c r="X494" s="23" t="s">
        <v>757</v>
      </c>
      <c r="Y494" s="23" t="s">
        <v>927</v>
      </c>
      <c r="Z494" s="23"/>
      <c r="AA494" s="96"/>
      <c r="AB494" s="96"/>
      <c r="AC494" s="96"/>
      <c r="AD494" s="23"/>
      <c r="AE494" s="23"/>
      <c r="AF494" s="94"/>
      <c r="AG494" s="22"/>
      <c r="AH494" s="94"/>
      <c r="AI494" s="94"/>
      <c r="AJ494" s="94"/>
      <c r="AK494" s="23" t="s">
        <v>779</v>
      </c>
      <c r="AL494" s="94" t="s">
        <v>416</v>
      </c>
      <c r="AM494" s="94" t="s">
        <v>416</v>
      </c>
      <c r="AN494" s="94" t="s">
        <v>416</v>
      </c>
      <c r="AO494" s="94" t="s">
        <v>416</v>
      </c>
      <c r="AP494" s="94" t="s">
        <v>416</v>
      </c>
      <c r="AQ494" s="94" t="s">
        <v>416</v>
      </c>
      <c r="AR494" s="94" t="s">
        <v>416</v>
      </c>
      <c r="AS494" s="94" t="s">
        <v>787</v>
      </c>
      <c r="AT494" s="23" t="s">
        <v>954</v>
      </c>
      <c r="AU494" s="23"/>
      <c r="AV494" s="23"/>
      <c r="AW494" s="94" t="s">
        <v>779</v>
      </c>
      <c r="AX494" s="115">
        <v>1500000</v>
      </c>
      <c r="AY494" s="116">
        <v>1</v>
      </c>
      <c r="AZ494" s="116" t="s">
        <v>793</v>
      </c>
      <c r="BA494" s="116">
        <v>0</v>
      </c>
      <c r="BB494" s="116" t="s">
        <v>416</v>
      </c>
      <c r="BC494" s="117">
        <v>1500000</v>
      </c>
      <c r="BD494" s="117">
        <v>1500000</v>
      </c>
      <c r="BE494" s="118"/>
      <c r="BF494" s="118" t="s">
        <v>844</v>
      </c>
      <c r="BG494" s="119" t="s">
        <v>795</v>
      </c>
      <c r="BH494" s="118"/>
      <c r="BI494" s="118"/>
      <c r="BJ494" s="118"/>
      <c r="BK494" s="124">
        <v>45</v>
      </c>
      <c r="BL494" s="120">
        <v>43586</v>
      </c>
      <c r="BM494" s="6">
        <f t="shared" si="38"/>
        <v>5</v>
      </c>
      <c r="BN494" s="121" t="s">
        <v>933</v>
      </c>
      <c r="BO494" s="126" t="s">
        <v>934</v>
      </c>
    </row>
    <row r="495" spans="1:67" s="48" customFormat="1" ht="54" customHeight="1" x14ac:dyDescent="0.25">
      <c r="A495" s="68">
        <v>644</v>
      </c>
      <c r="B495" s="23" t="s">
        <v>750</v>
      </c>
      <c r="C495" s="23" t="s">
        <v>751</v>
      </c>
      <c r="D495" s="23" t="s">
        <v>752</v>
      </c>
      <c r="E495" s="23" t="s">
        <v>198</v>
      </c>
      <c r="F495" s="23" t="s">
        <v>199</v>
      </c>
      <c r="G495" s="23" t="s">
        <v>753</v>
      </c>
      <c r="H495" s="23" t="s">
        <v>754</v>
      </c>
      <c r="I495" s="23" t="s">
        <v>755</v>
      </c>
      <c r="J495" s="94" t="s">
        <v>756</v>
      </c>
      <c r="K495" s="68">
        <f>IF(I495="na",0,IF(COUNTIFS($C$1:C495,C495,$I$1:I495,I495)&gt;1,0,1))</f>
        <v>0</v>
      </c>
      <c r="L495" s="68">
        <f>IF(I495="na",0,IF(COUNTIFS($D$1:D495,D495,$I$1:I495,I495)&gt;1,0,1))</f>
        <v>0</v>
      </c>
      <c r="M495" s="68">
        <f>IF(S495="",0,IF(VLOOKUP(R495,#REF!,2,0)=1,S495-O495,S495-SUMIFS($S:$S,$R:$R,INDEX(meses,VLOOKUP(R495,#REF!,2,0)-1),D:D,D495)))</f>
        <v>0</v>
      </c>
      <c r="N495" s="96"/>
      <c r="O495" s="96"/>
      <c r="P495" s="96"/>
      <c r="Q495" s="96"/>
      <c r="R495" s="96" t="s">
        <v>392</v>
      </c>
      <c r="S495" s="94"/>
      <c r="T495" s="22"/>
      <c r="U495" s="94"/>
      <c r="V495" s="94"/>
      <c r="W495" s="94"/>
      <c r="X495" s="23" t="s">
        <v>757</v>
      </c>
      <c r="Y495" s="23" t="s">
        <v>927</v>
      </c>
      <c r="Z495" s="23"/>
      <c r="AA495" s="96"/>
      <c r="AB495" s="96"/>
      <c r="AC495" s="96"/>
      <c r="AD495" s="23"/>
      <c r="AE495" s="23"/>
      <c r="AF495" s="94"/>
      <c r="AG495" s="22"/>
      <c r="AH495" s="94"/>
      <c r="AI495" s="94"/>
      <c r="AJ495" s="94"/>
      <c r="AK495" s="23" t="s">
        <v>779</v>
      </c>
      <c r="AL495" s="94" t="s">
        <v>416</v>
      </c>
      <c r="AM495" s="94" t="s">
        <v>416</v>
      </c>
      <c r="AN495" s="94" t="s">
        <v>416</v>
      </c>
      <c r="AO495" s="94" t="s">
        <v>416</v>
      </c>
      <c r="AP495" s="94" t="s">
        <v>416</v>
      </c>
      <c r="AQ495" s="94" t="s">
        <v>416</v>
      </c>
      <c r="AR495" s="94" t="s">
        <v>416</v>
      </c>
      <c r="AS495" s="94" t="s">
        <v>416</v>
      </c>
      <c r="AT495" s="23" t="s">
        <v>955</v>
      </c>
      <c r="AU495" s="23"/>
      <c r="AV495" s="23"/>
      <c r="AW495" s="94" t="s">
        <v>779</v>
      </c>
      <c r="AX495" s="115">
        <v>838881508</v>
      </c>
      <c r="AY495" s="116">
        <v>1</v>
      </c>
      <c r="AZ495" s="116" t="s">
        <v>793</v>
      </c>
      <c r="BA495" s="116">
        <v>0</v>
      </c>
      <c r="BB495" s="116" t="s">
        <v>416</v>
      </c>
      <c r="BC495" s="117">
        <v>838881508</v>
      </c>
      <c r="BD495" s="117">
        <v>838881508</v>
      </c>
      <c r="BE495" s="118"/>
      <c r="BF495" s="118" t="s">
        <v>956</v>
      </c>
      <c r="BG495" s="119" t="s">
        <v>795</v>
      </c>
      <c r="BH495" s="118"/>
      <c r="BI495" s="118"/>
      <c r="BJ495" s="118"/>
      <c r="BK495" s="124">
        <v>46</v>
      </c>
      <c r="BL495" s="120">
        <v>43525</v>
      </c>
      <c r="BM495" s="6">
        <f t="shared" si="38"/>
        <v>3</v>
      </c>
      <c r="BN495" s="121" t="s">
        <v>933</v>
      </c>
      <c r="BO495" s="126" t="s">
        <v>934</v>
      </c>
    </row>
    <row r="496" spans="1:67" s="48" customFormat="1" ht="54" customHeight="1" x14ac:dyDescent="0.25">
      <c r="A496" s="68">
        <v>645</v>
      </c>
      <c r="B496" s="23" t="s">
        <v>750</v>
      </c>
      <c r="C496" s="23" t="s">
        <v>751</v>
      </c>
      <c r="D496" s="23" t="s">
        <v>752</v>
      </c>
      <c r="E496" s="23" t="s">
        <v>198</v>
      </c>
      <c r="F496" s="23" t="s">
        <v>199</v>
      </c>
      <c r="G496" s="23" t="s">
        <v>753</v>
      </c>
      <c r="H496" s="23" t="s">
        <v>754</v>
      </c>
      <c r="I496" s="23" t="s">
        <v>755</v>
      </c>
      <c r="J496" s="94" t="s">
        <v>756</v>
      </c>
      <c r="K496" s="68">
        <f>IF(I496="na",0,IF(COUNTIFS($C$1:C496,C496,$I$1:I496,I496)&gt;1,0,1))</f>
        <v>0</v>
      </c>
      <c r="L496" s="68">
        <f>IF(I496="na",0,IF(COUNTIFS($D$1:D496,D496,$I$1:I496,I496)&gt;1,0,1))</f>
        <v>0</v>
      </c>
      <c r="M496" s="68">
        <f>IF(S496="",0,IF(VLOOKUP(R496,#REF!,2,0)=1,S496-O496,S496-SUMIFS($S:$S,$R:$R,INDEX(meses,VLOOKUP(R496,#REF!,2,0)-1),D:D,D496)))</f>
        <v>0</v>
      </c>
      <c r="N496" s="96"/>
      <c r="O496" s="96"/>
      <c r="P496" s="96"/>
      <c r="Q496" s="96"/>
      <c r="R496" s="96" t="s">
        <v>392</v>
      </c>
      <c r="S496" s="94"/>
      <c r="T496" s="22"/>
      <c r="U496" s="94"/>
      <c r="V496" s="94"/>
      <c r="W496" s="94"/>
      <c r="X496" s="23" t="s">
        <v>757</v>
      </c>
      <c r="Y496" s="23" t="s">
        <v>927</v>
      </c>
      <c r="Z496" s="23"/>
      <c r="AA496" s="96"/>
      <c r="AB496" s="96"/>
      <c r="AC496" s="96"/>
      <c r="AD496" s="23"/>
      <c r="AE496" s="23"/>
      <c r="AF496" s="94"/>
      <c r="AG496" s="22"/>
      <c r="AH496" s="94"/>
      <c r="AI496" s="94"/>
      <c r="AJ496" s="94"/>
      <c r="AK496" s="23" t="s">
        <v>779</v>
      </c>
      <c r="AL496" s="94" t="s">
        <v>416</v>
      </c>
      <c r="AM496" s="94" t="s">
        <v>416</v>
      </c>
      <c r="AN496" s="94" t="s">
        <v>416</v>
      </c>
      <c r="AO496" s="94" t="s">
        <v>416</v>
      </c>
      <c r="AP496" s="94" t="s">
        <v>416</v>
      </c>
      <c r="AQ496" s="94" t="s">
        <v>416</v>
      </c>
      <c r="AR496" s="94" t="s">
        <v>416</v>
      </c>
      <c r="AS496" s="94" t="s">
        <v>416</v>
      </c>
      <c r="AT496" s="23" t="s">
        <v>955</v>
      </c>
      <c r="AU496" s="23"/>
      <c r="AV496" s="23"/>
      <c r="AW496" s="94" t="s">
        <v>779</v>
      </c>
      <c r="AX496" s="115">
        <v>4580539818</v>
      </c>
      <c r="AY496" s="116">
        <v>1</v>
      </c>
      <c r="AZ496" s="116" t="s">
        <v>793</v>
      </c>
      <c r="BA496" s="116">
        <v>0</v>
      </c>
      <c r="BB496" s="116" t="s">
        <v>416</v>
      </c>
      <c r="BC496" s="117">
        <v>4580539818</v>
      </c>
      <c r="BD496" s="117">
        <v>4580539818</v>
      </c>
      <c r="BE496" s="118"/>
      <c r="BF496" s="118" t="s">
        <v>956</v>
      </c>
      <c r="BG496" s="119" t="s">
        <v>795</v>
      </c>
      <c r="BH496" s="118"/>
      <c r="BI496" s="118"/>
      <c r="BJ496" s="118"/>
      <c r="BK496" s="124">
        <v>47</v>
      </c>
      <c r="BL496" s="120"/>
      <c r="BM496" s="6" t="s">
        <v>855</v>
      </c>
      <c r="BN496" s="121" t="s">
        <v>933</v>
      </c>
      <c r="BO496" s="126" t="s">
        <v>934</v>
      </c>
    </row>
    <row r="497" spans="1:67" s="48" customFormat="1" ht="54" customHeight="1" x14ac:dyDescent="0.25">
      <c r="A497" s="68">
        <v>646</v>
      </c>
      <c r="B497" s="23" t="s">
        <v>750</v>
      </c>
      <c r="C497" s="23" t="s">
        <v>751</v>
      </c>
      <c r="D497" s="23" t="s">
        <v>752</v>
      </c>
      <c r="E497" s="23" t="s">
        <v>198</v>
      </c>
      <c r="F497" s="23" t="s">
        <v>199</v>
      </c>
      <c r="G497" s="23" t="s">
        <v>753</v>
      </c>
      <c r="H497" s="23" t="s">
        <v>754</v>
      </c>
      <c r="I497" s="23" t="s">
        <v>755</v>
      </c>
      <c r="J497" s="94" t="s">
        <v>756</v>
      </c>
      <c r="K497" s="68">
        <f>IF(I497="na",0,IF(COUNTIFS($C$1:C497,C497,$I$1:I497,I497)&gt;1,0,1))</f>
        <v>0</v>
      </c>
      <c r="L497" s="68">
        <f>IF(I497="na",0,IF(COUNTIFS($D$1:D497,D497,$I$1:I497,I497)&gt;1,0,1))</f>
        <v>0</v>
      </c>
      <c r="M497" s="68">
        <f>IF(S497="",0,IF(VLOOKUP(R497,#REF!,2,0)=1,S497-O497,S497-SUMIFS($S:$S,$R:$R,INDEX(meses,VLOOKUP(R497,#REF!,2,0)-1),D:D,D497)))</f>
        <v>0</v>
      </c>
      <c r="N497" s="96"/>
      <c r="O497" s="96"/>
      <c r="P497" s="96"/>
      <c r="Q497" s="96"/>
      <c r="R497" s="96" t="s">
        <v>392</v>
      </c>
      <c r="S497" s="94"/>
      <c r="T497" s="22"/>
      <c r="U497" s="94"/>
      <c r="V497" s="94"/>
      <c r="W497" s="94"/>
      <c r="X497" s="23" t="s">
        <v>757</v>
      </c>
      <c r="Y497" s="23" t="s">
        <v>927</v>
      </c>
      <c r="Z497" s="23"/>
      <c r="AA497" s="96"/>
      <c r="AB497" s="96"/>
      <c r="AC497" s="96"/>
      <c r="AD497" s="23"/>
      <c r="AE497" s="23"/>
      <c r="AF497" s="94"/>
      <c r="AG497" s="22"/>
      <c r="AH497" s="94"/>
      <c r="AI497" s="94"/>
      <c r="AJ497" s="94"/>
      <c r="AK497" s="23" t="s">
        <v>779</v>
      </c>
      <c r="AL497" s="94" t="s">
        <v>416</v>
      </c>
      <c r="AM497" s="94" t="s">
        <v>416</v>
      </c>
      <c r="AN497" s="94" t="s">
        <v>416</v>
      </c>
      <c r="AO497" s="94" t="s">
        <v>416</v>
      </c>
      <c r="AP497" s="94" t="s">
        <v>416</v>
      </c>
      <c r="AQ497" s="94" t="s">
        <v>416</v>
      </c>
      <c r="AR497" s="94" t="s">
        <v>416</v>
      </c>
      <c r="AS497" s="94" t="s">
        <v>416</v>
      </c>
      <c r="AT497" s="23" t="s">
        <v>957</v>
      </c>
      <c r="AU497" s="23"/>
      <c r="AV497" s="23"/>
      <c r="AW497" s="94" t="s">
        <v>779</v>
      </c>
      <c r="AX497" s="115">
        <v>17535206</v>
      </c>
      <c r="AY497" s="116">
        <v>1</v>
      </c>
      <c r="AZ497" s="116" t="s">
        <v>793</v>
      </c>
      <c r="BA497" s="116">
        <v>0</v>
      </c>
      <c r="BB497" s="116" t="s">
        <v>416</v>
      </c>
      <c r="BC497" s="117">
        <v>17535206</v>
      </c>
      <c r="BD497" s="117">
        <v>17535206</v>
      </c>
      <c r="BE497" s="118"/>
      <c r="BF497" s="118" t="s">
        <v>958</v>
      </c>
      <c r="BG497" s="119" t="s">
        <v>795</v>
      </c>
      <c r="BH497" s="118"/>
      <c r="BI497" s="118"/>
      <c r="BJ497" s="118"/>
      <c r="BK497" s="124">
        <v>48</v>
      </c>
      <c r="BL497" s="120">
        <v>43497</v>
      </c>
      <c r="BM497" s="6">
        <f>MONTH(BL497)</f>
        <v>2</v>
      </c>
      <c r="BN497" s="121" t="s">
        <v>933</v>
      </c>
      <c r="BO497" s="126" t="s">
        <v>934</v>
      </c>
    </row>
    <row r="498" spans="1:67" s="48" customFormat="1" ht="54" customHeight="1" x14ac:dyDescent="0.25">
      <c r="A498" s="68">
        <v>647</v>
      </c>
      <c r="B498" s="23" t="s">
        <v>750</v>
      </c>
      <c r="C498" s="23" t="s">
        <v>751</v>
      </c>
      <c r="D498" s="23" t="s">
        <v>752</v>
      </c>
      <c r="E498" s="23" t="s">
        <v>198</v>
      </c>
      <c r="F498" s="23" t="s">
        <v>199</v>
      </c>
      <c r="G498" s="23" t="s">
        <v>753</v>
      </c>
      <c r="H498" s="23" t="s">
        <v>754</v>
      </c>
      <c r="I498" s="23" t="s">
        <v>755</v>
      </c>
      <c r="J498" s="94" t="s">
        <v>756</v>
      </c>
      <c r="K498" s="68">
        <f>IF(I498="na",0,IF(COUNTIFS($C$1:C498,C498,$I$1:I498,I498)&gt;1,0,1))</f>
        <v>0</v>
      </c>
      <c r="L498" s="68">
        <f>IF(I498="na",0,IF(COUNTIFS($D$1:D498,D498,$I$1:I498,I498)&gt;1,0,1))</f>
        <v>0</v>
      </c>
      <c r="M498" s="68">
        <f>IF(S498="",0,IF(VLOOKUP(R498,#REF!,2,0)=1,S498-O498,S498-SUMIFS($S:$S,$R:$R,INDEX(meses,VLOOKUP(R498,#REF!,2,0)-1),D:D,D498)))</f>
        <v>0</v>
      </c>
      <c r="N498" s="96"/>
      <c r="O498" s="96"/>
      <c r="P498" s="96"/>
      <c r="Q498" s="96"/>
      <c r="R498" s="96" t="s">
        <v>392</v>
      </c>
      <c r="S498" s="94"/>
      <c r="T498" s="22"/>
      <c r="U498" s="94"/>
      <c r="V498" s="94"/>
      <c r="W498" s="94"/>
      <c r="X498" s="23" t="s">
        <v>757</v>
      </c>
      <c r="Y498" s="23" t="s">
        <v>927</v>
      </c>
      <c r="Z498" s="23"/>
      <c r="AA498" s="96"/>
      <c r="AB498" s="96"/>
      <c r="AC498" s="96"/>
      <c r="AD498" s="23"/>
      <c r="AE498" s="23"/>
      <c r="AF498" s="94"/>
      <c r="AG498" s="22"/>
      <c r="AH498" s="94"/>
      <c r="AI498" s="94"/>
      <c r="AJ498" s="94"/>
      <c r="AK498" s="23" t="s">
        <v>779</v>
      </c>
      <c r="AL498" s="94" t="s">
        <v>416</v>
      </c>
      <c r="AM498" s="94" t="s">
        <v>416</v>
      </c>
      <c r="AN498" s="94" t="s">
        <v>416</v>
      </c>
      <c r="AO498" s="94" t="s">
        <v>416</v>
      </c>
      <c r="AP498" s="94" t="s">
        <v>416</v>
      </c>
      <c r="AQ498" s="94" t="s">
        <v>416</v>
      </c>
      <c r="AR498" s="94" t="s">
        <v>416</v>
      </c>
      <c r="AS498" s="94"/>
      <c r="AT498" s="23" t="s">
        <v>957</v>
      </c>
      <c r="AU498" s="23"/>
      <c r="AV498" s="23"/>
      <c r="AW498" s="94" t="s">
        <v>779</v>
      </c>
      <c r="AX498" s="115">
        <v>22064794</v>
      </c>
      <c r="AY498" s="116">
        <v>1</v>
      </c>
      <c r="AZ498" s="116" t="s">
        <v>793</v>
      </c>
      <c r="BA498" s="116">
        <v>0</v>
      </c>
      <c r="BB498" s="116" t="s">
        <v>416</v>
      </c>
      <c r="BC498" s="117">
        <v>22064794</v>
      </c>
      <c r="BD498" s="117">
        <v>22064794</v>
      </c>
      <c r="BE498" s="118"/>
      <c r="BF498" s="118" t="s">
        <v>958</v>
      </c>
      <c r="BG498" s="119" t="s">
        <v>795</v>
      </c>
      <c r="BH498" s="118"/>
      <c r="BI498" s="118"/>
      <c r="BJ498" s="118"/>
      <c r="BK498" s="124">
        <v>49</v>
      </c>
      <c r="BL498" s="120"/>
      <c r="BM498" s="6" t="s">
        <v>858</v>
      </c>
      <c r="BN498" s="121" t="s">
        <v>933</v>
      </c>
      <c r="BO498" s="126" t="s">
        <v>934</v>
      </c>
    </row>
    <row r="499" spans="1:67" s="48" customFormat="1" ht="54" customHeight="1" x14ac:dyDescent="0.25">
      <c r="A499" s="68">
        <v>648</v>
      </c>
      <c r="B499" s="23" t="s">
        <v>750</v>
      </c>
      <c r="C499" s="23" t="s">
        <v>751</v>
      </c>
      <c r="D499" s="23" t="s">
        <v>752</v>
      </c>
      <c r="E499" s="23" t="s">
        <v>198</v>
      </c>
      <c r="F499" s="23" t="s">
        <v>199</v>
      </c>
      <c r="G499" s="23" t="s">
        <v>753</v>
      </c>
      <c r="H499" s="23" t="s">
        <v>754</v>
      </c>
      <c r="I499" s="23" t="s">
        <v>755</v>
      </c>
      <c r="J499" s="94" t="s">
        <v>756</v>
      </c>
      <c r="K499" s="68">
        <f>IF(I499="na",0,IF(COUNTIFS($C$1:C499,C499,$I$1:I499,I499)&gt;1,0,1))</f>
        <v>0</v>
      </c>
      <c r="L499" s="68">
        <f>IF(I499="na",0,IF(COUNTIFS($D$1:D499,D499,$I$1:I499,I499)&gt;1,0,1))</f>
        <v>0</v>
      </c>
      <c r="M499" s="68">
        <f>IF(S499="",0,IF(VLOOKUP(R499,#REF!,2,0)=1,S499-O499,S499-SUMIFS($S:$S,$R:$R,INDEX(meses,VLOOKUP(R499,#REF!,2,0)-1),D:D,D499)))</f>
        <v>0</v>
      </c>
      <c r="N499" s="96"/>
      <c r="O499" s="96"/>
      <c r="P499" s="96"/>
      <c r="Q499" s="96"/>
      <c r="R499" s="96" t="s">
        <v>392</v>
      </c>
      <c r="S499" s="94"/>
      <c r="T499" s="22"/>
      <c r="U499" s="94"/>
      <c r="V499" s="94"/>
      <c r="W499" s="94"/>
      <c r="X499" s="23" t="s">
        <v>757</v>
      </c>
      <c r="Y499" s="23" t="s">
        <v>927</v>
      </c>
      <c r="Z499" s="23"/>
      <c r="AA499" s="96"/>
      <c r="AB499" s="96"/>
      <c r="AC499" s="96"/>
      <c r="AD499" s="23"/>
      <c r="AE499" s="23"/>
      <c r="AF499" s="94"/>
      <c r="AG499" s="22"/>
      <c r="AH499" s="94"/>
      <c r="AI499" s="94"/>
      <c r="AJ499" s="94"/>
      <c r="AK499" s="23" t="s">
        <v>779</v>
      </c>
      <c r="AL499" s="94" t="s">
        <v>416</v>
      </c>
      <c r="AM499" s="94" t="s">
        <v>416</v>
      </c>
      <c r="AN499" s="94" t="s">
        <v>416</v>
      </c>
      <c r="AO499" s="94" t="s">
        <v>416</v>
      </c>
      <c r="AP499" s="94" t="s">
        <v>416</v>
      </c>
      <c r="AQ499" s="94" t="s">
        <v>416</v>
      </c>
      <c r="AR499" s="94" t="s">
        <v>416</v>
      </c>
      <c r="AS499" s="94" t="s">
        <v>416</v>
      </c>
      <c r="AT499" s="23" t="s">
        <v>959</v>
      </c>
      <c r="AU499" s="23"/>
      <c r="AV499" s="23"/>
      <c r="AW499" s="94" t="s">
        <v>779</v>
      </c>
      <c r="AX499" s="115">
        <v>50849985</v>
      </c>
      <c r="AY499" s="116">
        <v>1</v>
      </c>
      <c r="AZ499" s="116" t="s">
        <v>793</v>
      </c>
      <c r="BA499" s="116">
        <v>0</v>
      </c>
      <c r="BB499" s="116" t="s">
        <v>416</v>
      </c>
      <c r="BC499" s="117">
        <v>50849985</v>
      </c>
      <c r="BD499" s="117">
        <v>50849985</v>
      </c>
      <c r="BE499" s="118"/>
      <c r="BF499" s="118" t="s">
        <v>960</v>
      </c>
      <c r="BG499" s="119" t="s">
        <v>795</v>
      </c>
      <c r="BH499" s="118"/>
      <c r="BI499" s="118"/>
      <c r="BJ499" s="118"/>
      <c r="BK499" s="124">
        <v>50</v>
      </c>
      <c r="BL499" s="120">
        <v>43497</v>
      </c>
      <c r="BM499" s="6">
        <f>MONTH(BL499)</f>
        <v>2</v>
      </c>
      <c r="BN499" s="121" t="s">
        <v>933</v>
      </c>
      <c r="BO499" s="126" t="s">
        <v>934</v>
      </c>
    </row>
    <row r="500" spans="1:67" s="48" customFormat="1" ht="54" customHeight="1" x14ac:dyDescent="0.25">
      <c r="A500" s="68">
        <v>649</v>
      </c>
      <c r="B500" s="23" t="s">
        <v>750</v>
      </c>
      <c r="C500" s="23" t="s">
        <v>751</v>
      </c>
      <c r="D500" s="23" t="s">
        <v>752</v>
      </c>
      <c r="E500" s="23" t="s">
        <v>198</v>
      </c>
      <c r="F500" s="23" t="s">
        <v>199</v>
      </c>
      <c r="G500" s="23" t="s">
        <v>753</v>
      </c>
      <c r="H500" s="23" t="s">
        <v>754</v>
      </c>
      <c r="I500" s="23" t="s">
        <v>755</v>
      </c>
      <c r="J500" s="94" t="s">
        <v>756</v>
      </c>
      <c r="K500" s="68">
        <f>IF(I500="na",0,IF(COUNTIFS($C$1:C500,C500,$I$1:I500,I500)&gt;1,0,1))</f>
        <v>0</v>
      </c>
      <c r="L500" s="68">
        <f>IF(I500="na",0,IF(COUNTIFS($D$1:D500,D500,$I$1:I500,I500)&gt;1,0,1))</f>
        <v>0</v>
      </c>
      <c r="M500" s="68">
        <f>IF(S500="",0,IF(VLOOKUP(R500,#REF!,2,0)=1,S500-O500,S500-SUMIFS($S:$S,$R:$R,INDEX(meses,VLOOKUP(R500,#REF!,2,0)-1),D:D,D500)))</f>
        <v>0</v>
      </c>
      <c r="N500" s="96"/>
      <c r="O500" s="96"/>
      <c r="P500" s="96"/>
      <c r="Q500" s="96"/>
      <c r="R500" s="96" t="s">
        <v>392</v>
      </c>
      <c r="S500" s="94"/>
      <c r="T500" s="22"/>
      <c r="U500" s="94"/>
      <c r="V500" s="94"/>
      <c r="W500" s="94"/>
      <c r="X500" s="23" t="s">
        <v>757</v>
      </c>
      <c r="Y500" s="23" t="s">
        <v>927</v>
      </c>
      <c r="Z500" s="23"/>
      <c r="AA500" s="96"/>
      <c r="AB500" s="96"/>
      <c r="AC500" s="96"/>
      <c r="AD500" s="23"/>
      <c r="AE500" s="23"/>
      <c r="AF500" s="94"/>
      <c r="AG500" s="22"/>
      <c r="AH500" s="94"/>
      <c r="AI500" s="94"/>
      <c r="AJ500" s="94"/>
      <c r="AK500" s="23" t="s">
        <v>779</v>
      </c>
      <c r="AL500" s="94" t="s">
        <v>416</v>
      </c>
      <c r="AM500" s="94" t="s">
        <v>416</v>
      </c>
      <c r="AN500" s="94" t="s">
        <v>416</v>
      </c>
      <c r="AO500" s="94" t="s">
        <v>416</v>
      </c>
      <c r="AP500" s="94" t="s">
        <v>416</v>
      </c>
      <c r="AQ500" s="94" t="s">
        <v>416</v>
      </c>
      <c r="AR500" s="94" t="s">
        <v>416</v>
      </c>
      <c r="AS500" s="94" t="s">
        <v>416</v>
      </c>
      <c r="AT500" s="23" t="s">
        <v>959</v>
      </c>
      <c r="AU500" s="23"/>
      <c r="AV500" s="23"/>
      <c r="AW500" s="94" t="s">
        <v>779</v>
      </c>
      <c r="AX500" s="115">
        <v>136150015</v>
      </c>
      <c r="AY500" s="116">
        <v>1</v>
      </c>
      <c r="AZ500" s="116" t="s">
        <v>793</v>
      </c>
      <c r="BA500" s="116">
        <v>0</v>
      </c>
      <c r="BB500" s="116" t="s">
        <v>416</v>
      </c>
      <c r="BC500" s="117">
        <v>136150015</v>
      </c>
      <c r="BD500" s="117">
        <v>136150015</v>
      </c>
      <c r="BE500" s="118"/>
      <c r="BF500" s="118" t="s">
        <v>960</v>
      </c>
      <c r="BG500" s="119" t="s">
        <v>795</v>
      </c>
      <c r="BH500" s="118"/>
      <c r="BI500" s="118"/>
      <c r="BJ500" s="118"/>
      <c r="BK500" s="124">
        <v>51</v>
      </c>
      <c r="BL500" s="120"/>
      <c r="BM500" s="6" t="s">
        <v>858</v>
      </c>
      <c r="BN500" s="121" t="s">
        <v>933</v>
      </c>
      <c r="BO500" s="126" t="s">
        <v>934</v>
      </c>
    </row>
    <row r="501" spans="1:67" s="48" customFormat="1" ht="54" customHeight="1" x14ac:dyDescent="0.25">
      <c r="A501" s="68">
        <v>650</v>
      </c>
      <c r="B501" s="23" t="s">
        <v>750</v>
      </c>
      <c r="C501" s="23" t="s">
        <v>751</v>
      </c>
      <c r="D501" s="23" t="s">
        <v>752</v>
      </c>
      <c r="E501" s="23" t="s">
        <v>198</v>
      </c>
      <c r="F501" s="23" t="s">
        <v>199</v>
      </c>
      <c r="G501" s="23" t="s">
        <v>753</v>
      </c>
      <c r="H501" s="23" t="s">
        <v>754</v>
      </c>
      <c r="I501" s="23" t="s">
        <v>755</v>
      </c>
      <c r="J501" s="94" t="s">
        <v>756</v>
      </c>
      <c r="K501" s="68">
        <f>IF(I501="na",0,IF(COUNTIFS($C$1:C501,C501,$I$1:I501,I501)&gt;1,0,1))</f>
        <v>0</v>
      </c>
      <c r="L501" s="68">
        <f>IF(I501="na",0,IF(COUNTIFS($D$1:D501,D501,$I$1:I501,I501)&gt;1,0,1))</f>
        <v>0</v>
      </c>
      <c r="M501" s="68">
        <f>IF(S501="",0,IF(VLOOKUP(R501,#REF!,2,0)=1,S501-O501,S501-SUMIFS($S:$S,$R:$R,INDEX(meses,VLOOKUP(R501,#REF!,2,0)-1),D:D,D501)))</f>
        <v>0</v>
      </c>
      <c r="N501" s="96"/>
      <c r="O501" s="96"/>
      <c r="P501" s="96"/>
      <c r="Q501" s="96"/>
      <c r="R501" s="96" t="s">
        <v>392</v>
      </c>
      <c r="S501" s="94"/>
      <c r="T501" s="22"/>
      <c r="U501" s="94"/>
      <c r="V501" s="94"/>
      <c r="W501" s="94"/>
      <c r="X501" s="23" t="s">
        <v>757</v>
      </c>
      <c r="Y501" s="23" t="s">
        <v>927</v>
      </c>
      <c r="Z501" s="23"/>
      <c r="AA501" s="96"/>
      <c r="AB501" s="96"/>
      <c r="AC501" s="96"/>
      <c r="AD501" s="23"/>
      <c r="AE501" s="23"/>
      <c r="AF501" s="94"/>
      <c r="AG501" s="22"/>
      <c r="AH501" s="94"/>
      <c r="AI501" s="94"/>
      <c r="AJ501" s="94"/>
      <c r="AK501" s="23" t="s">
        <v>779</v>
      </c>
      <c r="AL501" s="94" t="s">
        <v>416</v>
      </c>
      <c r="AM501" s="94" t="s">
        <v>416</v>
      </c>
      <c r="AN501" s="94" t="s">
        <v>416</v>
      </c>
      <c r="AO501" s="94" t="s">
        <v>416</v>
      </c>
      <c r="AP501" s="94" t="s">
        <v>416</v>
      </c>
      <c r="AQ501" s="94" t="s">
        <v>416</v>
      </c>
      <c r="AR501" s="94" t="s">
        <v>416</v>
      </c>
      <c r="AS501" s="94"/>
      <c r="AT501" s="23" t="s">
        <v>838</v>
      </c>
      <c r="AU501" s="23"/>
      <c r="AV501" s="23"/>
      <c r="AW501" s="94" t="s">
        <v>779</v>
      </c>
      <c r="AX501" s="115">
        <v>15000000</v>
      </c>
      <c r="AY501" s="116">
        <v>1</v>
      </c>
      <c r="AZ501" s="116" t="s">
        <v>793</v>
      </c>
      <c r="BA501" s="116">
        <v>0</v>
      </c>
      <c r="BB501" s="116" t="s">
        <v>416</v>
      </c>
      <c r="BC501" s="117">
        <v>15000000</v>
      </c>
      <c r="BD501" s="117">
        <v>15000000</v>
      </c>
      <c r="BE501" s="118"/>
      <c r="BF501" s="118" t="s">
        <v>961</v>
      </c>
      <c r="BG501" s="119" t="s">
        <v>795</v>
      </c>
      <c r="BH501" s="118"/>
      <c r="BI501" s="118"/>
      <c r="BJ501" s="118" t="s">
        <v>840</v>
      </c>
      <c r="BK501" s="124">
        <v>52</v>
      </c>
      <c r="BL501" s="120">
        <v>43493</v>
      </c>
      <c r="BM501" s="6">
        <f t="shared" ref="BM501:BM507" si="39">MONTH(BL501)</f>
        <v>1</v>
      </c>
      <c r="BN501" s="121" t="s">
        <v>933</v>
      </c>
      <c r="BO501" s="126" t="s">
        <v>934</v>
      </c>
    </row>
    <row r="502" spans="1:67" s="48" customFormat="1" ht="54" customHeight="1" x14ac:dyDescent="0.25">
      <c r="A502" s="68">
        <v>651</v>
      </c>
      <c r="B502" s="23" t="s">
        <v>750</v>
      </c>
      <c r="C502" s="23" t="s">
        <v>751</v>
      </c>
      <c r="D502" s="23" t="s">
        <v>752</v>
      </c>
      <c r="E502" s="23" t="s">
        <v>198</v>
      </c>
      <c r="F502" s="23" t="s">
        <v>199</v>
      </c>
      <c r="G502" s="23" t="s">
        <v>753</v>
      </c>
      <c r="H502" s="23" t="s">
        <v>754</v>
      </c>
      <c r="I502" s="23" t="s">
        <v>755</v>
      </c>
      <c r="J502" s="94" t="s">
        <v>756</v>
      </c>
      <c r="K502" s="68">
        <f>IF(I502="na",0,IF(COUNTIFS($C$1:C502,C502,$I$1:I502,I502)&gt;1,0,1))</f>
        <v>0</v>
      </c>
      <c r="L502" s="68">
        <f>IF(I502="na",0,IF(COUNTIFS($D$1:D502,D502,$I$1:I502,I502)&gt;1,0,1))</f>
        <v>0</v>
      </c>
      <c r="M502" s="68">
        <f>IF(S502="",0,IF(VLOOKUP(R502,#REF!,2,0)=1,S502-O502,S502-SUMIFS($S:$S,$R:$R,INDEX(meses,VLOOKUP(R502,#REF!,2,0)-1),D:D,D502)))</f>
        <v>0</v>
      </c>
      <c r="N502" s="96"/>
      <c r="O502" s="96"/>
      <c r="P502" s="96"/>
      <c r="Q502" s="96"/>
      <c r="R502" s="96" t="s">
        <v>392</v>
      </c>
      <c r="S502" s="94"/>
      <c r="T502" s="22"/>
      <c r="U502" s="94"/>
      <c r="V502" s="94"/>
      <c r="W502" s="94"/>
      <c r="X502" s="23" t="s">
        <v>757</v>
      </c>
      <c r="Y502" s="23" t="s">
        <v>927</v>
      </c>
      <c r="Z502" s="23"/>
      <c r="AA502" s="96"/>
      <c r="AB502" s="96"/>
      <c r="AC502" s="96"/>
      <c r="AD502" s="23"/>
      <c r="AE502" s="23"/>
      <c r="AF502" s="94"/>
      <c r="AG502" s="22"/>
      <c r="AH502" s="94"/>
      <c r="AI502" s="94"/>
      <c r="AJ502" s="94"/>
      <c r="AK502" s="23" t="s">
        <v>779</v>
      </c>
      <c r="AL502" s="94" t="s">
        <v>416</v>
      </c>
      <c r="AM502" s="94" t="s">
        <v>416</v>
      </c>
      <c r="AN502" s="94" t="s">
        <v>416</v>
      </c>
      <c r="AO502" s="94" t="s">
        <v>416</v>
      </c>
      <c r="AP502" s="94" t="s">
        <v>416</v>
      </c>
      <c r="AQ502" s="94" t="s">
        <v>416</v>
      </c>
      <c r="AR502" s="94" t="s">
        <v>416</v>
      </c>
      <c r="AS502" s="94"/>
      <c r="AT502" s="23" t="s">
        <v>838</v>
      </c>
      <c r="AU502" s="23"/>
      <c r="AV502" s="23"/>
      <c r="AW502" s="94" t="s">
        <v>779</v>
      </c>
      <c r="AX502" s="115">
        <v>10000000</v>
      </c>
      <c r="AY502" s="116">
        <v>1</v>
      </c>
      <c r="AZ502" s="116" t="s">
        <v>793</v>
      </c>
      <c r="BA502" s="116">
        <v>0</v>
      </c>
      <c r="BB502" s="116" t="s">
        <v>416</v>
      </c>
      <c r="BC502" s="117">
        <v>10000000</v>
      </c>
      <c r="BD502" s="117">
        <v>10000000</v>
      </c>
      <c r="BE502" s="118"/>
      <c r="BF502" s="118" t="s">
        <v>961</v>
      </c>
      <c r="BG502" s="119" t="s">
        <v>795</v>
      </c>
      <c r="BH502" s="118"/>
      <c r="BI502" s="118"/>
      <c r="BJ502" s="118" t="s">
        <v>840</v>
      </c>
      <c r="BK502" s="124">
        <v>53</v>
      </c>
      <c r="BL502" s="120">
        <v>43556</v>
      </c>
      <c r="BM502" s="6">
        <f t="shared" si="39"/>
        <v>4</v>
      </c>
      <c r="BN502" s="121" t="s">
        <v>933</v>
      </c>
      <c r="BO502" s="126" t="s">
        <v>934</v>
      </c>
    </row>
    <row r="503" spans="1:67" s="48" customFormat="1" ht="54" customHeight="1" x14ac:dyDescent="0.25">
      <c r="A503" s="68">
        <v>652</v>
      </c>
      <c r="B503" s="23" t="s">
        <v>750</v>
      </c>
      <c r="C503" s="23" t="s">
        <v>751</v>
      </c>
      <c r="D503" s="23" t="s">
        <v>752</v>
      </c>
      <c r="E503" s="23" t="s">
        <v>198</v>
      </c>
      <c r="F503" s="23" t="s">
        <v>199</v>
      </c>
      <c r="G503" s="23" t="s">
        <v>753</v>
      </c>
      <c r="H503" s="23" t="s">
        <v>754</v>
      </c>
      <c r="I503" s="23" t="s">
        <v>755</v>
      </c>
      <c r="J503" s="94" t="s">
        <v>756</v>
      </c>
      <c r="K503" s="68">
        <f>IF(I503="na",0,IF(COUNTIFS($C$1:C503,C503,$I$1:I503,I503)&gt;1,0,1))</f>
        <v>0</v>
      </c>
      <c r="L503" s="68">
        <f>IF(I503="na",0,IF(COUNTIFS($D$1:D503,D503,$I$1:I503,I503)&gt;1,0,1))</f>
        <v>0</v>
      </c>
      <c r="M503" s="68">
        <f>IF(S503="",0,IF(VLOOKUP(R503,#REF!,2,0)=1,S503-O503,S503-SUMIFS($S:$S,$R:$R,INDEX(meses,VLOOKUP(R503,#REF!,2,0)-1),D:D,D503)))</f>
        <v>0</v>
      </c>
      <c r="N503" s="96"/>
      <c r="O503" s="96"/>
      <c r="P503" s="96"/>
      <c r="Q503" s="96"/>
      <c r="R503" s="96" t="s">
        <v>392</v>
      </c>
      <c r="S503" s="94"/>
      <c r="T503" s="22"/>
      <c r="U503" s="94"/>
      <c r="V503" s="94"/>
      <c r="W503" s="94"/>
      <c r="X503" s="23" t="s">
        <v>757</v>
      </c>
      <c r="Y503" s="23" t="s">
        <v>927</v>
      </c>
      <c r="Z503" s="23"/>
      <c r="AA503" s="96"/>
      <c r="AB503" s="96"/>
      <c r="AC503" s="96"/>
      <c r="AD503" s="23"/>
      <c r="AE503" s="23"/>
      <c r="AF503" s="94"/>
      <c r="AG503" s="22"/>
      <c r="AH503" s="94"/>
      <c r="AI503" s="94"/>
      <c r="AJ503" s="94"/>
      <c r="AK503" s="23" t="s">
        <v>779</v>
      </c>
      <c r="AL503" s="94" t="s">
        <v>416</v>
      </c>
      <c r="AM503" s="94" t="s">
        <v>416</v>
      </c>
      <c r="AN503" s="94" t="s">
        <v>416</v>
      </c>
      <c r="AO503" s="94" t="s">
        <v>416</v>
      </c>
      <c r="AP503" s="94" t="s">
        <v>416</v>
      </c>
      <c r="AQ503" s="94" t="s">
        <v>416</v>
      </c>
      <c r="AR503" s="94" t="s">
        <v>416</v>
      </c>
      <c r="AS503" s="94">
        <v>1125</v>
      </c>
      <c r="AT503" s="23" t="s">
        <v>841</v>
      </c>
      <c r="AU503" s="23"/>
      <c r="AV503" s="23"/>
      <c r="AW503" s="94" t="s">
        <v>779</v>
      </c>
      <c r="AX503" s="115">
        <v>17000000</v>
      </c>
      <c r="AY503" s="116">
        <v>1</v>
      </c>
      <c r="AZ503" s="116" t="s">
        <v>793</v>
      </c>
      <c r="BA503" s="116">
        <v>0</v>
      </c>
      <c r="BB503" s="116" t="s">
        <v>416</v>
      </c>
      <c r="BC503" s="117">
        <v>17000000</v>
      </c>
      <c r="BD503" s="117">
        <v>17000000</v>
      </c>
      <c r="BE503" s="118"/>
      <c r="BF503" s="118" t="s">
        <v>961</v>
      </c>
      <c r="BG503" s="119" t="s">
        <v>795</v>
      </c>
      <c r="BH503" s="118"/>
      <c r="BI503" s="118"/>
      <c r="BJ503" s="118" t="s">
        <v>840</v>
      </c>
      <c r="BK503" s="124">
        <v>54</v>
      </c>
      <c r="BL503" s="120">
        <v>43586</v>
      </c>
      <c r="BM503" s="6">
        <f t="shared" si="39"/>
        <v>5</v>
      </c>
      <c r="BN503" s="121" t="s">
        <v>933</v>
      </c>
      <c r="BO503" s="126" t="s">
        <v>934</v>
      </c>
    </row>
    <row r="504" spans="1:67" s="48" customFormat="1" ht="54" customHeight="1" x14ac:dyDescent="0.25">
      <c r="A504" s="68">
        <v>653</v>
      </c>
      <c r="B504" s="23" t="s">
        <v>750</v>
      </c>
      <c r="C504" s="23" t="s">
        <v>751</v>
      </c>
      <c r="D504" s="23" t="s">
        <v>752</v>
      </c>
      <c r="E504" s="23" t="s">
        <v>198</v>
      </c>
      <c r="F504" s="23" t="s">
        <v>199</v>
      </c>
      <c r="G504" s="23" t="s">
        <v>753</v>
      </c>
      <c r="H504" s="23" t="s">
        <v>754</v>
      </c>
      <c r="I504" s="23" t="s">
        <v>755</v>
      </c>
      <c r="J504" s="94" t="s">
        <v>756</v>
      </c>
      <c r="K504" s="68">
        <f>IF(I504="na",0,IF(COUNTIFS($C$1:C504,C504,$I$1:I504,I504)&gt;1,0,1))</f>
        <v>0</v>
      </c>
      <c r="L504" s="68">
        <f>IF(I504="na",0,IF(COUNTIFS($D$1:D504,D504,$I$1:I504,I504)&gt;1,0,1))</f>
        <v>0</v>
      </c>
      <c r="M504" s="68">
        <f>IF(S504="",0,IF(VLOOKUP(R504,#REF!,2,0)=1,S504-O504,S504-SUMIFS($S:$S,$R:$R,INDEX(meses,VLOOKUP(R504,#REF!,2,0)-1),D:D,D504)))</f>
        <v>0</v>
      </c>
      <c r="N504" s="96"/>
      <c r="O504" s="96"/>
      <c r="P504" s="96"/>
      <c r="Q504" s="96"/>
      <c r="R504" s="96" t="s">
        <v>392</v>
      </c>
      <c r="S504" s="94"/>
      <c r="T504" s="22"/>
      <c r="U504" s="94"/>
      <c r="V504" s="94"/>
      <c r="W504" s="94"/>
      <c r="X504" s="23" t="s">
        <v>757</v>
      </c>
      <c r="Y504" s="23" t="s">
        <v>927</v>
      </c>
      <c r="Z504" s="23"/>
      <c r="AA504" s="96"/>
      <c r="AB504" s="96"/>
      <c r="AC504" s="96"/>
      <c r="AD504" s="23"/>
      <c r="AE504" s="23"/>
      <c r="AF504" s="94"/>
      <c r="AG504" s="22"/>
      <c r="AH504" s="94"/>
      <c r="AI504" s="94"/>
      <c r="AJ504" s="94"/>
      <c r="AK504" s="23" t="s">
        <v>779</v>
      </c>
      <c r="AL504" s="94" t="s">
        <v>416</v>
      </c>
      <c r="AM504" s="94" t="s">
        <v>416</v>
      </c>
      <c r="AN504" s="94" t="s">
        <v>416</v>
      </c>
      <c r="AO504" s="94" t="s">
        <v>416</v>
      </c>
      <c r="AP504" s="94" t="s">
        <v>416</v>
      </c>
      <c r="AQ504" s="94" t="s">
        <v>416</v>
      </c>
      <c r="AR504" s="94" t="s">
        <v>416</v>
      </c>
      <c r="AS504" s="94"/>
      <c r="AT504" s="23" t="s">
        <v>838</v>
      </c>
      <c r="AU504" s="23"/>
      <c r="AV504" s="23"/>
      <c r="AW504" s="94" t="s">
        <v>779</v>
      </c>
      <c r="AX504" s="115">
        <v>155000000</v>
      </c>
      <c r="AY504" s="116">
        <v>1</v>
      </c>
      <c r="AZ504" s="116" t="s">
        <v>793</v>
      </c>
      <c r="BA504" s="116">
        <v>0</v>
      </c>
      <c r="BB504" s="116" t="s">
        <v>416</v>
      </c>
      <c r="BC504" s="117">
        <v>155000000</v>
      </c>
      <c r="BD504" s="117">
        <v>155000000</v>
      </c>
      <c r="BE504" s="118"/>
      <c r="BF504" s="118" t="s">
        <v>962</v>
      </c>
      <c r="BG504" s="119" t="s">
        <v>795</v>
      </c>
      <c r="BH504" s="118"/>
      <c r="BI504" s="118"/>
      <c r="BJ504" s="118" t="s">
        <v>840</v>
      </c>
      <c r="BK504" s="124">
        <v>55</v>
      </c>
      <c r="BL504" s="120">
        <v>43493</v>
      </c>
      <c r="BM504" s="6">
        <f t="shared" si="39"/>
        <v>1</v>
      </c>
      <c r="BN504" s="121" t="s">
        <v>933</v>
      </c>
      <c r="BO504" s="126" t="s">
        <v>934</v>
      </c>
    </row>
    <row r="505" spans="1:67" s="48" customFormat="1" ht="54" customHeight="1" x14ac:dyDescent="0.25">
      <c r="A505" s="68">
        <v>654</v>
      </c>
      <c r="B505" s="23" t="s">
        <v>750</v>
      </c>
      <c r="C505" s="23" t="s">
        <v>751</v>
      </c>
      <c r="D505" s="23" t="s">
        <v>752</v>
      </c>
      <c r="E505" s="23" t="s">
        <v>198</v>
      </c>
      <c r="F505" s="23" t="s">
        <v>199</v>
      </c>
      <c r="G505" s="23" t="s">
        <v>753</v>
      </c>
      <c r="H505" s="23" t="s">
        <v>754</v>
      </c>
      <c r="I505" s="23" t="s">
        <v>755</v>
      </c>
      <c r="J505" s="94" t="s">
        <v>756</v>
      </c>
      <c r="K505" s="68">
        <f>IF(I505="na",0,IF(COUNTIFS($C$1:C505,C505,$I$1:I505,I505)&gt;1,0,1))</f>
        <v>0</v>
      </c>
      <c r="L505" s="68">
        <f>IF(I505="na",0,IF(COUNTIFS($D$1:D505,D505,$I$1:I505,I505)&gt;1,0,1))</f>
        <v>0</v>
      </c>
      <c r="M505" s="68">
        <f>IF(S505="",0,IF(VLOOKUP(R505,#REF!,2,0)=1,S505-O505,S505-SUMIFS($S:$S,$R:$R,INDEX(meses,VLOOKUP(R505,#REF!,2,0)-1),D:D,D505)))</f>
        <v>0</v>
      </c>
      <c r="N505" s="96"/>
      <c r="O505" s="96"/>
      <c r="P505" s="96"/>
      <c r="Q505" s="96"/>
      <c r="R505" s="96" t="s">
        <v>392</v>
      </c>
      <c r="S505" s="94"/>
      <c r="T505" s="22"/>
      <c r="U505" s="94"/>
      <c r="V505" s="94"/>
      <c r="W505" s="94"/>
      <c r="X505" s="23" t="s">
        <v>757</v>
      </c>
      <c r="Y505" s="23" t="s">
        <v>927</v>
      </c>
      <c r="Z505" s="23"/>
      <c r="AA505" s="96"/>
      <c r="AB505" s="96"/>
      <c r="AC505" s="96"/>
      <c r="AD505" s="23"/>
      <c r="AE505" s="23"/>
      <c r="AF505" s="94"/>
      <c r="AG505" s="22"/>
      <c r="AH505" s="94"/>
      <c r="AI505" s="94"/>
      <c r="AJ505" s="94"/>
      <c r="AK505" s="23" t="s">
        <v>779</v>
      </c>
      <c r="AL505" s="94" t="s">
        <v>416</v>
      </c>
      <c r="AM505" s="94" t="s">
        <v>416</v>
      </c>
      <c r="AN505" s="94" t="s">
        <v>416</v>
      </c>
      <c r="AO505" s="94" t="s">
        <v>416</v>
      </c>
      <c r="AP505" s="94" t="s">
        <v>416</v>
      </c>
      <c r="AQ505" s="94" t="s">
        <v>416</v>
      </c>
      <c r="AR505" s="94" t="s">
        <v>416</v>
      </c>
      <c r="AS505" s="94">
        <v>1125</v>
      </c>
      <c r="AT505" s="23" t="s">
        <v>841</v>
      </c>
      <c r="AU505" s="23"/>
      <c r="AV505" s="23"/>
      <c r="AW505" s="94" t="s">
        <v>779</v>
      </c>
      <c r="AX505" s="115">
        <v>403000000</v>
      </c>
      <c r="AY505" s="116">
        <v>1</v>
      </c>
      <c r="AZ505" s="116" t="s">
        <v>793</v>
      </c>
      <c r="BA505" s="116">
        <v>0</v>
      </c>
      <c r="BB505" s="116" t="s">
        <v>416</v>
      </c>
      <c r="BC505" s="117">
        <v>403000000</v>
      </c>
      <c r="BD505" s="117">
        <v>403000000</v>
      </c>
      <c r="BE505" s="118"/>
      <c r="BF505" s="118" t="s">
        <v>962</v>
      </c>
      <c r="BG505" s="119" t="s">
        <v>795</v>
      </c>
      <c r="BH505" s="118"/>
      <c r="BI505" s="118"/>
      <c r="BJ505" s="118" t="s">
        <v>840</v>
      </c>
      <c r="BK505" s="124">
        <v>56</v>
      </c>
      <c r="BL505" s="120">
        <v>43586</v>
      </c>
      <c r="BM505" s="6">
        <f t="shared" si="39"/>
        <v>5</v>
      </c>
      <c r="BN505" s="121" t="s">
        <v>933</v>
      </c>
      <c r="BO505" s="126" t="s">
        <v>934</v>
      </c>
    </row>
    <row r="506" spans="1:67" s="48" customFormat="1" ht="54" customHeight="1" x14ac:dyDescent="0.25">
      <c r="A506" s="68">
        <v>655</v>
      </c>
      <c r="B506" s="23" t="s">
        <v>750</v>
      </c>
      <c r="C506" s="23" t="s">
        <v>751</v>
      </c>
      <c r="D506" s="23" t="s">
        <v>752</v>
      </c>
      <c r="E506" s="23" t="s">
        <v>198</v>
      </c>
      <c r="F506" s="23" t="s">
        <v>199</v>
      </c>
      <c r="G506" s="23" t="s">
        <v>753</v>
      </c>
      <c r="H506" s="23" t="s">
        <v>754</v>
      </c>
      <c r="I506" s="23" t="s">
        <v>755</v>
      </c>
      <c r="J506" s="94" t="s">
        <v>756</v>
      </c>
      <c r="K506" s="68">
        <f>IF(I506="na",0,IF(COUNTIFS($C$1:C506,C506,$I$1:I506,I506)&gt;1,0,1))</f>
        <v>0</v>
      </c>
      <c r="L506" s="68">
        <f>IF(I506="na",0,IF(COUNTIFS($D$1:D506,D506,$I$1:I506,I506)&gt;1,0,1))</f>
        <v>0</v>
      </c>
      <c r="M506" s="68">
        <f>IF(S506="",0,IF(VLOOKUP(R506,#REF!,2,0)=1,S506-O506,S506-SUMIFS($S:$S,$R:$R,INDEX(meses,VLOOKUP(R506,#REF!,2,0)-1),D:D,D506)))</f>
        <v>0</v>
      </c>
      <c r="N506" s="96"/>
      <c r="O506" s="96"/>
      <c r="P506" s="96"/>
      <c r="Q506" s="96"/>
      <c r="R506" s="96" t="s">
        <v>392</v>
      </c>
      <c r="S506" s="94"/>
      <c r="T506" s="22"/>
      <c r="U506" s="94"/>
      <c r="V506" s="94"/>
      <c r="W506" s="94"/>
      <c r="X506" s="23" t="s">
        <v>757</v>
      </c>
      <c r="Y506" s="23" t="s">
        <v>927</v>
      </c>
      <c r="Z506" s="23"/>
      <c r="AA506" s="96"/>
      <c r="AB506" s="96"/>
      <c r="AC506" s="96"/>
      <c r="AD506" s="23"/>
      <c r="AE506" s="23"/>
      <c r="AF506" s="94"/>
      <c r="AG506" s="22"/>
      <c r="AH506" s="94"/>
      <c r="AI506" s="94"/>
      <c r="AJ506" s="94"/>
      <c r="AK506" s="23" t="s">
        <v>762</v>
      </c>
      <c r="AL506" s="94" t="s">
        <v>46</v>
      </c>
      <c r="AM506" s="94">
        <v>2202</v>
      </c>
      <c r="AN506" s="94" t="s">
        <v>48</v>
      </c>
      <c r="AO506" s="94">
        <v>32</v>
      </c>
      <c r="AP506" s="23" t="s">
        <v>773</v>
      </c>
      <c r="AQ506" s="23" t="s">
        <v>764</v>
      </c>
      <c r="AR506" s="7">
        <v>2202010</v>
      </c>
      <c r="AS506" s="7">
        <v>1056</v>
      </c>
      <c r="AT506" s="23" t="s">
        <v>963</v>
      </c>
      <c r="AU506" s="23"/>
      <c r="AV506" s="23"/>
      <c r="AW506" s="94" t="s">
        <v>55</v>
      </c>
      <c r="AX506" s="115">
        <v>4255209102</v>
      </c>
      <c r="AY506" s="116">
        <v>1</v>
      </c>
      <c r="AZ506" s="116" t="s">
        <v>766</v>
      </c>
      <c r="BA506" s="116" t="s">
        <v>964</v>
      </c>
      <c r="BB506" s="116" t="s">
        <v>965</v>
      </c>
      <c r="BC506" s="117">
        <v>4255209102</v>
      </c>
      <c r="BD506" s="117">
        <v>4255209102</v>
      </c>
      <c r="BE506" s="118"/>
      <c r="BF506" s="118" t="s">
        <v>966</v>
      </c>
      <c r="BG506" s="119" t="s">
        <v>768</v>
      </c>
      <c r="BH506" s="118"/>
      <c r="BI506" s="118"/>
      <c r="BJ506" s="118"/>
      <c r="BK506" s="118">
        <v>107</v>
      </c>
      <c r="BL506" s="120">
        <v>43617</v>
      </c>
      <c r="BM506" s="6">
        <f t="shared" si="39"/>
        <v>6</v>
      </c>
      <c r="BN506" s="121" t="s">
        <v>933</v>
      </c>
      <c r="BO506" s="126" t="s">
        <v>934</v>
      </c>
    </row>
    <row r="507" spans="1:67" s="48" customFormat="1" ht="54" customHeight="1" x14ac:dyDescent="0.25">
      <c r="A507" s="68">
        <v>656</v>
      </c>
      <c r="B507" s="23" t="s">
        <v>750</v>
      </c>
      <c r="C507" s="23" t="s">
        <v>751</v>
      </c>
      <c r="D507" s="23" t="s">
        <v>752</v>
      </c>
      <c r="E507" s="23" t="s">
        <v>198</v>
      </c>
      <c r="F507" s="23" t="s">
        <v>199</v>
      </c>
      <c r="G507" s="23" t="s">
        <v>753</v>
      </c>
      <c r="H507" s="23" t="s">
        <v>754</v>
      </c>
      <c r="I507" s="23" t="s">
        <v>755</v>
      </c>
      <c r="J507" s="94" t="s">
        <v>756</v>
      </c>
      <c r="K507" s="68">
        <f>IF(I507="na",0,IF(COUNTIFS($C$1:C507,C507,$I$1:I507,I507)&gt;1,0,1))</f>
        <v>0</v>
      </c>
      <c r="L507" s="68">
        <f>IF(I507="na",0,IF(COUNTIFS($D$1:D507,D507,$I$1:I507,I507)&gt;1,0,1))</f>
        <v>0</v>
      </c>
      <c r="M507" s="68">
        <f>IF(S507="",0,IF(VLOOKUP(R507,#REF!,2,0)=1,S507-O507,S507-SUMIFS($S:$S,$R:$R,INDEX(meses,VLOOKUP(R507,#REF!,2,0)-1),D:D,D507)))</f>
        <v>0</v>
      </c>
      <c r="N507" s="96"/>
      <c r="O507" s="96"/>
      <c r="P507" s="96"/>
      <c r="Q507" s="96"/>
      <c r="R507" s="96" t="s">
        <v>392</v>
      </c>
      <c r="S507" s="94"/>
      <c r="T507" s="22"/>
      <c r="U507" s="94"/>
      <c r="V507" s="94"/>
      <c r="W507" s="94"/>
      <c r="X507" s="23" t="s">
        <v>757</v>
      </c>
      <c r="Y507" s="23" t="s">
        <v>927</v>
      </c>
      <c r="Z507" s="23"/>
      <c r="AA507" s="96"/>
      <c r="AB507" s="96"/>
      <c r="AC507" s="96"/>
      <c r="AD507" s="23"/>
      <c r="AE507" s="23"/>
      <c r="AF507" s="94"/>
      <c r="AG507" s="22"/>
      <c r="AH507" s="94"/>
      <c r="AI507" s="94"/>
      <c r="AJ507" s="94"/>
      <c r="AK507" s="23" t="s">
        <v>762</v>
      </c>
      <c r="AL507" s="94" t="s">
        <v>46</v>
      </c>
      <c r="AM507" s="94">
        <v>2202</v>
      </c>
      <c r="AN507" s="94" t="s">
        <v>48</v>
      </c>
      <c r="AO507" s="94">
        <v>32</v>
      </c>
      <c r="AP507" s="23" t="s">
        <v>773</v>
      </c>
      <c r="AQ507" s="23" t="s">
        <v>764</v>
      </c>
      <c r="AR507" s="7">
        <v>2202010</v>
      </c>
      <c r="AS507" s="7">
        <v>1057</v>
      </c>
      <c r="AT507" s="23" t="s">
        <v>774</v>
      </c>
      <c r="AU507" s="23"/>
      <c r="AV507" s="23"/>
      <c r="AW507" s="94" t="s">
        <v>55</v>
      </c>
      <c r="AX507" s="115">
        <v>1105159768</v>
      </c>
      <c r="AY507" s="116">
        <v>1</v>
      </c>
      <c r="AZ507" s="116" t="s">
        <v>766</v>
      </c>
      <c r="BA507" s="116" t="s">
        <v>57</v>
      </c>
      <c r="BB507" s="116" t="s">
        <v>58</v>
      </c>
      <c r="BC507" s="117">
        <v>1105159768</v>
      </c>
      <c r="BD507" s="117">
        <v>1105159768</v>
      </c>
      <c r="BE507" s="118"/>
      <c r="BF507" s="118" t="s">
        <v>775</v>
      </c>
      <c r="BG507" s="119" t="s">
        <v>768</v>
      </c>
      <c r="BH507" s="118"/>
      <c r="BI507" s="118"/>
      <c r="BJ507" s="118" t="s">
        <v>967</v>
      </c>
      <c r="BK507" s="118">
        <v>109</v>
      </c>
      <c r="BL507" s="120">
        <v>43617</v>
      </c>
      <c r="BM507" s="6">
        <f t="shared" si="39"/>
        <v>6</v>
      </c>
      <c r="BN507" s="121" t="s">
        <v>933</v>
      </c>
      <c r="BO507" s="126" t="s">
        <v>934</v>
      </c>
    </row>
    <row r="508" spans="1:67" s="48" customFormat="1" ht="54" customHeight="1" x14ac:dyDescent="0.25">
      <c r="A508" s="68">
        <v>657</v>
      </c>
      <c r="B508" s="23" t="s">
        <v>750</v>
      </c>
      <c r="C508" s="23" t="s">
        <v>751</v>
      </c>
      <c r="D508" s="23" t="s">
        <v>752</v>
      </c>
      <c r="E508" s="23" t="s">
        <v>198</v>
      </c>
      <c r="F508" s="23" t="s">
        <v>199</v>
      </c>
      <c r="G508" s="23" t="s">
        <v>753</v>
      </c>
      <c r="H508" s="23" t="s">
        <v>754</v>
      </c>
      <c r="I508" s="23" t="s">
        <v>755</v>
      </c>
      <c r="J508" s="94" t="s">
        <v>756</v>
      </c>
      <c r="K508" s="68">
        <f>IF(I508="na",0,IF(COUNTIFS($C$1:C508,C508,$I$1:I508,I508)&gt;1,0,1))</f>
        <v>0</v>
      </c>
      <c r="L508" s="68">
        <f>IF(I508="na",0,IF(COUNTIFS($D$1:D508,D508,$I$1:I508,I508)&gt;1,0,1))</f>
        <v>0</v>
      </c>
      <c r="M508" s="68">
        <f>IF(S508="",0,IF(VLOOKUP(R508,#REF!,2,0)=1,S508-O508,S508-SUMIFS($S:$S,$R:$R,INDEX(meses,VLOOKUP(R508,#REF!,2,0)-1),D:D,D508)))</f>
        <v>0</v>
      </c>
      <c r="N508" s="96"/>
      <c r="O508" s="96"/>
      <c r="P508" s="96"/>
      <c r="Q508" s="96"/>
      <c r="R508" s="96" t="s">
        <v>392</v>
      </c>
      <c r="S508" s="94"/>
      <c r="T508" s="22"/>
      <c r="U508" s="94"/>
      <c r="V508" s="94"/>
      <c r="W508" s="94"/>
      <c r="X508" s="23" t="s">
        <v>757</v>
      </c>
      <c r="Y508" s="23" t="s">
        <v>927</v>
      </c>
      <c r="Z508" s="23"/>
      <c r="AA508" s="96"/>
      <c r="AB508" s="96"/>
      <c r="AC508" s="96"/>
      <c r="AD508" s="23"/>
      <c r="AE508" s="23"/>
      <c r="AF508" s="94"/>
      <c r="AG508" s="22"/>
      <c r="AH508" s="94"/>
      <c r="AI508" s="94"/>
      <c r="AJ508" s="94"/>
      <c r="AK508" s="23" t="s">
        <v>762</v>
      </c>
      <c r="AL508" s="94" t="s">
        <v>46</v>
      </c>
      <c r="AM508" s="94">
        <v>2202</v>
      </c>
      <c r="AN508" s="94" t="s">
        <v>48</v>
      </c>
      <c r="AO508" s="94">
        <v>32</v>
      </c>
      <c r="AP508" s="23" t="s">
        <v>773</v>
      </c>
      <c r="AQ508" s="23" t="s">
        <v>764</v>
      </c>
      <c r="AR508" s="7">
        <v>2202010</v>
      </c>
      <c r="AS508" s="7" t="s">
        <v>416</v>
      </c>
      <c r="AT508" s="23" t="s">
        <v>968</v>
      </c>
      <c r="AU508" s="23"/>
      <c r="AV508" s="23"/>
      <c r="AW508" s="94" t="s">
        <v>55</v>
      </c>
      <c r="AX508" s="115">
        <v>422111090</v>
      </c>
      <c r="AY508" s="116">
        <v>1</v>
      </c>
      <c r="AZ508" s="116" t="s">
        <v>766</v>
      </c>
      <c r="BA508" s="116" t="s">
        <v>57</v>
      </c>
      <c r="BB508" s="116" t="s">
        <v>58</v>
      </c>
      <c r="BC508" s="117">
        <v>422111090</v>
      </c>
      <c r="BD508" s="117">
        <v>422111090</v>
      </c>
      <c r="BE508" s="118"/>
      <c r="BF508" s="118" t="s">
        <v>969</v>
      </c>
      <c r="BG508" s="119" t="s">
        <v>768</v>
      </c>
      <c r="BH508" s="118"/>
      <c r="BI508" s="118"/>
      <c r="BJ508" s="118" t="s">
        <v>970</v>
      </c>
      <c r="BK508" s="118">
        <v>110</v>
      </c>
      <c r="BL508" s="120" t="s">
        <v>971</v>
      </c>
      <c r="BM508" s="7">
        <v>1</v>
      </c>
      <c r="BN508" s="121" t="s">
        <v>933</v>
      </c>
      <c r="BO508" s="126" t="s">
        <v>934</v>
      </c>
    </row>
    <row r="509" spans="1:67" s="48" customFormat="1" ht="54" customHeight="1" x14ac:dyDescent="0.25">
      <c r="A509" s="68">
        <v>658</v>
      </c>
      <c r="B509" s="23" t="s">
        <v>750</v>
      </c>
      <c r="C509" s="23" t="s">
        <v>751</v>
      </c>
      <c r="D509" s="23" t="s">
        <v>752</v>
      </c>
      <c r="E509" s="23" t="s">
        <v>198</v>
      </c>
      <c r="F509" s="23" t="s">
        <v>199</v>
      </c>
      <c r="G509" s="23" t="s">
        <v>753</v>
      </c>
      <c r="H509" s="23" t="s">
        <v>754</v>
      </c>
      <c r="I509" s="23" t="s">
        <v>755</v>
      </c>
      <c r="J509" s="94" t="s">
        <v>756</v>
      </c>
      <c r="K509" s="68">
        <f>IF(I509="na",0,IF(COUNTIFS($C$1:C509,C509,$I$1:I509,I509)&gt;1,0,1))</f>
        <v>0</v>
      </c>
      <c r="L509" s="68">
        <f>IF(I509="na",0,IF(COUNTIFS($D$1:D509,D509,$I$1:I509,I509)&gt;1,0,1))</f>
        <v>0</v>
      </c>
      <c r="M509" s="68">
        <f>IF(S509="",0,IF(VLOOKUP(R509,#REF!,2,0)=1,S509-O509,S509-SUMIFS($S:$S,$R:$R,INDEX(meses,VLOOKUP(R509,#REF!,2,0)-1),D:D,D509)))</f>
        <v>0</v>
      </c>
      <c r="N509" s="96"/>
      <c r="O509" s="96"/>
      <c r="P509" s="96"/>
      <c r="Q509" s="96"/>
      <c r="R509" s="96" t="s">
        <v>392</v>
      </c>
      <c r="S509" s="94"/>
      <c r="T509" s="22"/>
      <c r="U509" s="128"/>
      <c r="V509" s="128"/>
      <c r="W509" s="128"/>
      <c r="X509" s="23" t="s">
        <v>757</v>
      </c>
      <c r="Y509" s="23" t="s">
        <v>927</v>
      </c>
      <c r="Z509" s="23"/>
      <c r="AA509" s="96"/>
      <c r="AB509" s="96"/>
      <c r="AC509" s="96"/>
      <c r="AD509" s="23"/>
      <c r="AE509" s="23"/>
      <c r="AF509" s="128"/>
      <c r="AG509" s="22"/>
      <c r="AH509" s="128"/>
      <c r="AI509" s="128"/>
      <c r="AJ509" s="128"/>
      <c r="AK509" s="23" t="s">
        <v>762</v>
      </c>
      <c r="AL509" s="94" t="s">
        <v>46</v>
      </c>
      <c r="AM509" s="94">
        <v>2202</v>
      </c>
      <c r="AN509" s="94" t="s">
        <v>48</v>
      </c>
      <c r="AO509" s="94">
        <v>32</v>
      </c>
      <c r="AP509" s="23" t="s">
        <v>773</v>
      </c>
      <c r="AQ509" s="23" t="s">
        <v>764</v>
      </c>
      <c r="AR509" s="7">
        <v>2202010</v>
      </c>
      <c r="AS509" s="7" t="s">
        <v>416</v>
      </c>
      <c r="AT509" s="23" t="s">
        <v>972</v>
      </c>
      <c r="AU509" s="23"/>
      <c r="AV509" s="23"/>
      <c r="AW509" s="94" t="s">
        <v>55</v>
      </c>
      <c r="AX509" s="115">
        <v>1704442280</v>
      </c>
      <c r="AY509" s="116">
        <v>1</v>
      </c>
      <c r="AZ509" s="116" t="s">
        <v>766</v>
      </c>
      <c r="BA509" s="116" t="s">
        <v>964</v>
      </c>
      <c r="BB509" s="116" t="s">
        <v>965</v>
      </c>
      <c r="BC509" s="117">
        <v>1704442280</v>
      </c>
      <c r="BD509" s="117">
        <v>1704442280</v>
      </c>
      <c r="BE509" s="118"/>
      <c r="BF509" s="118" t="s">
        <v>973</v>
      </c>
      <c r="BG509" s="119" t="s">
        <v>768</v>
      </c>
      <c r="BH509" s="118"/>
      <c r="BI509" s="118"/>
      <c r="BJ509" s="118"/>
      <c r="BK509" s="118">
        <v>111</v>
      </c>
      <c r="BL509" s="120" t="s">
        <v>971</v>
      </c>
      <c r="BM509" s="7">
        <v>1</v>
      </c>
      <c r="BN509" s="121" t="s">
        <v>933</v>
      </c>
      <c r="BO509" s="126" t="s">
        <v>934</v>
      </c>
    </row>
    <row r="510" spans="1:67" s="48" customFormat="1" ht="54" customHeight="1" x14ac:dyDescent="0.25">
      <c r="A510" s="68">
        <v>659</v>
      </c>
      <c r="B510" s="23" t="s">
        <v>750</v>
      </c>
      <c r="C510" s="23" t="s">
        <v>751</v>
      </c>
      <c r="D510" s="23" t="s">
        <v>752</v>
      </c>
      <c r="E510" s="23" t="s">
        <v>198</v>
      </c>
      <c r="F510" s="23" t="s">
        <v>199</v>
      </c>
      <c r="G510" s="23" t="s">
        <v>753</v>
      </c>
      <c r="H510" s="23" t="s">
        <v>754</v>
      </c>
      <c r="I510" s="23" t="s">
        <v>755</v>
      </c>
      <c r="J510" s="94" t="s">
        <v>756</v>
      </c>
      <c r="K510" s="68">
        <f>IF(I510="na",0,IF(COUNTIFS($C$1:C510,C510,$I$1:I510,I510)&gt;1,0,1))</f>
        <v>0</v>
      </c>
      <c r="L510" s="68">
        <f>IF(I510="na",0,IF(COUNTIFS($D$1:D510,D510,$I$1:I510,I510)&gt;1,0,1))</f>
        <v>0</v>
      </c>
      <c r="M510" s="68">
        <f>IF(S510="",0,IF(VLOOKUP(R510,#REF!,2,0)=1,S510-O510,S510-SUMIFS($S:$S,$R:$R,INDEX(meses,VLOOKUP(R510,#REF!,2,0)-1),D:D,D510)))</f>
        <v>0</v>
      </c>
      <c r="N510" s="96"/>
      <c r="O510" s="96"/>
      <c r="P510" s="96"/>
      <c r="Q510" s="96"/>
      <c r="R510" s="96" t="s">
        <v>392</v>
      </c>
      <c r="S510" s="94"/>
      <c r="T510" s="22"/>
      <c r="U510" s="94"/>
      <c r="V510" s="94"/>
      <c r="W510" s="94"/>
      <c r="X510" s="23" t="s">
        <v>757</v>
      </c>
      <c r="Y510" s="23" t="s">
        <v>927</v>
      </c>
      <c r="Z510" s="23"/>
      <c r="AA510" s="96"/>
      <c r="AB510" s="96"/>
      <c r="AC510" s="96"/>
      <c r="AD510" s="23"/>
      <c r="AE510" s="23"/>
      <c r="AF510" s="94"/>
      <c r="AG510" s="22"/>
      <c r="AH510" s="94"/>
      <c r="AI510" s="94"/>
      <c r="AJ510" s="94"/>
      <c r="AK510" s="23" t="s">
        <v>762</v>
      </c>
      <c r="AL510" s="94" t="s">
        <v>46</v>
      </c>
      <c r="AM510" s="94">
        <v>2202</v>
      </c>
      <c r="AN510" s="94" t="s">
        <v>48</v>
      </c>
      <c r="AO510" s="94">
        <v>32</v>
      </c>
      <c r="AP510" s="23" t="s">
        <v>773</v>
      </c>
      <c r="AQ510" s="23" t="s">
        <v>764</v>
      </c>
      <c r="AR510" s="7">
        <v>2202010</v>
      </c>
      <c r="AS510" s="7"/>
      <c r="AT510" s="23" t="s">
        <v>974</v>
      </c>
      <c r="AU510" s="23"/>
      <c r="AV510" s="23"/>
      <c r="AW510" s="94" t="s">
        <v>55</v>
      </c>
      <c r="AX510" s="115">
        <v>34840011</v>
      </c>
      <c r="AY510" s="116">
        <v>1</v>
      </c>
      <c r="AZ510" s="116" t="s">
        <v>766</v>
      </c>
      <c r="BA510" s="116" t="s">
        <v>57</v>
      </c>
      <c r="BB510" s="116" t="s">
        <v>58</v>
      </c>
      <c r="BC510" s="117">
        <v>34840011</v>
      </c>
      <c r="BD510" s="117">
        <v>34840011</v>
      </c>
      <c r="BE510" s="118"/>
      <c r="BF510" s="118" t="s">
        <v>975</v>
      </c>
      <c r="BG510" s="119" t="s">
        <v>768</v>
      </c>
      <c r="BH510" s="118"/>
      <c r="BI510" s="118"/>
      <c r="BJ510" s="118"/>
      <c r="BK510" s="118">
        <v>112</v>
      </c>
      <c r="BL510" s="120">
        <v>43617</v>
      </c>
      <c r="BM510" s="6">
        <f t="shared" ref="BM510:BM526" si="40">MONTH(BL510)</f>
        <v>6</v>
      </c>
      <c r="BN510" s="121" t="s">
        <v>933</v>
      </c>
      <c r="BO510" s="126" t="s">
        <v>934</v>
      </c>
    </row>
    <row r="511" spans="1:67" s="48" customFormat="1" ht="54" customHeight="1" x14ac:dyDescent="0.25">
      <c r="A511" s="68">
        <v>660</v>
      </c>
      <c r="B511" s="23" t="s">
        <v>750</v>
      </c>
      <c r="C511" s="23" t="s">
        <v>751</v>
      </c>
      <c r="D511" s="23" t="s">
        <v>752</v>
      </c>
      <c r="E511" s="23" t="s">
        <v>198</v>
      </c>
      <c r="F511" s="23" t="s">
        <v>199</v>
      </c>
      <c r="G511" s="23" t="s">
        <v>753</v>
      </c>
      <c r="H511" s="23" t="s">
        <v>754</v>
      </c>
      <c r="I511" s="23" t="s">
        <v>755</v>
      </c>
      <c r="J511" s="94" t="s">
        <v>756</v>
      </c>
      <c r="K511" s="68">
        <f>IF(I511="na",0,IF(COUNTIFS($C$1:C511,C511,$I$1:I511,I511)&gt;1,0,1))</f>
        <v>0</v>
      </c>
      <c r="L511" s="68">
        <f>IF(I511="na",0,IF(COUNTIFS($D$1:D511,D511,$I$1:I511,I511)&gt;1,0,1))</f>
        <v>0</v>
      </c>
      <c r="M511" s="68">
        <f>IF(S511="",0,IF(VLOOKUP(R511,#REF!,2,0)=1,S511-O511,S511-SUMIFS($S:$S,$R:$R,INDEX(meses,VLOOKUP(R511,#REF!,2,0)-1),D:D,D511)))</f>
        <v>0</v>
      </c>
      <c r="N511" s="96"/>
      <c r="O511" s="96"/>
      <c r="P511" s="96"/>
      <c r="Q511" s="96"/>
      <c r="R511" s="96" t="s">
        <v>392</v>
      </c>
      <c r="S511" s="94"/>
      <c r="T511" s="22"/>
      <c r="U511" s="94"/>
      <c r="V511" s="94"/>
      <c r="W511" s="94"/>
      <c r="X511" s="23" t="s">
        <v>757</v>
      </c>
      <c r="Y511" s="23" t="s">
        <v>927</v>
      </c>
      <c r="Z511" s="23"/>
      <c r="AA511" s="96"/>
      <c r="AB511" s="96"/>
      <c r="AC511" s="96"/>
      <c r="AD511" s="23"/>
      <c r="AE511" s="23"/>
      <c r="AF511" s="94"/>
      <c r="AG511" s="22"/>
      <c r="AH511" s="94"/>
      <c r="AI511" s="94"/>
      <c r="AJ511" s="94"/>
      <c r="AK511" s="23" t="s">
        <v>762</v>
      </c>
      <c r="AL511" s="94" t="s">
        <v>46</v>
      </c>
      <c r="AM511" s="94">
        <v>2202</v>
      </c>
      <c r="AN511" s="94" t="s">
        <v>48</v>
      </c>
      <c r="AO511" s="94">
        <v>32</v>
      </c>
      <c r="AP511" s="23" t="s">
        <v>976</v>
      </c>
      <c r="AQ511" s="23" t="s">
        <v>764</v>
      </c>
      <c r="AR511" s="7">
        <v>2202010</v>
      </c>
      <c r="AS511" s="7"/>
      <c r="AT511" s="23" t="s">
        <v>977</v>
      </c>
      <c r="AU511" s="23"/>
      <c r="AV511" s="23"/>
      <c r="AW511" s="94" t="s">
        <v>55</v>
      </c>
      <c r="AX511" s="115">
        <v>356243349</v>
      </c>
      <c r="AY511" s="116">
        <v>1</v>
      </c>
      <c r="AZ511" s="116" t="s">
        <v>766</v>
      </c>
      <c r="BA511" s="116" t="s">
        <v>57</v>
      </c>
      <c r="BB511" s="116" t="s">
        <v>58</v>
      </c>
      <c r="BC511" s="117">
        <v>356243349</v>
      </c>
      <c r="BD511" s="117">
        <v>356243349</v>
      </c>
      <c r="BE511" s="118"/>
      <c r="BF511" s="118" t="s">
        <v>978</v>
      </c>
      <c r="BG511" s="119" t="s">
        <v>768</v>
      </c>
      <c r="BH511" s="118"/>
      <c r="BI511" s="118"/>
      <c r="BJ511" s="118"/>
      <c r="BK511" s="118">
        <v>114</v>
      </c>
      <c r="BL511" s="120">
        <v>43585</v>
      </c>
      <c r="BM511" s="6">
        <f t="shared" si="40"/>
        <v>4</v>
      </c>
      <c r="BN511" s="121" t="s">
        <v>933</v>
      </c>
      <c r="BO511" s="126" t="s">
        <v>934</v>
      </c>
    </row>
    <row r="512" spans="1:67" s="48" customFormat="1" ht="54" customHeight="1" x14ac:dyDescent="0.25">
      <c r="A512" s="68">
        <v>661</v>
      </c>
      <c r="B512" s="23" t="s">
        <v>750</v>
      </c>
      <c r="C512" s="23" t="s">
        <v>751</v>
      </c>
      <c r="D512" s="23" t="s">
        <v>752</v>
      </c>
      <c r="E512" s="23" t="s">
        <v>198</v>
      </c>
      <c r="F512" s="23" t="s">
        <v>199</v>
      </c>
      <c r="G512" s="23" t="s">
        <v>753</v>
      </c>
      <c r="H512" s="23" t="s">
        <v>754</v>
      </c>
      <c r="I512" s="23" t="s">
        <v>755</v>
      </c>
      <c r="J512" s="94" t="s">
        <v>756</v>
      </c>
      <c r="K512" s="68">
        <f>IF(I512="na",0,IF(COUNTIFS($C$1:C512,C512,$I$1:I512,I512)&gt;1,0,1))</f>
        <v>0</v>
      </c>
      <c r="L512" s="68">
        <f>IF(I512="na",0,IF(COUNTIFS($D$1:D512,D512,$I$1:I512,I512)&gt;1,0,1))</f>
        <v>0</v>
      </c>
      <c r="M512" s="68">
        <f>IF(S512="",0,IF(VLOOKUP(R512,#REF!,2,0)=1,S512-O512,S512-SUMIFS($S:$S,$R:$R,INDEX(meses,VLOOKUP(R512,#REF!,2,0)-1),D:D,D512)))</f>
        <v>0</v>
      </c>
      <c r="N512" s="96"/>
      <c r="O512" s="96"/>
      <c r="P512" s="96"/>
      <c r="Q512" s="96"/>
      <c r="R512" s="96" t="s">
        <v>392</v>
      </c>
      <c r="S512" s="94"/>
      <c r="T512" s="22"/>
      <c r="U512" s="94"/>
      <c r="V512" s="94"/>
      <c r="W512" s="94"/>
      <c r="X512" s="23" t="s">
        <v>757</v>
      </c>
      <c r="Y512" s="23" t="s">
        <v>927</v>
      </c>
      <c r="Z512" s="23"/>
      <c r="AA512" s="96"/>
      <c r="AB512" s="96"/>
      <c r="AC512" s="96"/>
      <c r="AD512" s="23"/>
      <c r="AE512" s="23"/>
      <c r="AF512" s="94"/>
      <c r="AG512" s="22"/>
      <c r="AH512" s="94"/>
      <c r="AI512" s="94"/>
      <c r="AJ512" s="94"/>
      <c r="AK512" s="23" t="s">
        <v>762</v>
      </c>
      <c r="AL512" s="94" t="s">
        <v>46</v>
      </c>
      <c r="AM512" s="94">
        <v>2202</v>
      </c>
      <c r="AN512" s="94" t="s">
        <v>48</v>
      </c>
      <c r="AO512" s="94">
        <v>32</v>
      </c>
      <c r="AP512" s="23" t="s">
        <v>979</v>
      </c>
      <c r="AQ512" s="23" t="s">
        <v>764</v>
      </c>
      <c r="AR512" s="7">
        <v>2202010</v>
      </c>
      <c r="AS512" s="7">
        <v>1056</v>
      </c>
      <c r="AT512" s="23" t="s">
        <v>963</v>
      </c>
      <c r="AU512" s="23"/>
      <c r="AV512" s="23"/>
      <c r="AW512" s="94" t="s">
        <v>55</v>
      </c>
      <c r="AX512" s="115">
        <v>138927200</v>
      </c>
      <c r="AY512" s="116">
        <v>1</v>
      </c>
      <c r="AZ512" s="116" t="s">
        <v>766</v>
      </c>
      <c r="BA512" s="116" t="s">
        <v>964</v>
      </c>
      <c r="BB512" s="116" t="s">
        <v>965</v>
      </c>
      <c r="BC512" s="117">
        <v>138927200</v>
      </c>
      <c r="BD512" s="117">
        <v>138927200</v>
      </c>
      <c r="BE512" s="118"/>
      <c r="BF512" s="118" t="s">
        <v>966</v>
      </c>
      <c r="BG512" s="119" t="s">
        <v>768</v>
      </c>
      <c r="BH512" s="118"/>
      <c r="BI512" s="118"/>
      <c r="BJ512" s="118"/>
      <c r="BK512" s="118">
        <v>115</v>
      </c>
      <c r="BL512" s="120">
        <v>43617</v>
      </c>
      <c r="BM512" s="6">
        <f t="shared" si="40"/>
        <v>6</v>
      </c>
      <c r="BN512" s="121" t="s">
        <v>933</v>
      </c>
      <c r="BO512" s="126" t="s">
        <v>934</v>
      </c>
    </row>
    <row r="513" spans="1:67" s="48" customFormat="1" ht="54" customHeight="1" x14ac:dyDescent="0.25">
      <c r="A513" s="68">
        <v>662</v>
      </c>
      <c r="B513" s="23" t="s">
        <v>750</v>
      </c>
      <c r="C513" s="23" t="s">
        <v>751</v>
      </c>
      <c r="D513" s="23" t="s">
        <v>752</v>
      </c>
      <c r="E513" s="23" t="s">
        <v>198</v>
      </c>
      <c r="F513" s="23" t="s">
        <v>199</v>
      </c>
      <c r="G513" s="23" t="s">
        <v>753</v>
      </c>
      <c r="H513" s="23" t="s">
        <v>754</v>
      </c>
      <c r="I513" s="23" t="s">
        <v>755</v>
      </c>
      <c r="J513" s="94" t="s">
        <v>756</v>
      </c>
      <c r="K513" s="68">
        <f>IF(I513="na",0,IF(COUNTIFS($C$1:C513,C513,$I$1:I513,I513)&gt;1,0,1))</f>
        <v>0</v>
      </c>
      <c r="L513" s="68">
        <f>IF(I513="na",0,IF(COUNTIFS($D$1:D513,D513,$I$1:I513,I513)&gt;1,0,1))</f>
        <v>0</v>
      </c>
      <c r="M513" s="68">
        <f>IF(S513="",0,IF(VLOOKUP(R513,#REF!,2,0)=1,S513-O513,S513-SUMIFS($S:$S,$R:$R,INDEX(meses,VLOOKUP(R513,#REF!,2,0)-1),D:D,D513)))</f>
        <v>0</v>
      </c>
      <c r="N513" s="96"/>
      <c r="O513" s="96"/>
      <c r="P513" s="96"/>
      <c r="Q513" s="96"/>
      <c r="R513" s="96" t="s">
        <v>392</v>
      </c>
      <c r="S513" s="94"/>
      <c r="T513" s="22"/>
      <c r="U513" s="94"/>
      <c r="V513" s="94"/>
      <c r="W513" s="94"/>
      <c r="X513" s="23" t="s">
        <v>757</v>
      </c>
      <c r="Y513" s="23" t="s">
        <v>927</v>
      </c>
      <c r="Z513" s="23"/>
      <c r="AA513" s="96"/>
      <c r="AB513" s="96"/>
      <c r="AC513" s="96"/>
      <c r="AD513" s="23"/>
      <c r="AE513" s="23"/>
      <c r="AF513" s="94"/>
      <c r="AG513" s="22"/>
      <c r="AH513" s="94"/>
      <c r="AI513" s="94"/>
      <c r="AJ513" s="94"/>
      <c r="AK513" s="23" t="s">
        <v>762</v>
      </c>
      <c r="AL513" s="94" t="s">
        <v>46</v>
      </c>
      <c r="AM513" s="94">
        <v>2202</v>
      </c>
      <c r="AN513" s="94" t="s">
        <v>48</v>
      </c>
      <c r="AO513" s="94">
        <v>32</v>
      </c>
      <c r="AP513" s="23" t="s">
        <v>979</v>
      </c>
      <c r="AQ513" s="23" t="s">
        <v>764</v>
      </c>
      <c r="AR513" s="7">
        <v>2202010</v>
      </c>
      <c r="AS513" s="7">
        <v>1057</v>
      </c>
      <c r="AT513" s="23" t="s">
        <v>774</v>
      </c>
      <c r="AU513" s="23"/>
      <c r="AV513" s="23"/>
      <c r="AW513" s="94" t="s">
        <v>55</v>
      </c>
      <c r="AX513" s="115">
        <v>378386589</v>
      </c>
      <c r="AY513" s="116">
        <v>1</v>
      </c>
      <c r="AZ513" s="116" t="s">
        <v>766</v>
      </c>
      <c r="BA513" s="116" t="s">
        <v>57</v>
      </c>
      <c r="BB513" s="116" t="s">
        <v>58</v>
      </c>
      <c r="BC513" s="117">
        <v>378386589</v>
      </c>
      <c r="BD513" s="117">
        <v>378386589</v>
      </c>
      <c r="BE513" s="118"/>
      <c r="BF513" s="118" t="s">
        <v>775</v>
      </c>
      <c r="BG513" s="119" t="s">
        <v>768</v>
      </c>
      <c r="BH513" s="118"/>
      <c r="BI513" s="118"/>
      <c r="BJ513" s="118"/>
      <c r="BK513" s="118">
        <v>117</v>
      </c>
      <c r="BL513" s="120">
        <v>43617</v>
      </c>
      <c r="BM513" s="6">
        <f t="shared" si="40"/>
        <v>6</v>
      </c>
      <c r="BN513" s="121" t="s">
        <v>933</v>
      </c>
      <c r="BO513" s="126" t="s">
        <v>934</v>
      </c>
    </row>
    <row r="514" spans="1:67" s="48" customFormat="1" ht="54" customHeight="1" x14ac:dyDescent="0.25">
      <c r="A514" s="68">
        <v>663</v>
      </c>
      <c r="B514" s="23" t="s">
        <v>750</v>
      </c>
      <c r="C514" s="23" t="s">
        <v>751</v>
      </c>
      <c r="D514" s="23" t="s">
        <v>752</v>
      </c>
      <c r="E514" s="23" t="s">
        <v>198</v>
      </c>
      <c r="F514" s="23" t="s">
        <v>199</v>
      </c>
      <c r="G514" s="23" t="s">
        <v>753</v>
      </c>
      <c r="H514" s="23" t="s">
        <v>754</v>
      </c>
      <c r="I514" s="23" t="s">
        <v>755</v>
      </c>
      <c r="J514" s="94" t="s">
        <v>756</v>
      </c>
      <c r="K514" s="68">
        <f>IF(I514="na",0,IF(COUNTIFS($C$1:C514,C514,$I$1:I514,I514)&gt;1,0,1))</f>
        <v>0</v>
      </c>
      <c r="L514" s="68">
        <f>IF(I514="na",0,IF(COUNTIFS($D$1:D514,D514,$I$1:I514,I514)&gt;1,0,1))</f>
        <v>0</v>
      </c>
      <c r="M514" s="68">
        <f>IF(S514="",0,IF(VLOOKUP(R514,#REF!,2,0)=1,S514-O514,S514-SUMIFS($S:$S,$R:$R,INDEX(meses,VLOOKUP(R514,#REF!,2,0)-1),D:D,D514)))</f>
        <v>0</v>
      </c>
      <c r="N514" s="96"/>
      <c r="O514" s="96"/>
      <c r="P514" s="96"/>
      <c r="Q514" s="96"/>
      <c r="R514" s="96" t="s">
        <v>392</v>
      </c>
      <c r="S514" s="94"/>
      <c r="T514" s="22"/>
      <c r="U514" s="94"/>
      <c r="V514" s="94"/>
      <c r="W514" s="94"/>
      <c r="X514" s="23" t="s">
        <v>757</v>
      </c>
      <c r="Y514" s="23" t="s">
        <v>927</v>
      </c>
      <c r="Z514" s="23"/>
      <c r="AA514" s="96"/>
      <c r="AB514" s="96"/>
      <c r="AC514" s="96"/>
      <c r="AD514" s="23"/>
      <c r="AE514" s="23"/>
      <c r="AF514" s="94"/>
      <c r="AG514" s="22"/>
      <c r="AH514" s="94"/>
      <c r="AI514" s="94"/>
      <c r="AJ514" s="94"/>
      <c r="AK514" s="23" t="s">
        <v>762</v>
      </c>
      <c r="AL514" s="94" t="s">
        <v>46</v>
      </c>
      <c r="AM514" s="94">
        <v>2202</v>
      </c>
      <c r="AN514" s="94" t="s">
        <v>48</v>
      </c>
      <c r="AO514" s="94">
        <v>32</v>
      </c>
      <c r="AP514" s="23" t="s">
        <v>979</v>
      </c>
      <c r="AQ514" s="23" t="s">
        <v>764</v>
      </c>
      <c r="AR514" s="7">
        <v>2202010</v>
      </c>
      <c r="AS514" s="7"/>
      <c r="AT514" s="23" t="s">
        <v>980</v>
      </c>
      <c r="AU514" s="23"/>
      <c r="AV514" s="23"/>
      <c r="AW514" s="94" t="s">
        <v>55</v>
      </c>
      <c r="AX514" s="115">
        <v>50000000</v>
      </c>
      <c r="AY514" s="116">
        <v>1</v>
      </c>
      <c r="AZ514" s="116" t="s">
        <v>766</v>
      </c>
      <c r="BA514" s="116" t="s">
        <v>57</v>
      </c>
      <c r="BB514" s="116" t="s">
        <v>58</v>
      </c>
      <c r="BC514" s="117">
        <v>50000000</v>
      </c>
      <c r="BD514" s="117">
        <v>50000000</v>
      </c>
      <c r="BE514" s="118"/>
      <c r="BF514" s="118" t="s">
        <v>981</v>
      </c>
      <c r="BG514" s="119" t="s">
        <v>768</v>
      </c>
      <c r="BH514" s="118"/>
      <c r="BI514" s="118"/>
      <c r="BJ514" s="118"/>
      <c r="BK514" s="118">
        <v>118</v>
      </c>
      <c r="BL514" s="120">
        <v>43814</v>
      </c>
      <c r="BM514" s="6">
        <f t="shared" si="40"/>
        <v>12</v>
      </c>
      <c r="BN514" s="121" t="s">
        <v>933</v>
      </c>
      <c r="BO514" s="126" t="s">
        <v>934</v>
      </c>
    </row>
    <row r="515" spans="1:67" s="48" customFormat="1" ht="54" customHeight="1" x14ac:dyDescent="0.25">
      <c r="A515" s="68">
        <v>664</v>
      </c>
      <c r="B515" s="23" t="s">
        <v>750</v>
      </c>
      <c r="C515" s="23" t="s">
        <v>751</v>
      </c>
      <c r="D515" s="23" t="s">
        <v>752</v>
      </c>
      <c r="E515" s="23" t="s">
        <v>198</v>
      </c>
      <c r="F515" s="23" t="s">
        <v>199</v>
      </c>
      <c r="G515" s="23" t="s">
        <v>753</v>
      </c>
      <c r="H515" s="23" t="s">
        <v>754</v>
      </c>
      <c r="I515" s="23" t="s">
        <v>755</v>
      </c>
      <c r="J515" s="94" t="s">
        <v>756</v>
      </c>
      <c r="K515" s="68">
        <f>IF(I515="na",0,IF(COUNTIFS($C$1:C515,C515,$I$1:I515,I515)&gt;1,0,1))</f>
        <v>0</v>
      </c>
      <c r="L515" s="68">
        <f>IF(I515="na",0,IF(COUNTIFS($D$1:D515,D515,$I$1:I515,I515)&gt;1,0,1))</f>
        <v>0</v>
      </c>
      <c r="M515" s="68">
        <f>IF(S515="",0,IF(VLOOKUP(R515,#REF!,2,0)=1,S515-O515,S515-SUMIFS($S:$S,$R:$R,INDEX(meses,VLOOKUP(R515,#REF!,2,0)-1),D:D,D515)))</f>
        <v>0</v>
      </c>
      <c r="N515" s="96"/>
      <c r="O515" s="96"/>
      <c r="P515" s="96"/>
      <c r="Q515" s="96"/>
      <c r="R515" s="96" t="s">
        <v>392</v>
      </c>
      <c r="S515" s="94"/>
      <c r="T515" s="22"/>
      <c r="U515" s="94"/>
      <c r="V515" s="94"/>
      <c r="W515" s="94"/>
      <c r="X515" s="23" t="s">
        <v>757</v>
      </c>
      <c r="Y515" s="23" t="s">
        <v>927</v>
      </c>
      <c r="Z515" s="23"/>
      <c r="AA515" s="96"/>
      <c r="AB515" s="96"/>
      <c r="AC515" s="96"/>
      <c r="AD515" s="23"/>
      <c r="AE515" s="23"/>
      <c r="AF515" s="94"/>
      <c r="AG515" s="22"/>
      <c r="AH515" s="94"/>
      <c r="AI515" s="94"/>
      <c r="AJ515" s="94"/>
      <c r="AK515" s="23" t="s">
        <v>762</v>
      </c>
      <c r="AL515" s="94" t="s">
        <v>46</v>
      </c>
      <c r="AM515" s="94">
        <v>2202</v>
      </c>
      <c r="AN515" s="94" t="s">
        <v>48</v>
      </c>
      <c r="AO515" s="94">
        <v>32</v>
      </c>
      <c r="AP515" s="23" t="s">
        <v>979</v>
      </c>
      <c r="AQ515" s="23" t="s">
        <v>764</v>
      </c>
      <c r="AR515" s="7">
        <v>2202010</v>
      </c>
      <c r="AS515" s="7">
        <v>1061</v>
      </c>
      <c r="AT515" s="23" t="s">
        <v>982</v>
      </c>
      <c r="AU515" s="23"/>
      <c r="AV515" s="23"/>
      <c r="AW515" s="94" t="s">
        <v>55</v>
      </c>
      <c r="AX515" s="115">
        <v>100000000</v>
      </c>
      <c r="AY515" s="116">
        <v>1</v>
      </c>
      <c r="AZ515" s="116" t="s">
        <v>766</v>
      </c>
      <c r="BA515" s="116" t="s">
        <v>57</v>
      </c>
      <c r="BB515" s="116" t="s">
        <v>58</v>
      </c>
      <c r="BC515" s="117">
        <v>100000000</v>
      </c>
      <c r="BD515" s="117">
        <v>100000000</v>
      </c>
      <c r="BE515" s="118"/>
      <c r="BF515" s="118" t="s">
        <v>983</v>
      </c>
      <c r="BG515" s="119" t="s">
        <v>768</v>
      </c>
      <c r="BH515" s="118"/>
      <c r="BI515" s="118"/>
      <c r="BJ515" s="118"/>
      <c r="BK515" s="118">
        <v>119</v>
      </c>
      <c r="BL515" s="120">
        <v>43617</v>
      </c>
      <c r="BM515" s="6">
        <f t="shared" si="40"/>
        <v>6</v>
      </c>
      <c r="BN515" s="121" t="s">
        <v>933</v>
      </c>
      <c r="BO515" s="126" t="s">
        <v>934</v>
      </c>
    </row>
    <row r="516" spans="1:67" s="48" customFormat="1" ht="54" customHeight="1" x14ac:dyDescent="0.25">
      <c r="A516" s="68">
        <v>665</v>
      </c>
      <c r="B516" s="23" t="s">
        <v>750</v>
      </c>
      <c r="C516" s="23" t="s">
        <v>751</v>
      </c>
      <c r="D516" s="23" t="s">
        <v>752</v>
      </c>
      <c r="E516" s="23" t="s">
        <v>198</v>
      </c>
      <c r="F516" s="23" t="s">
        <v>199</v>
      </c>
      <c r="G516" s="23" t="s">
        <v>753</v>
      </c>
      <c r="H516" s="23" t="s">
        <v>754</v>
      </c>
      <c r="I516" s="23" t="s">
        <v>755</v>
      </c>
      <c r="J516" s="94" t="s">
        <v>756</v>
      </c>
      <c r="K516" s="68">
        <f>IF(I516="na",0,IF(COUNTIFS($C$1:C516,C516,$I$1:I516,I516)&gt;1,0,1))</f>
        <v>0</v>
      </c>
      <c r="L516" s="68">
        <f>IF(I516="na",0,IF(COUNTIFS($D$1:D516,D516,$I$1:I516,I516)&gt;1,0,1))</f>
        <v>0</v>
      </c>
      <c r="M516" s="68">
        <f>IF(S516="",0,IF(VLOOKUP(R516,#REF!,2,0)=1,S516-O516,S516-SUMIFS($S:$S,$R:$R,INDEX(meses,VLOOKUP(R516,#REF!,2,0)-1),D:D,D516)))</f>
        <v>0</v>
      </c>
      <c r="N516" s="96"/>
      <c r="O516" s="96"/>
      <c r="P516" s="96"/>
      <c r="Q516" s="96"/>
      <c r="R516" s="96" t="s">
        <v>392</v>
      </c>
      <c r="S516" s="94"/>
      <c r="T516" s="22"/>
      <c r="U516" s="94"/>
      <c r="V516" s="94"/>
      <c r="W516" s="94"/>
      <c r="X516" s="23" t="s">
        <v>757</v>
      </c>
      <c r="Y516" s="23" t="s">
        <v>927</v>
      </c>
      <c r="Z516" s="23"/>
      <c r="AA516" s="96"/>
      <c r="AB516" s="96"/>
      <c r="AC516" s="96"/>
      <c r="AD516" s="23"/>
      <c r="AE516" s="23"/>
      <c r="AF516" s="94"/>
      <c r="AG516" s="22"/>
      <c r="AH516" s="94"/>
      <c r="AI516" s="94"/>
      <c r="AJ516" s="94"/>
      <c r="AK516" s="23" t="s">
        <v>762</v>
      </c>
      <c r="AL516" s="94" t="s">
        <v>46</v>
      </c>
      <c r="AM516" s="94">
        <v>2202</v>
      </c>
      <c r="AN516" s="94" t="s">
        <v>48</v>
      </c>
      <c r="AO516" s="94">
        <v>32</v>
      </c>
      <c r="AP516" s="23" t="s">
        <v>770</v>
      </c>
      <c r="AQ516" s="23" t="s">
        <v>764</v>
      </c>
      <c r="AR516" s="7">
        <v>2202010</v>
      </c>
      <c r="AS516" s="7"/>
      <c r="AT516" s="23" t="s">
        <v>984</v>
      </c>
      <c r="AU516" s="23"/>
      <c r="AV516" s="23"/>
      <c r="AW516" s="94" t="s">
        <v>55</v>
      </c>
      <c r="AX516" s="115">
        <v>30000000</v>
      </c>
      <c r="AY516" s="116">
        <v>1</v>
      </c>
      <c r="AZ516" s="116" t="s">
        <v>766</v>
      </c>
      <c r="BA516" s="116" t="s">
        <v>964</v>
      </c>
      <c r="BB516" s="116" t="s">
        <v>965</v>
      </c>
      <c r="BC516" s="117">
        <v>30000000</v>
      </c>
      <c r="BD516" s="117">
        <v>30000000</v>
      </c>
      <c r="BE516" s="118"/>
      <c r="BF516" s="118" t="s">
        <v>985</v>
      </c>
      <c r="BG516" s="119" t="s">
        <v>768</v>
      </c>
      <c r="BH516" s="118"/>
      <c r="BI516" s="118"/>
      <c r="BJ516" s="118"/>
      <c r="BK516" s="118">
        <v>120</v>
      </c>
      <c r="BL516" s="120">
        <v>43814</v>
      </c>
      <c r="BM516" s="6">
        <f t="shared" si="40"/>
        <v>12</v>
      </c>
      <c r="BN516" s="121" t="s">
        <v>933</v>
      </c>
      <c r="BO516" s="126" t="s">
        <v>934</v>
      </c>
    </row>
    <row r="517" spans="1:67" s="48" customFormat="1" ht="54" customHeight="1" x14ac:dyDescent="0.25">
      <c r="A517" s="68">
        <v>666</v>
      </c>
      <c r="B517" s="23" t="s">
        <v>750</v>
      </c>
      <c r="C517" s="23" t="s">
        <v>751</v>
      </c>
      <c r="D517" s="23" t="s">
        <v>752</v>
      </c>
      <c r="E517" s="23" t="s">
        <v>198</v>
      </c>
      <c r="F517" s="23" t="s">
        <v>199</v>
      </c>
      <c r="G517" s="23" t="s">
        <v>753</v>
      </c>
      <c r="H517" s="23" t="s">
        <v>754</v>
      </c>
      <c r="I517" s="23" t="s">
        <v>755</v>
      </c>
      <c r="J517" s="94" t="s">
        <v>756</v>
      </c>
      <c r="K517" s="68">
        <f>IF(I517="na",0,IF(COUNTIFS($C$1:C517,C517,$I$1:I517,I517)&gt;1,0,1))</f>
        <v>0</v>
      </c>
      <c r="L517" s="68">
        <f>IF(I517="na",0,IF(COUNTIFS($D$1:D517,D517,$I$1:I517,I517)&gt;1,0,1))</f>
        <v>0</v>
      </c>
      <c r="M517" s="68">
        <f>IF(S517="",0,IF(VLOOKUP(R517,#REF!,2,0)=1,S517-O517,S517-SUMIFS($S:$S,$R:$R,INDEX(meses,VLOOKUP(R517,#REF!,2,0)-1),D:D,D517)))</f>
        <v>0</v>
      </c>
      <c r="N517" s="96"/>
      <c r="O517" s="96"/>
      <c r="P517" s="96"/>
      <c r="Q517" s="96"/>
      <c r="R517" s="96" t="s">
        <v>392</v>
      </c>
      <c r="S517" s="94"/>
      <c r="T517" s="22"/>
      <c r="U517" s="94"/>
      <c r="V517" s="94"/>
      <c r="W517" s="94"/>
      <c r="X517" s="23" t="s">
        <v>757</v>
      </c>
      <c r="Y517" s="23" t="s">
        <v>927</v>
      </c>
      <c r="Z517" s="23"/>
      <c r="AA517" s="96"/>
      <c r="AB517" s="96"/>
      <c r="AC517" s="96"/>
      <c r="AD517" s="23"/>
      <c r="AE517" s="23"/>
      <c r="AF517" s="94"/>
      <c r="AG517" s="22"/>
      <c r="AH517" s="94"/>
      <c r="AI517" s="94"/>
      <c r="AJ517" s="94"/>
      <c r="AK517" s="23" t="s">
        <v>762</v>
      </c>
      <c r="AL517" s="94" t="s">
        <v>46</v>
      </c>
      <c r="AM517" s="94">
        <v>2202</v>
      </c>
      <c r="AN517" s="94" t="s">
        <v>48</v>
      </c>
      <c r="AO517" s="94">
        <v>32</v>
      </c>
      <c r="AP517" s="23" t="s">
        <v>770</v>
      </c>
      <c r="AQ517" s="23" t="s">
        <v>764</v>
      </c>
      <c r="AR517" s="7">
        <v>2202010</v>
      </c>
      <c r="AS517" s="7">
        <v>1056</v>
      </c>
      <c r="AT517" s="23" t="s">
        <v>963</v>
      </c>
      <c r="AU517" s="23"/>
      <c r="AV517" s="23"/>
      <c r="AW517" s="94" t="s">
        <v>55</v>
      </c>
      <c r="AX517" s="115">
        <v>1733637088</v>
      </c>
      <c r="AY517" s="116">
        <v>1</v>
      </c>
      <c r="AZ517" s="116" t="s">
        <v>766</v>
      </c>
      <c r="BA517" s="116" t="s">
        <v>964</v>
      </c>
      <c r="BB517" s="116" t="s">
        <v>965</v>
      </c>
      <c r="BC517" s="117">
        <v>1733637088</v>
      </c>
      <c r="BD517" s="117">
        <v>1733637088</v>
      </c>
      <c r="BE517" s="118"/>
      <c r="BF517" s="118" t="s">
        <v>966</v>
      </c>
      <c r="BG517" s="119" t="s">
        <v>768</v>
      </c>
      <c r="BH517" s="118"/>
      <c r="BI517" s="118"/>
      <c r="BJ517" s="118" t="s">
        <v>970</v>
      </c>
      <c r="BK517" s="118">
        <v>121</v>
      </c>
      <c r="BL517" s="120">
        <v>43617</v>
      </c>
      <c r="BM517" s="6">
        <f t="shared" si="40"/>
        <v>6</v>
      </c>
      <c r="BN517" s="121" t="s">
        <v>933</v>
      </c>
      <c r="BO517" s="126" t="s">
        <v>934</v>
      </c>
    </row>
    <row r="518" spans="1:67" s="48" customFormat="1" ht="54" customHeight="1" x14ac:dyDescent="0.25">
      <c r="A518" s="68">
        <v>667</v>
      </c>
      <c r="B518" s="23" t="s">
        <v>750</v>
      </c>
      <c r="C518" s="23" t="s">
        <v>751</v>
      </c>
      <c r="D518" s="23" t="s">
        <v>752</v>
      </c>
      <c r="E518" s="23" t="s">
        <v>198</v>
      </c>
      <c r="F518" s="23" t="s">
        <v>199</v>
      </c>
      <c r="G518" s="23" t="s">
        <v>753</v>
      </c>
      <c r="H518" s="23" t="s">
        <v>754</v>
      </c>
      <c r="I518" s="23" t="s">
        <v>755</v>
      </c>
      <c r="J518" s="94" t="s">
        <v>756</v>
      </c>
      <c r="K518" s="68">
        <f>IF(I518="na",0,IF(COUNTIFS($C$1:C518,C518,$I$1:I518,I518)&gt;1,0,1))</f>
        <v>0</v>
      </c>
      <c r="L518" s="68">
        <f>IF(I518="na",0,IF(COUNTIFS($D$1:D518,D518,$I$1:I518,I518)&gt;1,0,1))</f>
        <v>0</v>
      </c>
      <c r="M518" s="68">
        <f>IF(S518="",0,IF(VLOOKUP(R518,#REF!,2,0)=1,S518-O518,S518-SUMIFS($S:$S,$R:$R,INDEX(meses,VLOOKUP(R518,#REF!,2,0)-1),D:D,D518)))</f>
        <v>0</v>
      </c>
      <c r="N518" s="96"/>
      <c r="O518" s="96"/>
      <c r="P518" s="96"/>
      <c r="Q518" s="96"/>
      <c r="R518" s="96" t="s">
        <v>392</v>
      </c>
      <c r="S518" s="94"/>
      <c r="T518" s="22"/>
      <c r="U518" s="94"/>
      <c r="V518" s="94"/>
      <c r="W518" s="94"/>
      <c r="X518" s="23" t="s">
        <v>757</v>
      </c>
      <c r="Y518" s="23" t="s">
        <v>927</v>
      </c>
      <c r="Z518" s="23"/>
      <c r="AA518" s="96"/>
      <c r="AB518" s="96"/>
      <c r="AC518" s="96"/>
      <c r="AD518" s="23"/>
      <c r="AE518" s="23"/>
      <c r="AF518" s="94"/>
      <c r="AG518" s="22"/>
      <c r="AH518" s="94"/>
      <c r="AI518" s="94"/>
      <c r="AJ518" s="94"/>
      <c r="AK518" s="23" t="s">
        <v>762</v>
      </c>
      <c r="AL518" s="94" t="s">
        <v>46</v>
      </c>
      <c r="AM518" s="94">
        <v>2202</v>
      </c>
      <c r="AN518" s="94" t="s">
        <v>48</v>
      </c>
      <c r="AO518" s="94">
        <v>32</v>
      </c>
      <c r="AP518" s="23" t="s">
        <v>770</v>
      </c>
      <c r="AQ518" s="23" t="s">
        <v>764</v>
      </c>
      <c r="AR518" s="7">
        <v>2202010</v>
      </c>
      <c r="AS518" s="7"/>
      <c r="AT518" s="23" t="s">
        <v>986</v>
      </c>
      <c r="AU518" s="23"/>
      <c r="AV518" s="23"/>
      <c r="AW518" s="94" t="s">
        <v>55</v>
      </c>
      <c r="AX518" s="115">
        <v>1401199603</v>
      </c>
      <c r="AY518" s="116">
        <v>1</v>
      </c>
      <c r="AZ518" s="116" t="s">
        <v>766</v>
      </c>
      <c r="BA518" s="116" t="s">
        <v>964</v>
      </c>
      <c r="BB518" s="116" t="s">
        <v>965</v>
      </c>
      <c r="BC518" s="117">
        <v>1401199603</v>
      </c>
      <c r="BD518" s="117">
        <v>1401199603</v>
      </c>
      <c r="BE518" s="118"/>
      <c r="BF518" s="118" t="s">
        <v>987</v>
      </c>
      <c r="BG518" s="119" t="s">
        <v>768</v>
      </c>
      <c r="BH518" s="118"/>
      <c r="BI518" s="118"/>
      <c r="BJ518" s="118"/>
      <c r="BK518" s="118">
        <v>122</v>
      </c>
      <c r="BL518" s="120">
        <v>43555</v>
      </c>
      <c r="BM518" s="6">
        <f t="shared" si="40"/>
        <v>3</v>
      </c>
      <c r="BN518" s="121" t="s">
        <v>933</v>
      </c>
      <c r="BO518" s="126" t="s">
        <v>934</v>
      </c>
    </row>
    <row r="519" spans="1:67" s="48" customFormat="1" ht="54" customHeight="1" x14ac:dyDescent="0.25">
      <c r="A519" s="68">
        <v>668</v>
      </c>
      <c r="B519" s="23" t="s">
        <v>750</v>
      </c>
      <c r="C519" s="23" t="s">
        <v>751</v>
      </c>
      <c r="D519" s="23" t="s">
        <v>752</v>
      </c>
      <c r="E519" s="23" t="s">
        <v>198</v>
      </c>
      <c r="F519" s="23" t="s">
        <v>199</v>
      </c>
      <c r="G519" s="23" t="s">
        <v>753</v>
      </c>
      <c r="H519" s="23" t="s">
        <v>754</v>
      </c>
      <c r="I519" s="23" t="s">
        <v>755</v>
      </c>
      <c r="J519" s="94" t="s">
        <v>756</v>
      </c>
      <c r="K519" s="68">
        <f>IF(I519="na",0,IF(COUNTIFS($C$1:C519,C519,$I$1:I519,I519)&gt;1,0,1))</f>
        <v>0</v>
      </c>
      <c r="L519" s="68">
        <f>IF(I519="na",0,IF(COUNTIFS($D$1:D519,D519,$I$1:I519,I519)&gt;1,0,1))</f>
        <v>0</v>
      </c>
      <c r="M519" s="68">
        <f>IF(S519="",0,IF(VLOOKUP(R519,#REF!,2,0)=1,S519-O519,S519-SUMIFS($S:$S,$R:$R,INDEX(meses,VLOOKUP(R519,#REF!,2,0)-1),D:D,D519)))</f>
        <v>0</v>
      </c>
      <c r="N519" s="96"/>
      <c r="O519" s="96"/>
      <c r="P519" s="96"/>
      <c r="Q519" s="96"/>
      <c r="R519" s="96" t="s">
        <v>392</v>
      </c>
      <c r="S519" s="94"/>
      <c r="T519" s="22"/>
      <c r="U519" s="94"/>
      <c r="V519" s="94"/>
      <c r="W519" s="94"/>
      <c r="X519" s="23" t="s">
        <v>757</v>
      </c>
      <c r="Y519" s="23" t="s">
        <v>927</v>
      </c>
      <c r="Z519" s="23"/>
      <c r="AA519" s="96"/>
      <c r="AB519" s="96"/>
      <c r="AC519" s="96"/>
      <c r="AD519" s="23"/>
      <c r="AE519" s="23"/>
      <c r="AF519" s="94"/>
      <c r="AG519" s="22"/>
      <c r="AH519" s="94"/>
      <c r="AI519" s="94"/>
      <c r="AJ519" s="94"/>
      <c r="AK519" s="23" t="s">
        <v>762</v>
      </c>
      <c r="AL519" s="94" t="s">
        <v>46</v>
      </c>
      <c r="AM519" s="94">
        <v>2202</v>
      </c>
      <c r="AN519" s="94" t="s">
        <v>48</v>
      </c>
      <c r="AO519" s="94">
        <v>32</v>
      </c>
      <c r="AP519" s="23" t="s">
        <v>770</v>
      </c>
      <c r="AQ519" s="23" t="s">
        <v>764</v>
      </c>
      <c r="AR519" s="7">
        <v>2202010</v>
      </c>
      <c r="AS519" s="7"/>
      <c r="AT519" s="23" t="s">
        <v>974</v>
      </c>
      <c r="AU519" s="23"/>
      <c r="AV519" s="23"/>
      <c r="AW519" s="94" t="s">
        <v>55</v>
      </c>
      <c r="AX519" s="115">
        <v>1208380675</v>
      </c>
      <c r="AY519" s="116">
        <v>1</v>
      </c>
      <c r="AZ519" s="116" t="s">
        <v>766</v>
      </c>
      <c r="BA519" s="116" t="s">
        <v>964</v>
      </c>
      <c r="BB519" s="116" t="s">
        <v>965</v>
      </c>
      <c r="BC519" s="117">
        <v>1208380675</v>
      </c>
      <c r="BD519" s="117">
        <v>1208380675</v>
      </c>
      <c r="BE519" s="118"/>
      <c r="BF519" s="118" t="s">
        <v>975</v>
      </c>
      <c r="BG519" s="119" t="s">
        <v>768</v>
      </c>
      <c r="BH519" s="118"/>
      <c r="BI519" s="118"/>
      <c r="BJ519" s="118"/>
      <c r="BK519" s="118">
        <v>123</v>
      </c>
      <c r="BL519" s="120">
        <v>43617</v>
      </c>
      <c r="BM519" s="6">
        <f t="shared" si="40"/>
        <v>6</v>
      </c>
      <c r="BN519" s="121" t="s">
        <v>933</v>
      </c>
      <c r="BO519" s="126" t="s">
        <v>934</v>
      </c>
    </row>
    <row r="520" spans="1:67" s="48" customFormat="1" ht="54" customHeight="1" x14ac:dyDescent="0.25">
      <c r="A520" s="68">
        <v>669</v>
      </c>
      <c r="B520" s="23" t="s">
        <v>750</v>
      </c>
      <c r="C520" s="23" t="s">
        <v>751</v>
      </c>
      <c r="D520" s="23" t="s">
        <v>752</v>
      </c>
      <c r="E520" s="23" t="s">
        <v>198</v>
      </c>
      <c r="F520" s="23" t="s">
        <v>199</v>
      </c>
      <c r="G520" s="23" t="s">
        <v>753</v>
      </c>
      <c r="H520" s="23" t="s">
        <v>754</v>
      </c>
      <c r="I520" s="23" t="s">
        <v>755</v>
      </c>
      <c r="J520" s="94" t="s">
        <v>756</v>
      </c>
      <c r="K520" s="68">
        <f>IF(I520="na",0,IF(COUNTIFS($C$1:C520,C520,$I$1:I520,I520)&gt;1,0,1))</f>
        <v>0</v>
      </c>
      <c r="L520" s="68">
        <f>IF(I520="na",0,IF(COUNTIFS($D$1:D520,D520,$I$1:I520,I520)&gt;1,0,1))</f>
        <v>0</v>
      </c>
      <c r="M520" s="68">
        <f>IF(S520="",0,IF(VLOOKUP(R520,#REF!,2,0)=1,S520-O520,S520-SUMIFS($S:$S,$R:$R,INDEX(meses,VLOOKUP(R520,#REF!,2,0)-1),D:D,D520)))</f>
        <v>0</v>
      </c>
      <c r="N520" s="96"/>
      <c r="O520" s="96"/>
      <c r="P520" s="96"/>
      <c r="Q520" s="96"/>
      <c r="R520" s="96" t="s">
        <v>392</v>
      </c>
      <c r="S520" s="94"/>
      <c r="T520" s="22"/>
      <c r="U520" s="94"/>
      <c r="V520" s="94"/>
      <c r="W520" s="94"/>
      <c r="X520" s="23" t="s">
        <v>757</v>
      </c>
      <c r="Y520" s="23" t="s">
        <v>927</v>
      </c>
      <c r="Z520" s="23"/>
      <c r="AA520" s="96"/>
      <c r="AB520" s="96"/>
      <c r="AC520" s="96"/>
      <c r="AD520" s="23"/>
      <c r="AE520" s="23"/>
      <c r="AF520" s="94"/>
      <c r="AG520" s="22"/>
      <c r="AH520" s="94"/>
      <c r="AI520" s="94"/>
      <c r="AJ520" s="94"/>
      <c r="AK520" s="23" t="s">
        <v>762</v>
      </c>
      <c r="AL520" s="94" t="s">
        <v>46</v>
      </c>
      <c r="AM520" s="94">
        <v>2202</v>
      </c>
      <c r="AN520" s="94" t="s">
        <v>48</v>
      </c>
      <c r="AO520" s="94">
        <v>32</v>
      </c>
      <c r="AP520" s="23" t="s">
        <v>770</v>
      </c>
      <c r="AQ520" s="23" t="s">
        <v>764</v>
      </c>
      <c r="AR520" s="7">
        <v>2202010</v>
      </c>
      <c r="AS520" s="7"/>
      <c r="AT520" s="23" t="s">
        <v>977</v>
      </c>
      <c r="AU520" s="23"/>
      <c r="AV520" s="23"/>
      <c r="AW520" s="94" t="s">
        <v>55</v>
      </c>
      <c r="AX520" s="115">
        <v>887738771</v>
      </c>
      <c r="AY520" s="116">
        <v>1</v>
      </c>
      <c r="AZ520" s="116" t="s">
        <v>766</v>
      </c>
      <c r="BA520" s="116" t="s">
        <v>964</v>
      </c>
      <c r="BB520" s="116" t="s">
        <v>965</v>
      </c>
      <c r="BC520" s="117">
        <v>887738771</v>
      </c>
      <c r="BD520" s="117">
        <v>887738771</v>
      </c>
      <c r="BE520" s="118"/>
      <c r="BF520" s="118" t="s">
        <v>978</v>
      </c>
      <c r="BG520" s="119" t="s">
        <v>768</v>
      </c>
      <c r="BH520" s="118"/>
      <c r="BI520" s="118"/>
      <c r="BJ520" s="118"/>
      <c r="BK520" s="118">
        <v>124</v>
      </c>
      <c r="BL520" s="120">
        <v>43585</v>
      </c>
      <c r="BM520" s="6">
        <f t="shared" si="40"/>
        <v>4</v>
      </c>
      <c r="BN520" s="121" t="s">
        <v>933</v>
      </c>
      <c r="BO520" s="126" t="s">
        <v>934</v>
      </c>
    </row>
    <row r="521" spans="1:67" s="48" customFormat="1" ht="54" customHeight="1" x14ac:dyDescent="0.25">
      <c r="A521" s="68">
        <v>670</v>
      </c>
      <c r="B521" s="23" t="s">
        <v>750</v>
      </c>
      <c r="C521" s="23" t="s">
        <v>751</v>
      </c>
      <c r="D521" s="23" t="s">
        <v>752</v>
      </c>
      <c r="E521" s="23" t="s">
        <v>198</v>
      </c>
      <c r="F521" s="23" t="s">
        <v>199</v>
      </c>
      <c r="G521" s="23" t="s">
        <v>753</v>
      </c>
      <c r="H521" s="23" t="s">
        <v>754</v>
      </c>
      <c r="I521" s="23" t="s">
        <v>755</v>
      </c>
      <c r="J521" s="94" t="s">
        <v>756</v>
      </c>
      <c r="K521" s="68">
        <f>IF(I521="na",0,IF(COUNTIFS($C$1:C521,C521,$I$1:I521,I521)&gt;1,0,1))</f>
        <v>0</v>
      </c>
      <c r="L521" s="68">
        <f>IF(I521="na",0,IF(COUNTIFS($D$1:D521,D521,$I$1:I521,I521)&gt;1,0,1))</f>
        <v>0</v>
      </c>
      <c r="M521" s="68">
        <f>IF(S521="",0,IF(VLOOKUP(R521,#REF!,2,0)=1,S521-O521,S521-SUMIFS($S:$S,$R:$R,INDEX(meses,VLOOKUP(R521,#REF!,2,0)-1),D:D,D521)))</f>
        <v>0</v>
      </c>
      <c r="N521" s="96"/>
      <c r="O521" s="96"/>
      <c r="P521" s="96"/>
      <c r="Q521" s="96"/>
      <c r="R521" s="96" t="s">
        <v>392</v>
      </c>
      <c r="S521" s="94"/>
      <c r="T521" s="22"/>
      <c r="U521" s="94"/>
      <c r="V521" s="94"/>
      <c r="W521" s="94"/>
      <c r="X521" s="23" t="s">
        <v>757</v>
      </c>
      <c r="Y521" s="23" t="s">
        <v>927</v>
      </c>
      <c r="Z521" s="23"/>
      <c r="AA521" s="96"/>
      <c r="AB521" s="96"/>
      <c r="AC521" s="96"/>
      <c r="AD521" s="23"/>
      <c r="AE521" s="23"/>
      <c r="AF521" s="94"/>
      <c r="AG521" s="22"/>
      <c r="AH521" s="94"/>
      <c r="AI521" s="94"/>
      <c r="AJ521" s="94"/>
      <c r="AK521" s="23" t="s">
        <v>762</v>
      </c>
      <c r="AL521" s="94" t="s">
        <v>46</v>
      </c>
      <c r="AM521" s="94">
        <v>2202</v>
      </c>
      <c r="AN521" s="94" t="s">
        <v>48</v>
      </c>
      <c r="AO521" s="94">
        <v>32</v>
      </c>
      <c r="AP521" s="23" t="s">
        <v>770</v>
      </c>
      <c r="AQ521" s="23" t="s">
        <v>764</v>
      </c>
      <c r="AR521" s="7">
        <v>2202010</v>
      </c>
      <c r="AS521" s="7">
        <v>1057</v>
      </c>
      <c r="AT521" s="23" t="s">
        <v>774</v>
      </c>
      <c r="AU521" s="23"/>
      <c r="AV521" s="23"/>
      <c r="AW521" s="94" t="s">
        <v>55</v>
      </c>
      <c r="AX521" s="115">
        <v>1366972134</v>
      </c>
      <c r="AY521" s="116">
        <v>1</v>
      </c>
      <c r="AZ521" s="116" t="s">
        <v>766</v>
      </c>
      <c r="BA521" s="116" t="s">
        <v>57</v>
      </c>
      <c r="BB521" s="116" t="s">
        <v>58</v>
      </c>
      <c r="BC521" s="117">
        <v>1366972134</v>
      </c>
      <c r="BD521" s="117">
        <v>1366972134</v>
      </c>
      <c r="BE521" s="118"/>
      <c r="BF521" s="118" t="s">
        <v>775</v>
      </c>
      <c r="BG521" s="119" t="s">
        <v>768</v>
      </c>
      <c r="BH521" s="118"/>
      <c r="BI521" s="118"/>
      <c r="BJ521" s="118" t="s">
        <v>967</v>
      </c>
      <c r="BK521" s="118">
        <v>126</v>
      </c>
      <c r="BL521" s="120">
        <v>43617</v>
      </c>
      <c r="BM521" s="6">
        <f t="shared" si="40"/>
        <v>6</v>
      </c>
      <c r="BN521" s="121" t="s">
        <v>933</v>
      </c>
      <c r="BO521" s="126" t="s">
        <v>934</v>
      </c>
    </row>
    <row r="522" spans="1:67" s="48" customFormat="1" ht="54" customHeight="1" x14ac:dyDescent="0.25">
      <c r="A522" s="68">
        <v>671</v>
      </c>
      <c r="B522" s="23" t="s">
        <v>750</v>
      </c>
      <c r="C522" s="23" t="s">
        <v>751</v>
      </c>
      <c r="D522" s="23" t="s">
        <v>752</v>
      </c>
      <c r="E522" s="23" t="s">
        <v>198</v>
      </c>
      <c r="F522" s="23" t="s">
        <v>199</v>
      </c>
      <c r="G522" s="23" t="s">
        <v>753</v>
      </c>
      <c r="H522" s="23" t="s">
        <v>754</v>
      </c>
      <c r="I522" s="23" t="s">
        <v>755</v>
      </c>
      <c r="J522" s="94" t="s">
        <v>756</v>
      </c>
      <c r="K522" s="68">
        <f>IF(I522="na",0,IF(COUNTIFS($C$1:C522,C522,$I$1:I522,I522)&gt;1,0,1))</f>
        <v>0</v>
      </c>
      <c r="L522" s="68">
        <f>IF(I522="na",0,IF(COUNTIFS($D$1:D522,D522,$I$1:I522,I522)&gt;1,0,1))</f>
        <v>0</v>
      </c>
      <c r="M522" s="68">
        <f>IF(S522="",0,IF(VLOOKUP(R522,#REF!,2,0)=1,S522-O522,S522-SUMIFS($S:$S,$R:$R,INDEX(meses,VLOOKUP(R522,#REF!,2,0)-1),D:D,D522)))</f>
        <v>0</v>
      </c>
      <c r="N522" s="96"/>
      <c r="O522" s="96"/>
      <c r="P522" s="96"/>
      <c r="Q522" s="96"/>
      <c r="R522" s="96" t="s">
        <v>392</v>
      </c>
      <c r="S522" s="94"/>
      <c r="T522" s="22"/>
      <c r="U522" s="94"/>
      <c r="V522" s="94"/>
      <c r="W522" s="94"/>
      <c r="X522" s="23" t="s">
        <v>757</v>
      </c>
      <c r="Y522" s="23" t="s">
        <v>927</v>
      </c>
      <c r="Z522" s="23"/>
      <c r="AA522" s="96"/>
      <c r="AB522" s="96"/>
      <c r="AC522" s="96"/>
      <c r="AD522" s="23"/>
      <c r="AE522" s="23"/>
      <c r="AF522" s="94"/>
      <c r="AG522" s="22"/>
      <c r="AH522" s="94"/>
      <c r="AI522" s="94"/>
      <c r="AJ522" s="94"/>
      <c r="AK522" s="23" t="s">
        <v>762</v>
      </c>
      <c r="AL522" s="94" t="s">
        <v>46</v>
      </c>
      <c r="AM522" s="94">
        <v>2202</v>
      </c>
      <c r="AN522" s="94" t="s">
        <v>48</v>
      </c>
      <c r="AO522" s="94">
        <v>32</v>
      </c>
      <c r="AP522" s="23" t="s">
        <v>770</v>
      </c>
      <c r="AQ522" s="23" t="s">
        <v>764</v>
      </c>
      <c r="AR522" s="7">
        <v>2202010</v>
      </c>
      <c r="AS522" s="7">
        <v>1057</v>
      </c>
      <c r="AT522" s="23" t="s">
        <v>988</v>
      </c>
      <c r="AU522" s="23"/>
      <c r="AV522" s="23"/>
      <c r="AW522" s="94" t="s">
        <v>55</v>
      </c>
      <c r="AX522" s="115">
        <v>176000000</v>
      </c>
      <c r="AY522" s="116">
        <v>1</v>
      </c>
      <c r="AZ522" s="116" t="s">
        <v>766</v>
      </c>
      <c r="BA522" s="116" t="s">
        <v>57</v>
      </c>
      <c r="BB522" s="116" t="s">
        <v>58</v>
      </c>
      <c r="BC522" s="117">
        <v>176000000</v>
      </c>
      <c r="BD522" s="117">
        <v>176000000</v>
      </c>
      <c r="BE522" s="118"/>
      <c r="BF522" s="118" t="s">
        <v>989</v>
      </c>
      <c r="BG522" s="119" t="s">
        <v>768</v>
      </c>
      <c r="BH522" s="118"/>
      <c r="BI522" s="118"/>
      <c r="BJ522" s="118"/>
      <c r="BK522" s="118">
        <v>127</v>
      </c>
      <c r="BL522" s="120">
        <v>43555</v>
      </c>
      <c r="BM522" s="6">
        <f t="shared" si="40"/>
        <v>3</v>
      </c>
      <c r="BN522" s="121" t="s">
        <v>933</v>
      </c>
      <c r="BO522" s="126" t="s">
        <v>934</v>
      </c>
    </row>
    <row r="523" spans="1:67" s="48" customFormat="1" ht="54" customHeight="1" x14ac:dyDescent="0.25">
      <c r="A523" s="68">
        <v>672</v>
      </c>
      <c r="B523" s="23" t="s">
        <v>750</v>
      </c>
      <c r="C523" s="23" t="s">
        <v>751</v>
      </c>
      <c r="D523" s="23" t="s">
        <v>752</v>
      </c>
      <c r="E523" s="23" t="s">
        <v>198</v>
      </c>
      <c r="F523" s="23" t="s">
        <v>199</v>
      </c>
      <c r="G523" s="23" t="s">
        <v>753</v>
      </c>
      <c r="H523" s="23" t="s">
        <v>754</v>
      </c>
      <c r="I523" s="23" t="s">
        <v>755</v>
      </c>
      <c r="J523" s="94" t="s">
        <v>756</v>
      </c>
      <c r="K523" s="68">
        <f>IF(I523="na",0,IF(COUNTIFS($C$1:C523,C523,$I$1:I523,I523)&gt;1,0,1))</f>
        <v>0</v>
      </c>
      <c r="L523" s="68">
        <f>IF(I523="na",0,IF(COUNTIFS($D$1:D523,D523,$I$1:I523,I523)&gt;1,0,1))</f>
        <v>0</v>
      </c>
      <c r="M523" s="68">
        <f>IF(S523="",0,IF(VLOOKUP(R523,#REF!,2,0)=1,S523-O523,S523-SUMIFS($S:$S,$R:$R,INDEX(meses,VLOOKUP(R523,#REF!,2,0)-1),D:D,D523)))</f>
        <v>0</v>
      </c>
      <c r="N523" s="96"/>
      <c r="O523" s="96"/>
      <c r="P523" s="96"/>
      <c r="Q523" s="96"/>
      <c r="R523" s="96" t="s">
        <v>392</v>
      </c>
      <c r="S523" s="94"/>
      <c r="T523" s="22"/>
      <c r="U523" s="94"/>
      <c r="V523" s="94"/>
      <c r="W523" s="94"/>
      <c r="X523" s="23" t="s">
        <v>757</v>
      </c>
      <c r="Y523" s="23" t="s">
        <v>927</v>
      </c>
      <c r="Z523" s="23"/>
      <c r="AA523" s="96"/>
      <c r="AB523" s="96"/>
      <c r="AC523" s="96"/>
      <c r="AD523" s="23"/>
      <c r="AE523" s="23"/>
      <c r="AF523" s="94"/>
      <c r="AG523" s="22"/>
      <c r="AH523" s="94"/>
      <c r="AI523" s="94"/>
      <c r="AJ523" s="94"/>
      <c r="AK523" s="23" t="s">
        <v>762</v>
      </c>
      <c r="AL523" s="94" t="s">
        <v>46</v>
      </c>
      <c r="AM523" s="94">
        <v>2202</v>
      </c>
      <c r="AN523" s="94" t="s">
        <v>48</v>
      </c>
      <c r="AO523" s="94">
        <v>32</v>
      </c>
      <c r="AP523" s="23" t="s">
        <v>770</v>
      </c>
      <c r="AQ523" s="23" t="s">
        <v>764</v>
      </c>
      <c r="AR523" s="7">
        <v>2202010</v>
      </c>
      <c r="AS523" s="7"/>
      <c r="AT523" s="23" t="s">
        <v>990</v>
      </c>
      <c r="AU523" s="23"/>
      <c r="AV523" s="23"/>
      <c r="AW523" s="94" t="s">
        <v>55</v>
      </c>
      <c r="AX523" s="115">
        <v>100000000</v>
      </c>
      <c r="AY523" s="116">
        <v>1</v>
      </c>
      <c r="AZ523" s="116" t="s">
        <v>766</v>
      </c>
      <c r="BA523" s="116" t="s">
        <v>57</v>
      </c>
      <c r="BB523" s="116" t="s">
        <v>58</v>
      </c>
      <c r="BC523" s="117">
        <v>100000000</v>
      </c>
      <c r="BD523" s="117">
        <v>100000000</v>
      </c>
      <c r="BE523" s="118"/>
      <c r="BF523" s="118" t="s">
        <v>991</v>
      </c>
      <c r="BG523" s="119" t="s">
        <v>768</v>
      </c>
      <c r="BH523" s="118"/>
      <c r="BI523" s="118"/>
      <c r="BJ523" s="118"/>
      <c r="BK523" s="118">
        <v>128</v>
      </c>
      <c r="BL523" s="120">
        <v>43814</v>
      </c>
      <c r="BM523" s="6">
        <f t="shared" si="40"/>
        <v>12</v>
      </c>
      <c r="BN523" s="121" t="s">
        <v>933</v>
      </c>
      <c r="BO523" s="126" t="s">
        <v>934</v>
      </c>
    </row>
    <row r="524" spans="1:67" s="48" customFormat="1" ht="54" customHeight="1" x14ac:dyDescent="0.25">
      <c r="A524" s="68">
        <v>673</v>
      </c>
      <c r="B524" s="23" t="s">
        <v>750</v>
      </c>
      <c r="C524" s="23" t="s">
        <v>751</v>
      </c>
      <c r="D524" s="23" t="s">
        <v>800</v>
      </c>
      <c r="E524" s="23" t="s">
        <v>198</v>
      </c>
      <c r="F524" s="23" t="s">
        <v>199</v>
      </c>
      <c r="G524" s="23" t="s">
        <v>753</v>
      </c>
      <c r="H524" s="23" t="s">
        <v>754</v>
      </c>
      <c r="I524" s="23" t="s">
        <v>755</v>
      </c>
      <c r="J524" s="94" t="s">
        <v>756</v>
      </c>
      <c r="K524" s="68">
        <f>IF(I524="na",0,IF(COUNTIFS($C$1:C524,C524,$I$1:I524,I524)&gt;1,0,1))</f>
        <v>0</v>
      </c>
      <c r="L524" s="68">
        <f>IF(I524="na",0,IF(COUNTIFS($D$1:D524,D524,$I$1:I524,I524)&gt;1,0,1))</f>
        <v>0</v>
      </c>
      <c r="M524" s="68">
        <f>IF(S524="",0,IF(VLOOKUP(R524,#REF!,2,0)=1,S524-O524,S524-SUMIFS($S:$S,$R:$R,INDEX(meses,VLOOKUP(R524,#REF!,2,0)-1),D:D,D524)))</f>
        <v>0</v>
      </c>
      <c r="N524" s="96"/>
      <c r="O524" s="96"/>
      <c r="P524" s="96"/>
      <c r="Q524" s="96"/>
      <c r="R524" s="96" t="s">
        <v>392</v>
      </c>
      <c r="S524" s="94"/>
      <c r="T524" s="22"/>
      <c r="U524" s="94"/>
      <c r="V524" s="94"/>
      <c r="W524" s="94"/>
      <c r="X524" s="23" t="s">
        <v>757</v>
      </c>
      <c r="Y524" s="23" t="s">
        <v>927</v>
      </c>
      <c r="Z524" s="23"/>
      <c r="AA524" s="96"/>
      <c r="AB524" s="96"/>
      <c r="AC524" s="96"/>
      <c r="AD524" s="23"/>
      <c r="AE524" s="23"/>
      <c r="AF524" s="94"/>
      <c r="AG524" s="22"/>
      <c r="AH524" s="94"/>
      <c r="AI524" s="94"/>
      <c r="AJ524" s="94"/>
      <c r="AK524" s="23" t="s">
        <v>762</v>
      </c>
      <c r="AL524" s="94" t="s">
        <v>46</v>
      </c>
      <c r="AM524" s="94">
        <v>2202</v>
      </c>
      <c r="AN524" s="94" t="s">
        <v>48</v>
      </c>
      <c r="AO524" s="94">
        <v>32</v>
      </c>
      <c r="AP524" s="23" t="s">
        <v>770</v>
      </c>
      <c r="AQ524" s="23" t="s">
        <v>764</v>
      </c>
      <c r="AR524" s="7">
        <v>2202010</v>
      </c>
      <c r="AS524" s="7"/>
      <c r="AT524" s="23" t="s">
        <v>992</v>
      </c>
      <c r="AU524" s="23"/>
      <c r="AV524" s="23"/>
      <c r="AW524" s="94" t="s">
        <v>55</v>
      </c>
      <c r="AX524" s="115">
        <v>581790981</v>
      </c>
      <c r="AY524" s="116">
        <v>1</v>
      </c>
      <c r="AZ524" s="116" t="s">
        <v>766</v>
      </c>
      <c r="BA524" s="116" t="s">
        <v>332</v>
      </c>
      <c r="BB524" s="116" t="s">
        <v>333</v>
      </c>
      <c r="BC524" s="117">
        <v>581790981</v>
      </c>
      <c r="BD524" s="117">
        <v>581790981</v>
      </c>
      <c r="BE524" s="118"/>
      <c r="BF524" s="118" t="s">
        <v>993</v>
      </c>
      <c r="BG524" s="119" t="s">
        <v>768</v>
      </c>
      <c r="BH524" s="118"/>
      <c r="BI524" s="118"/>
      <c r="BJ524" s="118"/>
      <c r="BK524" s="118">
        <v>130</v>
      </c>
      <c r="BL524" s="120">
        <v>43617</v>
      </c>
      <c r="BM524" s="6">
        <f t="shared" si="40"/>
        <v>6</v>
      </c>
      <c r="BN524" s="121" t="s">
        <v>933</v>
      </c>
      <c r="BO524" s="126" t="s">
        <v>934</v>
      </c>
    </row>
    <row r="525" spans="1:67" s="48" customFormat="1" ht="54" customHeight="1" x14ac:dyDescent="0.25">
      <c r="A525" s="68">
        <v>674</v>
      </c>
      <c r="B525" s="23" t="s">
        <v>750</v>
      </c>
      <c r="C525" s="23" t="s">
        <v>751</v>
      </c>
      <c r="D525" s="23" t="s">
        <v>752</v>
      </c>
      <c r="E525" s="23" t="s">
        <v>198</v>
      </c>
      <c r="F525" s="23" t="s">
        <v>199</v>
      </c>
      <c r="G525" s="23" t="s">
        <v>753</v>
      </c>
      <c r="H525" s="23" t="s">
        <v>754</v>
      </c>
      <c r="I525" s="23" t="s">
        <v>755</v>
      </c>
      <c r="J525" s="94" t="s">
        <v>756</v>
      </c>
      <c r="K525" s="68">
        <f>IF(I525="na",0,IF(COUNTIFS($C$1:C525,C525,$I$1:I525,I525)&gt;1,0,1))</f>
        <v>0</v>
      </c>
      <c r="L525" s="68">
        <f>IF(I525="na",0,IF(COUNTIFS($D$1:D525,D525,$I$1:I525,I525)&gt;1,0,1))</f>
        <v>0</v>
      </c>
      <c r="M525" s="68">
        <f>IF(S525="",0,IF(VLOOKUP(R525,#REF!,2,0)=1,S525-O525,S525-SUMIFS($S:$S,$R:$R,INDEX(meses,VLOOKUP(R525,#REF!,2,0)-1),D:D,D525)))</f>
        <v>0</v>
      </c>
      <c r="N525" s="96"/>
      <c r="O525" s="96"/>
      <c r="P525" s="96"/>
      <c r="Q525" s="96"/>
      <c r="R525" s="96" t="s">
        <v>392</v>
      </c>
      <c r="S525" s="94"/>
      <c r="T525" s="22"/>
      <c r="U525" s="94"/>
      <c r="V525" s="94"/>
      <c r="W525" s="94"/>
      <c r="X525" s="23" t="s">
        <v>757</v>
      </c>
      <c r="Y525" s="23" t="s">
        <v>927</v>
      </c>
      <c r="Z525" s="23"/>
      <c r="AA525" s="96"/>
      <c r="AB525" s="96"/>
      <c r="AC525" s="96"/>
      <c r="AD525" s="23"/>
      <c r="AE525" s="23"/>
      <c r="AF525" s="94"/>
      <c r="AG525" s="22"/>
      <c r="AH525" s="94"/>
      <c r="AI525" s="94"/>
      <c r="AJ525" s="94"/>
      <c r="AK525" s="23" t="s">
        <v>762</v>
      </c>
      <c r="AL525" s="94" t="s">
        <v>46</v>
      </c>
      <c r="AM525" s="94">
        <v>2202</v>
      </c>
      <c r="AN525" s="94" t="s">
        <v>48</v>
      </c>
      <c r="AO525" s="94">
        <v>32</v>
      </c>
      <c r="AP525" s="23" t="s">
        <v>770</v>
      </c>
      <c r="AQ525" s="23" t="s">
        <v>764</v>
      </c>
      <c r="AR525" s="7">
        <v>2202010</v>
      </c>
      <c r="AS525" s="7">
        <v>1061</v>
      </c>
      <c r="AT525" s="23" t="s">
        <v>982</v>
      </c>
      <c r="AU525" s="23"/>
      <c r="AV525" s="23"/>
      <c r="AW525" s="94" t="s">
        <v>55</v>
      </c>
      <c r="AX525" s="115">
        <v>226671331</v>
      </c>
      <c r="AY525" s="116">
        <v>1</v>
      </c>
      <c r="AZ525" s="116" t="s">
        <v>766</v>
      </c>
      <c r="BA525" s="116" t="s">
        <v>57</v>
      </c>
      <c r="BB525" s="116" t="s">
        <v>58</v>
      </c>
      <c r="BC525" s="117">
        <v>226671331</v>
      </c>
      <c r="BD525" s="117">
        <v>226671331</v>
      </c>
      <c r="BE525" s="118"/>
      <c r="BF525" s="118" t="s">
        <v>983</v>
      </c>
      <c r="BG525" s="119" t="s">
        <v>768</v>
      </c>
      <c r="BH525" s="118"/>
      <c r="BI525" s="118"/>
      <c r="BJ525" s="118"/>
      <c r="BK525" s="118">
        <v>132</v>
      </c>
      <c r="BL525" s="120">
        <v>43617</v>
      </c>
      <c r="BM525" s="6">
        <f t="shared" si="40"/>
        <v>6</v>
      </c>
      <c r="BN525" s="121" t="s">
        <v>933</v>
      </c>
      <c r="BO525" s="126" t="s">
        <v>934</v>
      </c>
    </row>
    <row r="526" spans="1:67" s="48" customFormat="1" ht="54" customHeight="1" x14ac:dyDescent="0.25">
      <c r="A526" s="68">
        <v>675</v>
      </c>
      <c r="B526" s="23" t="s">
        <v>750</v>
      </c>
      <c r="C526" s="23" t="s">
        <v>751</v>
      </c>
      <c r="D526" s="23" t="s">
        <v>752</v>
      </c>
      <c r="E526" s="23" t="s">
        <v>198</v>
      </c>
      <c r="F526" s="23" t="s">
        <v>199</v>
      </c>
      <c r="G526" s="23" t="s">
        <v>753</v>
      </c>
      <c r="H526" s="23" t="s">
        <v>754</v>
      </c>
      <c r="I526" s="23" t="s">
        <v>755</v>
      </c>
      <c r="J526" s="94" t="s">
        <v>756</v>
      </c>
      <c r="K526" s="68">
        <f>IF(I526="na",0,IF(COUNTIFS($C$1:C526,C526,$I$1:I526,I526)&gt;1,0,1))</f>
        <v>0</v>
      </c>
      <c r="L526" s="68">
        <f>IF(I526="na",0,IF(COUNTIFS($D$1:D526,D526,$I$1:I526,I526)&gt;1,0,1))</f>
        <v>0</v>
      </c>
      <c r="M526" s="68">
        <f>IF(S526="",0,IF(VLOOKUP(R526,#REF!,2,0)=1,S526-O526,S526-SUMIFS($S:$S,$R:$R,INDEX(meses,VLOOKUP(R526,#REF!,2,0)-1),D:D,D526)))</f>
        <v>0</v>
      </c>
      <c r="N526" s="96"/>
      <c r="O526" s="96"/>
      <c r="P526" s="96"/>
      <c r="Q526" s="96"/>
      <c r="R526" s="96" t="s">
        <v>392</v>
      </c>
      <c r="S526" s="94"/>
      <c r="T526" s="22"/>
      <c r="U526" s="94"/>
      <c r="V526" s="94"/>
      <c r="W526" s="94"/>
      <c r="X526" s="23" t="s">
        <v>757</v>
      </c>
      <c r="Y526" s="23" t="s">
        <v>927</v>
      </c>
      <c r="Z526" s="23"/>
      <c r="AA526" s="96"/>
      <c r="AB526" s="96"/>
      <c r="AC526" s="96"/>
      <c r="AD526" s="23"/>
      <c r="AE526" s="23"/>
      <c r="AF526" s="94"/>
      <c r="AG526" s="22"/>
      <c r="AH526" s="94"/>
      <c r="AI526" s="94"/>
      <c r="AJ526" s="94"/>
      <c r="AK526" s="23" t="s">
        <v>762</v>
      </c>
      <c r="AL526" s="94" t="s">
        <v>46</v>
      </c>
      <c r="AM526" s="94">
        <v>2202</v>
      </c>
      <c r="AN526" s="94" t="s">
        <v>48</v>
      </c>
      <c r="AO526" s="94">
        <v>32</v>
      </c>
      <c r="AP526" s="23" t="s">
        <v>994</v>
      </c>
      <c r="AQ526" s="23" t="s">
        <v>995</v>
      </c>
      <c r="AR526" s="7">
        <v>2202017</v>
      </c>
      <c r="AS526" s="7">
        <v>1056</v>
      </c>
      <c r="AT526" s="23" t="s">
        <v>963</v>
      </c>
      <c r="AU526" s="23"/>
      <c r="AV526" s="23"/>
      <c r="AW526" s="94" t="s">
        <v>55</v>
      </c>
      <c r="AX526" s="115">
        <v>90000000</v>
      </c>
      <c r="AY526" s="116">
        <v>1</v>
      </c>
      <c r="AZ526" s="116" t="s">
        <v>996</v>
      </c>
      <c r="BA526" s="116" t="s">
        <v>964</v>
      </c>
      <c r="BB526" s="116" t="s">
        <v>965</v>
      </c>
      <c r="BC526" s="117">
        <v>90000000</v>
      </c>
      <c r="BD526" s="117">
        <v>90000000</v>
      </c>
      <c r="BE526" s="118"/>
      <c r="BF526" s="118" t="s">
        <v>966</v>
      </c>
      <c r="BG526" s="119" t="s">
        <v>768</v>
      </c>
      <c r="BH526" s="118"/>
      <c r="BI526" s="118"/>
      <c r="BJ526" s="118" t="s">
        <v>967</v>
      </c>
      <c r="BK526" s="118">
        <v>133</v>
      </c>
      <c r="BL526" s="120">
        <v>43617</v>
      </c>
      <c r="BM526" s="6">
        <f t="shared" si="40"/>
        <v>6</v>
      </c>
      <c r="BN526" s="121" t="s">
        <v>933</v>
      </c>
      <c r="BO526" s="126" t="s">
        <v>934</v>
      </c>
    </row>
    <row r="527" spans="1:67" s="48" customFormat="1" ht="54" customHeight="1" x14ac:dyDescent="0.25">
      <c r="A527" s="68">
        <v>676</v>
      </c>
      <c r="B527" s="23" t="s">
        <v>750</v>
      </c>
      <c r="C527" s="23" t="s">
        <v>751</v>
      </c>
      <c r="D527" s="23" t="s">
        <v>752</v>
      </c>
      <c r="E527" s="23" t="s">
        <v>198</v>
      </c>
      <c r="F527" s="23" t="s">
        <v>199</v>
      </c>
      <c r="G527" s="23" t="s">
        <v>753</v>
      </c>
      <c r="H527" s="23" t="s">
        <v>754</v>
      </c>
      <c r="I527" s="23" t="s">
        <v>755</v>
      </c>
      <c r="J527" s="94" t="s">
        <v>756</v>
      </c>
      <c r="K527" s="68">
        <f>IF(I527="na",0,IF(COUNTIFS($C$1:C527,C527,$I$1:I527,I527)&gt;1,0,1))</f>
        <v>0</v>
      </c>
      <c r="L527" s="68">
        <f>IF(I527="na",0,IF(COUNTIFS($D$1:D527,D527,$I$1:I527,I527)&gt;1,0,1))</f>
        <v>0</v>
      </c>
      <c r="M527" s="68">
        <f>IF(S527="",0,IF(VLOOKUP(R527,#REF!,2,0)=1,S527-O527,S527-SUMIFS($S:$S,$R:$R,INDEX(meses,VLOOKUP(R527,#REF!,2,0)-1),D:D,D527)))</f>
        <v>0</v>
      </c>
      <c r="N527" s="96"/>
      <c r="O527" s="96"/>
      <c r="P527" s="96"/>
      <c r="Q527" s="96"/>
      <c r="R527" s="96" t="s">
        <v>392</v>
      </c>
      <c r="S527" s="94"/>
      <c r="T527" s="22"/>
      <c r="U527" s="94"/>
      <c r="V527" s="94"/>
      <c r="W527" s="94"/>
      <c r="X527" s="23" t="s">
        <v>757</v>
      </c>
      <c r="Y527" s="23" t="s">
        <v>927</v>
      </c>
      <c r="Z527" s="23"/>
      <c r="AA527" s="96"/>
      <c r="AB527" s="96"/>
      <c r="AC527" s="96"/>
      <c r="AD527" s="23"/>
      <c r="AE527" s="23"/>
      <c r="AF527" s="94"/>
      <c r="AG527" s="22"/>
      <c r="AH527" s="94"/>
      <c r="AI527" s="94"/>
      <c r="AJ527" s="94"/>
      <c r="AK527" s="23" t="s">
        <v>762</v>
      </c>
      <c r="AL527" s="94" t="s">
        <v>46</v>
      </c>
      <c r="AM527" s="94">
        <v>2202</v>
      </c>
      <c r="AN527" s="94" t="s">
        <v>48</v>
      </c>
      <c r="AO527" s="94">
        <v>32</v>
      </c>
      <c r="AP527" s="23" t="s">
        <v>994</v>
      </c>
      <c r="AQ527" s="23" t="s">
        <v>995</v>
      </c>
      <c r="AR527" s="7">
        <v>2202017</v>
      </c>
      <c r="AS527" s="7" t="s">
        <v>696</v>
      </c>
      <c r="AT527" s="23" t="s">
        <v>968</v>
      </c>
      <c r="AU527" s="23"/>
      <c r="AV527" s="23"/>
      <c r="AW527" s="94" t="s">
        <v>55</v>
      </c>
      <c r="AX527" s="115">
        <v>140703697</v>
      </c>
      <c r="AY527" s="116">
        <v>1</v>
      </c>
      <c r="AZ527" s="116" t="s">
        <v>996</v>
      </c>
      <c r="BA527" s="116" t="s">
        <v>57</v>
      </c>
      <c r="BB527" s="116" t="s">
        <v>58</v>
      </c>
      <c r="BC527" s="117">
        <v>140703697</v>
      </c>
      <c r="BD527" s="117">
        <v>140703697</v>
      </c>
      <c r="BE527" s="118"/>
      <c r="BF527" s="118" t="s">
        <v>969</v>
      </c>
      <c r="BG527" s="119" t="s">
        <v>768</v>
      </c>
      <c r="BH527" s="118"/>
      <c r="BI527" s="118"/>
      <c r="BJ527" s="118" t="s">
        <v>970</v>
      </c>
      <c r="BK527" s="118">
        <v>134</v>
      </c>
      <c r="BL527" s="120" t="s">
        <v>971</v>
      </c>
      <c r="BM527" s="7">
        <v>1</v>
      </c>
      <c r="BN527" s="121" t="s">
        <v>933</v>
      </c>
      <c r="BO527" s="126" t="s">
        <v>934</v>
      </c>
    </row>
    <row r="528" spans="1:67" s="48" customFormat="1" ht="54" customHeight="1" x14ac:dyDescent="0.25">
      <c r="A528" s="68">
        <v>677</v>
      </c>
      <c r="B528" s="23" t="s">
        <v>750</v>
      </c>
      <c r="C528" s="23" t="s">
        <v>751</v>
      </c>
      <c r="D528" s="23" t="s">
        <v>752</v>
      </c>
      <c r="E528" s="23" t="s">
        <v>198</v>
      </c>
      <c r="F528" s="23" t="s">
        <v>199</v>
      </c>
      <c r="G528" s="23" t="s">
        <v>753</v>
      </c>
      <c r="H528" s="23" t="s">
        <v>754</v>
      </c>
      <c r="I528" s="23" t="s">
        <v>755</v>
      </c>
      <c r="J528" s="94" t="s">
        <v>756</v>
      </c>
      <c r="K528" s="68">
        <f>IF(I528="na",0,IF(COUNTIFS($C$1:C528,C528,$I$1:I528,I528)&gt;1,0,1))</f>
        <v>0</v>
      </c>
      <c r="L528" s="68">
        <f>IF(I528="na",0,IF(COUNTIFS($D$1:D528,D528,$I$1:I528,I528)&gt;1,0,1))</f>
        <v>0</v>
      </c>
      <c r="M528" s="68">
        <f>IF(S528="",0,IF(VLOOKUP(R528,#REF!,2,0)=1,S528-O528,S528-SUMIFS($S:$S,$R:$R,INDEX(meses,VLOOKUP(R528,#REF!,2,0)-1),D:D,D528)))</f>
        <v>0</v>
      </c>
      <c r="N528" s="96"/>
      <c r="O528" s="96"/>
      <c r="P528" s="96"/>
      <c r="Q528" s="96"/>
      <c r="R528" s="96" t="s">
        <v>392</v>
      </c>
      <c r="S528" s="94"/>
      <c r="T528" s="22"/>
      <c r="U528" s="94"/>
      <c r="V528" s="94"/>
      <c r="W528" s="94"/>
      <c r="X528" s="23" t="s">
        <v>757</v>
      </c>
      <c r="Y528" s="23" t="s">
        <v>927</v>
      </c>
      <c r="Z528" s="23"/>
      <c r="AA528" s="96"/>
      <c r="AB528" s="96"/>
      <c r="AC528" s="96"/>
      <c r="AD528" s="23"/>
      <c r="AE528" s="23"/>
      <c r="AF528" s="94"/>
      <c r="AG528" s="22"/>
      <c r="AH528" s="94"/>
      <c r="AI528" s="94"/>
      <c r="AJ528" s="94"/>
      <c r="AK528" s="23" t="s">
        <v>762</v>
      </c>
      <c r="AL528" s="94" t="s">
        <v>46</v>
      </c>
      <c r="AM528" s="94">
        <v>2202</v>
      </c>
      <c r="AN528" s="94" t="s">
        <v>48</v>
      </c>
      <c r="AO528" s="94">
        <v>32</v>
      </c>
      <c r="AP528" s="23" t="s">
        <v>997</v>
      </c>
      <c r="AQ528" s="23" t="s">
        <v>995</v>
      </c>
      <c r="AR528" s="7">
        <v>2202017</v>
      </c>
      <c r="AS528" s="7" t="s">
        <v>696</v>
      </c>
      <c r="AT528" s="23" t="s">
        <v>972</v>
      </c>
      <c r="AU528" s="23"/>
      <c r="AV528" s="23"/>
      <c r="AW528" s="94" t="s">
        <v>55</v>
      </c>
      <c r="AX528" s="115">
        <v>95557720</v>
      </c>
      <c r="AY528" s="116">
        <v>1</v>
      </c>
      <c r="AZ528" s="116" t="s">
        <v>996</v>
      </c>
      <c r="BA528" s="116" t="s">
        <v>964</v>
      </c>
      <c r="BB528" s="116" t="s">
        <v>965</v>
      </c>
      <c r="BC528" s="117">
        <v>95557720</v>
      </c>
      <c r="BD528" s="117">
        <v>95557720</v>
      </c>
      <c r="BE528" s="118"/>
      <c r="BF528" s="118" t="s">
        <v>973</v>
      </c>
      <c r="BG528" s="119" t="s">
        <v>768</v>
      </c>
      <c r="BH528" s="118"/>
      <c r="BI528" s="118"/>
      <c r="BJ528" s="118"/>
      <c r="BK528" s="118">
        <v>135</v>
      </c>
      <c r="BL528" s="120" t="s">
        <v>971</v>
      </c>
      <c r="BM528" s="7">
        <v>1</v>
      </c>
      <c r="BN528" s="121" t="s">
        <v>933</v>
      </c>
      <c r="BO528" s="126" t="s">
        <v>934</v>
      </c>
    </row>
    <row r="529" spans="1:67" s="48" customFormat="1" ht="54" customHeight="1" x14ac:dyDescent="0.25">
      <c r="A529" s="68">
        <v>678</v>
      </c>
      <c r="B529" s="23" t="s">
        <v>750</v>
      </c>
      <c r="C529" s="23" t="s">
        <v>751</v>
      </c>
      <c r="D529" s="23" t="s">
        <v>752</v>
      </c>
      <c r="E529" s="23" t="s">
        <v>198</v>
      </c>
      <c r="F529" s="23" t="s">
        <v>199</v>
      </c>
      <c r="G529" s="23" t="s">
        <v>753</v>
      </c>
      <c r="H529" s="23" t="s">
        <v>754</v>
      </c>
      <c r="I529" s="23" t="s">
        <v>755</v>
      </c>
      <c r="J529" s="94" t="s">
        <v>756</v>
      </c>
      <c r="K529" s="68">
        <f>IF(I529="na",0,IF(COUNTIFS($C$1:C529,C529,$I$1:I529,I529)&gt;1,0,1))</f>
        <v>0</v>
      </c>
      <c r="L529" s="68">
        <f>IF(I529="na",0,IF(COUNTIFS($D$1:D529,D529,$I$1:I529,I529)&gt;1,0,1))</f>
        <v>0</v>
      </c>
      <c r="M529" s="68">
        <f>IF(S529="",0,IF(VLOOKUP(R529,#REF!,2,0)=1,S529-O529,S529-SUMIFS($S:$S,$R:$R,INDEX(meses,VLOOKUP(R529,#REF!,2,0)-1),D:D,D529)))</f>
        <v>0</v>
      </c>
      <c r="N529" s="96"/>
      <c r="O529" s="96"/>
      <c r="P529" s="96"/>
      <c r="Q529" s="96"/>
      <c r="R529" s="96" t="s">
        <v>392</v>
      </c>
      <c r="S529" s="94"/>
      <c r="T529" s="22"/>
      <c r="U529" s="94"/>
      <c r="V529" s="94"/>
      <c r="W529" s="94"/>
      <c r="X529" s="23" t="s">
        <v>757</v>
      </c>
      <c r="Y529" s="23" t="s">
        <v>927</v>
      </c>
      <c r="Z529" s="23"/>
      <c r="AA529" s="96"/>
      <c r="AB529" s="96"/>
      <c r="AC529" s="96"/>
      <c r="AD529" s="23"/>
      <c r="AE529" s="23"/>
      <c r="AF529" s="94"/>
      <c r="AG529" s="22"/>
      <c r="AH529" s="94"/>
      <c r="AI529" s="94"/>
      <c r="AJ529" s="94"/>
      <c r="AK529" s="23" t="s">
        <v>762</v>
      </c>
      <c r="AL529" s="94" t="s">
        <v>46</v>
      </c>
      <c r="AM529" s="94">
        <v>2202</v>
      </c>
      <c r="AN529" s="94" t="s">
        <v>48</v>
      </c>
      <c r="AO529" s="94">
        <v>32</v>
      </c>
      <c r="AP529" s="23" t="s">
        <v>997</v>
      </c>
      <c r="AQ529" s="23" t="s">
        <v>995</v>
      </c>
      <c r="AR529" s="7">
        <v>2202017</v>
      </c>
      <c r="AS529" s="7">
        <v>1056</v>
      </c>
      <c r="AT529" s="23" t="s">
        <v>963</v>
      </c>
      <c r="AU529" s="23"/>
      <c r="AV529" s="23"/>
      <c r="AW529" s="94" t="s">
        <v>55</v>
      </c>
      <c r="AX529" s="115">
        <v>894442280</v>
      </c>
      <c r="AY529" s="116">
        <v>1</v>
      </c>
      <c r="AZ529" s="116" t="s">
        <v>996</v>
      </c>
      <c r="BA529" s="116" t="s">
        <v>964</v>
      </c>
      <c r="BB529" s="116" t="s">
        <v>965</v>
      </c>
      <c r="BC529" s="117">
        <v>894442280</v>
      </c>
      <c r="BD529" s="117">
        <v>894442280</v>
      </c>
      <c r="BE529" s="118"/>
      <c r="BF529" s="118" t="s">
        <v>966</v>
      </c>
      <c r="BG529" s="119" t="s">
        <v>768</v>
      </c>
      <c r="BH529" s="118"/>
      <c r="BI529" s="118"/>
      <c r="BJ529" s="118" t="s">
        <v>967</v>
      </c>
      <c r="BK529" s="118">
        <v>136</v>
      </c>
      <c r="BL529" s="120">
        <v>43617</v>
      </c>
      <c r="BM529" s="6">
        <f>MONTH(BL529)</f>
        <v>6</v>
      </c>
      <c r="BN529" s="121" t="s">
        <v>933</v>
      </c>
      <c r="BO529" s="126" t="s">
        <v>934</v>
      </c>
    </row>
    <row r="530" spans="1:67" s="48" customFormat="1" ht="54" customHeight="1" x14ac:dyDescent="0.25">
      <c r="A530" s="68">
        <v>679</v>
      </c>
      <c r="B530" s="23" t="s">
        <v>750</v>
      </c>
      <c r="C530" s="23" t="s">
        <v>751</v>
      </c>
      <c r="D530" s="23" t="s">
        <v>752</v>
      </c>
      <c r="E530" s="23" t="s">
        <v>198</v>
      </c>
      <c r="F530" s="23" t="s">
        <v>199</v>
      </c>
      <c r="G530" s="23" t="s">
        <v>753</v>
      </c>
      <c r="H530" s="23" t="s">
        <v>754</v>
      </c>
      <c r="I530" s="23" t="s">
        <v>755</v>
      </c>
      <c r="J530" s="94" t="s">
        <v>756</v>
      </c>
      <c r="K530" s="68">
        <f>IF(I530="na",0,IF(COUNTIFS($C$1:C530,C530,$I$1:I530,I530)&gt;1,0,1))</f>
        <v>0</v>
      </c>
      <c r="L530" s="68">
        <f>IF(I530="na",0,IF(COUNTIFS($D$1:D530,D530,$I$1:I530,I530)&gt;1,0,1))</f>
        <v>0</v>
      </c>
      <c r="M530" s="68">
        <f>IF(S530="",0,IF(VLOOKUP(R530,#REF!,2,0)=1,S530-O530,S530-SUMIFS($S:$S,$R:$R,INDEX(meses,VLOOKUP(R530,#REF!,2,0)-1),D:D,D530)))</f>
        <v>0</v>
      </c>
      <c r="N530" s="96"/>
      <c r="O530" s="96"/>
      <c r="P530" s="96"/>
      <c r="Q530" s="96"/>
      <c r="R530" s="96" t="s">
        <v>392</v>
      </c>
      <c r="S530" s="94"/>
      <c r="T530" s="22"/>
      <c r="U530" s="94"/>
      <c r="V530" s="94"/>
      <c r="W530" s="94"/>
      <c r="X530" s="23" t="s">
        <v>757</v>
      </c>
      <c r="Y530" s="23" t="s">
        <v>927</v>
      </c>
      <c r="Z530" s="23"/>
      <c r="AA530" s="96"/>
      <c r="AB530" s="96"/>
      <c r="AC530" s="96"/>
      <c r="AD530" s="23"/>
      <c r="AE530" s="23"/>
      <c r="AF530" s="94"/>
      <c r="AG530" s="22"/>
      <c r="AH530" s="94"/>
      <c r="AI530" s="94"/>
      <c r="AJ530" s="94"/>
      <c r="AK530" s="23" t="s">
        <v>762</v>
      </c>
      <c r="AL530" s="94" t="s">
        <v>46</v>
      </c>
      <c r="AM530" s="94">
        <v>2202</v>
      </c>
      <c r="AN530" s="94" t="s">
        <v>48</v>
      </c>
      <c r="AO530" s="94">
        <v>32</v>
      </c>
      <c r="AP530" s="23" t="s">
        <v>997</v>
      </c>
      <c r="AQ530" s="23" t="s">
        <v>995</v>
      </c>
      <c r="AR530" s="7">
        <v>2202017</v>
      </c>
      <c r="AS530" s="7" t="s">
        <v>696</v>
      </c>
      <c r="AT530" s="23" t="s">
        <v>968</v>
      </c>
      <c r="AU530" s="23"/>
      <c r="AV530" s="23"/>
      <c r="AW530" s="94" t="s">
        <v>55</v>
      </c>
      <c r="AX530" s="115">
        <v>843738583</v>
      </c>
      <c r="AY530" s="116">
        <v>1</v>
      </c>
      <c r="AZ530" s="116" t="s">
        <v>996</v>
      </c>
      <c r="BA530" s="116" t="s">
        <v>57</v>
      </c>
      <c r="BB530" s="116" t="s">
        <v>58</v>
      </c>
      <c r="BC530" s="117">
        <v>843738583</v>
      </c>
      <c r="BD530" s="117">
        <v>843738583</v>
      </c>
      <c r="BE530" s="118"/>
      <c r="BF530" s="118" t="s">
        <v>969</v>
      </c>
      <c r="BG530" s="119" t="s">
        <v>768</v>
      </c>
      <c r="BH530" s="118"/>
      <c r="BI530" s="118"/>
      <c r="BJ530" s="118"/>
      <c r="BK530" s="118">
        <v>137</v>
      </c>
      <c r="BL530" s="120" t="s">
        <v>971</v>
      </c>
      <c r="BM530" s="7">
        <v>1</v>
      </c>
      <c r="BN530" s="121" t="s">
        <v>933</v>
      </c>
      <c r="BO530" s="126" t="s">
        <v>934</v>
      </c>
    </row>
    <row r="531" spans="1:67" s="48" customFormat="1" ht="54" customHeight="1" x14ac:dyDescent="0.25">
      <c r="A531" s="68">
        <v>680</v>
      </c>
      <c r="B531" s="23" t="s">
        <v>750</v>
      </c>
      <c r="C531" s="23" t="s">
        <v>751</v>
      </c>
      <c r="D531" s="23" t="s">
        <v>752</v>
      </c>
      <c r="E531" s="23" t="s">
        <v>198</v>
      </c>
      <c r="F531" s="23" t="s">
        <v>199</v>
      </c>
      <c r="G531" s="23" t="s">
        <v>753</v>
      </c>
      <c r="H531" s="23" t="s">
        <v>754</v>
      </c>
      <c r="I531" s="23" t="s">
        <v>755</v>
      </c>
      <c r="J531" s="94" t="s">
        <v>756</v>
      </c>
      <c r="K531" s="68">
        <f>IF(I531="na",0,IF(COUNTIFS($C$1:C531,C531,$I$1:I531,I531)&gt;1,0,1))</f>
        <v>0</v>
      </c>
      <c r="L531" s="68">
        <f>IF(I531="na",0,IF(COUNTIFS($D$1:D531,D531,$I$1:I531,I531)&gt;1,0,1))</f>
        <v>0</v>
      </c>
      <c r="M531" s="68">
        <f>IF(S531="",0,IF(VLOOKUP(R531,#REF!,2,0)=1,S531-O531,S531-SUMIFS($S:$S,$R:$R,INDEX(meses,VLOOKUP(R531,#REF!,2,0)-1),D:D,D531)))</f>
        <v>0</v>
      </c>
      <c r="N531" s="96"/>
      <c r="O531" s="96"/>
      <c r="P531" s="96"/>
      <c r="Q531" s="96"/>
      <c r="R531" s="96" t="s">
        <v>392</v>
      </c>
      <c r="S531" s="94"/>
      <c r="T531" s="22"/>
      <c r="U531" s="94"/>
      <c r="V531" s="94"/>
      <c r="W531" s="94"/>
      <c r="X531" s="23" t="s">
        <v>757</v>
      </c>
      <c r="Y531" s="23" t="s">
        <v>927</v>
      </c>
      <c r="Z531" s="23"/>
      <c r="AA531" s="96"/>
      <c r="AB531" s="96"/>
      <c r="AC531" s="96"/>
      <c r="AD531" s="23"/>
      <c r="AE531" s="23"/>
      <c r="AF531" s="94"/>
      <c r="AG531" s="22"/>
      <c r="AH531" s="94"/>
      <c r="AI531" s="94"/>
      <c r="AJ531" s="94"/>
      <c r="AK531" s="23" t="s">
        <v>762</v>
      </c>
      <c r="AL531" s="94" t="s">
        <v>46</v>
      </c>
      <c r="AM531" s="94">
        <v>2202</v>
      </c>
      <c r="AN531" s="94" t="s">
        <v>48</v>
      </c>
      <c r="AO531" s="94">
        <v>32</v>
      </c>
      <c r="AP531" s="23" t="s">
        <v>997</v>
      </c>
      <c r="AQ531" s="23" t="s">
        <v>995</v>
      </c>
      <c r="AR531" s="7">
        <v>2202017</v>
      </c>
      <c r="AS531" s="7"/>
      <c r="AT531" s="23" t="s">
        <v>974</v>
      </c>
      <c r="AU531" s="23"/>
      <c r="AV531" s="23"/>
      <c r="AW531" s="94" t="s">
        <v>55</v>
      </c>
      <c r="AX531" s="115">
        <v>483598</v>
      </c>
      <c r="AY531" s="116">
        <v>1</v>
      </c>
      <c r="AZ531" s="116" t="s">
        <v>996</v>
      </c>
      <c r="BA531" s="116" t="s">
        <v>57</v>
      </c>
      <c r="BB531" s="116" t="s">
        <v>58</v>
      </c>
      <c r="BC531" s="117">
        <v>483598</v>
      </c>
      <c r="BD531" s="117">
        <v>483598</v>
      </c>
      <c r="BE531" s="118"/>
      <c r="BF531" s="118" t="s">
        <v>975</v>
      </c>
      <c r="BG531" s="119" t="s">
        <v>768</v>
      </c>
      <c r="BH531" s="118"/>
      <c r="BI531" s="118"/>
      <c r="BJ531" s="118"/>
      <c r="BK531" s="118">
        <v>138</v>
      </c>
      <c r="BL531" s="120">
        <v>43617</v>
      </c>
      <c r="BM531" s="6">
        <f t="shared" ref="BM531:BM563" si="41">MONTH(BL531)</f>
        <v>6</v>
      </c>
      <c r="BN531" s="121" t="s">
        <v>933</v>
      </c>
      <c r="BO531" s="126" t="s">
        <v>934</v>
      </c>
    </row>
    <row r="532" spans="1:67" s="48" customFormat="1" ht="54" customHeight="1" x14ac:dyDescent="0.25">
      <c r="A532" s="68">
        <v>681</v>
      </c>
      <c r="B532" s="23" t="s">
        <v>750</v>
      </c>
      <c r="C532" s="23" t="s">
        <v>751</v>
      </c>
      <c r="D532" s="23" t="s">
        <v>800</v>
      </c>
      <c r="E532" s="23" t="s">
        <v>198</v>
      </c>
      <c r="F532" s="23" t="s">
        <v>199</v>
      </c>
      <c r="G532" s="23" t="s">
        <v>753</v>
      </c>
      <c r="H532" s="23" t="s">
        <v>754</v>
      </c>
      <c r="I532" s="23" t="s">
        <v>755</v>
      </c>
      <c r="J532" s="94" t="s">
        <v>756</v>
      </c>
      <c r="K532" s="68">
        <f>IF(I532="na",0,IF(COUNTIFS($C$1:C532,C532,$I$1:I532,I532)&gt;1,0,1))</f>
        <v>0</v>
      </c>
      <c r="L532" s="68">
        <f>IF(I532="na",0,IF(COUNTIFS($D$1:D532,D532,$I$1:I532,I532)&gt;1,0,1))</f>
        <v>0</v>
      </c>
      <c r="M532" s="68">
        <f>IF(S532="",0,IF(VLOOKUP(R532,#REF!,2,0)=1,S532-O532,S532-SUMIFS($S:$S,$R:$R,INDEX(meses,VLOOKUP(R532,#REF!,2,0)-1),D:D,D532)))</f>
        <v>0</v>
      </c>
      <c r="N532" s="96"/>
      <c r="O532" s="96"/>
      <c r="P532" s="96"/>
      <c r="Q532" s="96"/>
      <c r="R532" s="96" t="s">
        <v>392</v>
      </c>
      <c r="S532" s="94"/>
      <c r="T532" s="22"/>
      <c r="U532" s="94"/>
      <c r="V532" s="94"/>
      <c r="W532" s="94"/>
      <c r="X532" s="23" t="s">
        <v>757</v>
      </c>
      <c r="Y532" s="23" t="s">
        <v>927</v>
      </c>
      <c r="Z532" s="23"/>
      <c r="AA532" s="96"/>
      <c r="AB532" s="96"/>
      <c r="AC532" s="96"/>
      <c r="AD532" s="23"/>
      <c r="AE532" s="23"/>
      <c r="AF532" s="94"/>
      <c r="AG532" s="22"/>
      <c r="AH532" s="94"/>
      <c r="AI532" s="94"/>
      <c r="AJ532" s="94"/>
      <c r="AK532" s="23" t="s">
        <v>762</v>
      </c>
      <c r="AL532" s="94" t="s">
        <v>46</v>
      </c>
      <c r="AM532" s="94">
        <v>2202</v>
      </c>
      <c r="AN532" s="94" t="s">
        <v>48</v>
      </c>
      <c r="AO532" s="94">
        <v>32</v>
      </c>
      <c r="AP532" s="23" t="s">
        <v>874</v>
      </c>
      <c r="AQ532" s="23" t="s">
        <v>802</v>
      </c>
      <c r="AR532" s="7">
        <v>2202014</v>
      </c>
      <c r="AS532" s="94"/>
      <c r="AT532" s="23" t="s">
        <v>992</v>
      </c>
      <c r="AU532" s="23"/>
      <c r="AV532" s="23"/>
      <c r="AW532" s="94" t="s">
        <v>55</v>
      </c>
      <c r="AX532" s="115">
        <v>205379019</v>
      </c>
      <c r="AY532" s="116">
        <v>1</v>
      </c>
      <c r="AZ532" s="116" t="s">
        <v>804</v>
      </c>
      <c r="BA532" s="116" t="s">
        <v>332</v>
      </c>
      <c r="BB532" s="116" t="s">
        <v>333</v>
      </c>
      <c r="BC532" s="117">
        <v>205379019</v>
      </c>
      <c r="BD532" s="117">
        <v>205379019</v>
      </c>
      <c r="BE532" s="118"/>
      <c r="BF532" s="118" t="s">
        <v>993</v>
      </c>
      <c r="BG532" s="119" t="s">
        <v>805</v>
      </c>
      <c r="BH532" s="118"/>
      <c r="BI532" s="118"/>
      <c r="BJ532" s="118"/>
      <c r="BK532" s="118">
        <v>147</v>
      </c>
      <c r="BL532" s="120">
        <v>43617</v>
      </c>
      <c r="BM532" s="6">
        <f t="shared" si="41"/>
        <v>6</v>
      </c>
      <c r="BN532" s="121" t="s">
        <v>933</v>
      </c>
      <c r="BO532" s="126" t="s">
        <v>934</v>
      </c>
    </row>
    <row r="533" spans="1:67" s="48" customFormat="1" ht="54" customHeight="1" x14ac:dyDescent="0.25">
      <c r="A533" s="68">
        <v>682</v>
      </c>
      <c r="B533" s="23" t="s">
        <v>750</v>
      </c>
      <c r="C533" s="23" t="s">
        <v>751</v>
      </c>
      <c r="D533" s="23" t="s">
        <v>800</v>
      </c>
      <c r="E533" s="23" t="s">
        <v>198</v>
      </c>
      <c r="F533" s="23" t="s">
        <v>199</v>
      </c>
      <c r="G533" s="23" t="s">
        <v>753</v>
      </c>
      <c r="H533" s="23" t="s">
        <v>754</v>
      </c>
      <c r="I533" s="23" t="s">
        <v>755</v>
      </c>
      <c r="J533" s="94" t="s">
        <v>756</v>
      </c>
      <c r="K533" s="68">
        <f>IF(I533="na",0,IF(COUNTIFS($C$1:C533,C533,$I$1:I533,I533)&gt;1,0,1))</f>
        <v>0</v>
      </c>
      <c r="L533" s="68">
        <f>IF(I533="na",0,IF(COUNTIFS($D$1:D533,D533,$I$1:I533,I533)&gt;1,0,1))</f>
        <v>0</v>
      </c>
      <c r="M533" s="68">
        <f>IF(S533="",0,IF(VLOOKUP(R533,#REF!,2,0)=1,S533-O533,S533-SUMIFS($S:$S,$R:$R,INDEX(meses,VLOOKUP(R533,#REF!,2,0)-1),D:D,D533)))</f>
        <v>0</v>
      </c>
      <c r="N533" s="96"/>
      <c r="O533" s="96"/>
      <c r="P533" s="96"/>
      <c r="Q533" s="96"/>
      <c r="R533" s="96" t="s">
        <v>392</v>
      </c>
      <c r="S533" s="94"/>
      <c r="T533" s="22"/>
      <c r="U533" s="94"/>
      <c r="V533" s="94"/>
      <c r="W533" s="94"/>
      <c r="X533" s="23" t="s">
        <v>757</v>
      </c>
      <c r="Y533" s="23" t="s">
        <v>927</v>
      </c>
      <c r="Z533" s="23"/>
      <c r="AA533" s="96"/>
      <c r="AB533" s="96"/>
      <c r="AC533" s="96"/>
      <c r="AD533" s="23"/>
      <c r="AE533" s="23"/>
      <c r="AF533" s="94"/>
      <c r="AG533" s="22"/>
      <c r="AH533" s="94"/>
      <c r="AI533" s="94"/>
      <c r="AJ533" s="94"/>
      <c r="AK533" s="23" t="s">
        <v>762</v>
      </c>
      <c r="AL533" s="94" t="s">
        <v>46</v>
      </c>
      <c r="AM533" s="94">
        <v>2202</v>
      </c>
      <c r="AN533" s="94" t="s">
        <v>48</v>
      </c>
      <c r="AO533" s="94">
        <v>32</v>
      </c>
      <c r="AP533" s="23" t="s">
        <v>801</v>
      </c>
      <c r="AQ533" s="23" t="s">
        <v>802</v>
      </c>
      <c r="AR533" s="7">
        <v>2202014</v>
      </c>
      <c r="AS533" s="94"/>
      <c r="AT533" s="23" t="s">
        <v>998</v>
      </c>
      <c r="AU533" s="23"/>
      <c r="AV533" s="23"/>
      <c r="AW533" s="94" t="s">
        <v>55</v>
      </c>
      <c r="AX533" s="115">
        <v>12830000</v>
      </c>
      <c r="AY533" s="116">
        <v>1</v>
      </c>
      <c r="AZ533" s="116" t="s">
        <v>804</v>
      </c>
      <c r="BA533" s="116" t="s">
        <v>332</v>
      </c>
      <c r="BB533" s="116" t="s">
        <v>333</v>
      </c>
      <c r="BC533" s="117">
        <v>12830000</v>
      </c>
      <c r="BD533" s="117">
        <v>12830000</v>
      </c>
      <c r="BE533" s="118"/>
      <c r="BF533" s="118" t="s">
        <v>993</v>
      </c>
      <c r="BG533" s="119" t="s">
        <v>805</v>
      </c>
      <c r="BH533" s="118"/>
      <c r="BI533" s="118"/>
      <c r="BJ533" s="118"/>
      <c r="BK533" s="118">
        <v>157</v>
      </c>
      <c r="BL533" s="120">
        <v>43617</v>
      </c>
      <c r="BM533" s="6">
        <f t="shared" si="41"/>
        <v>6</v>
      </c>
      <c r="BN533" s="121" t="s">
        <v>933</v>
      </c>
      <c r="BO533" s="126" t="s">
        <v>934</v>
      </c>
    </row>
    <row r="534" spans="1:67" s="48" customFormat="1" ht="54" customHeight="1" x14ac:dyDescent="0.25">
      <c r="A534" s="68">
        <v>683</v>
      </c>
      <c r="B534" s="23" t="s">
        <v>750</v>
      </c>
      <c r="C534" s="23" t="s">
        <v>751</v>
      </c>
      <c r="D534" s="23" t="s">
        <v>800</v>
      </c>
      <c r="E534" s="23" t="s">
        <v>198</v>
      </c>
      <c r="F534" s="23" t="s">
        <v>199</v>
      </c>
      <c r="G534" s="23" t="s">
        <v>753</v>
      </c>
      <c r="H534" s="23" t="s">
        <v>754</v>
      </c>
      <c r="I534" s="23" t="s">
        <v>755</v>
      </c>
      <c r="J534" s="94" t="s">
        <v>756</v>
      </c>
      <c r="K534" s="68">
        <f>IF(I534="na",0,IF(COUNTIFS($C$1:C534,C534,$I$1:I534,I534)&gt;1,0,1))</f>
        <v>0</v>
      </c>
      <c r="L534" s="68">
        <f>IF(I534="na",0,IF(COUNTIFS($D$1:D534,D534,$I$1:I534,I534)&gt;1,0,1))</f>
        <v>0</v>
      </c>
      <c r="M534" s="68">
        <f>IF(S534="",0,IF(VLOOKUP(R534,#REF!,2,0)=1,S534-O534,S534-SUMIFS($S:$S,$R:$R,INDEX(meses,VLOOKUP(R534,#REF!,2,0)-1),D:D,D534)))</f>
        <v>0</v>
      </c>
      <c r="N534" s="96"/>
      <c r="O534" s="96"/>
      <c r="P534" s="96"/>
      <c r="Q534" s="96"/>
      <c r="R534" s="96" t="s">
        <v>392</v>
      </c>
      <c r="S534" s="94"/>
      <c r="T534" s="22"/>
      <c r="U534" s="94"/>
      <c r="V534" s="94"/>
      <c r="W534" s="94"/>
      <c r="X534" s="23" t="s">
        <v>757</v>
      </c>
      <c r="Y534" s="23" t="s">
        <v>999</v>
      </c>
      <c r="Z534" s="23" t="s">
        <v>759</v>
      </c>
      <c r="AA534" s="96">
        <v>0</v>
      </c>
      <c r="AB534" s="96">
        <v>0.2</v>
      </c>
      <c r="AC534" s="69">
        <f>AB534-AA534</f>
        <v>0.2</v>
      </c>
      <c r="AD534" s="23" t="s">
        <v>416</v>
      </c>
      <c r="AE534" s="23" t="s">
        <v>760</v>
      </c>
      <c r="AF534" s="96">
        <v>0</v>
      </c>
      <c r="AG534" s="22">
        <f>(AF534-AA534)/(AB534-AA534)</f>
        <v>0</v>
      </c>
      <c r="AH534" s="94" t="s">
        <v>1000</v>
      </c>
      <c r="AI534" s="94"/>
      <c r="AJ534" s="94"/>
      <c r="AK534" s="23" t="s">
        <v>762</v>
      </c>
      <c r="AL534" s="94" t="s">
        <v>46</v>
      </c>
      <c r="AM534" s="94">
        <v>2202</v>
      </c>
      <c r="AN534" s="94" t="s">
        <v>48</v>
      </c>
      <c r="AO534" s="94">
        <v>32</v>
      </c>
      <c r="AP534" s="23" t="s">
        <v>801</v>
      </c>
      <c r="AQ534" s="23" t="s">
        <v>802</v>
      </c>
      <c r="AR534" s="7">
        <v>2202014</v>
      </c>
      <c r="AS534" s="94">
        <v>1230</v>
      </c>
      <c r="AT534" s="23" t="s">
        <v>1001</v>
      </c>
      <c r="AU534" s="23"/>
      <c r="AV534" s="23"/>
      <c r="AW534" s="94" t="s">
        <v>55</v>
      </c>
      <c r="AX534" s="115">
        <v>55570000</v>
      </c>
      <c r="AY534" s="116">
        <v>1</v>
      </c>
      <c r="AZ534" s="116" t="s">
        <v>804</v>
      </c>
      <c r="BA534" s="116" t="s">
        <v>57</v>
      </c>
      <c r="BB534" s="116" t="s">
        <v>58</v>
      </c>
      <c r="BC534" s="117">
        <v>55570000</v>
      </c>
      <c r="BD534" s="117">
        <v>55570000</v>
      </c>
      <c r="BE534" s="118"/>
      <c r="BF534" s="118" t="s">
        <v>799</v>
      </c>
      <c r="BG534" s="119" t="s">
        <v>805</v>
      </c>
      <c r="BH534" s="118"/>
      <c r="BI534" s="118" t="s">
        <v>796</v>
      </c>
      <c r="BJ534" s="118" t="s">
        <v>889</v>
      </c>
      <c r="BK534" s="118">
        <v>152</v>
      </c>
      <c r="BL534" s="120">
        <v>43556</v>
      </c>
      <c r="BM534" s="6">
        <f t="shared" si="41"/>
        <v>4</v>
      </c>
      <c r="BN534" s="121" t="s">
        <v>1002</v>
      </c>
      <c r="BO534" s="118" t="s">
        <v>799</v>
      </c>
    </row>
    <row r="535" spans="1:67" s="48" customFormat="1" ht="54" customHeight="1" x14ac:dyDescent="0.25">
      <c r="A535" s="68">
        <v>684</v>
      </c>
      <c r="B535" s="23" t="s">
        <v>750</v>
      </c>
      <c r="C535" s="23" t="s">
        <v>751</v>
      </c>
      <c r="D535" s="23" t="s">
        <v>899</v>
      </c>
      <c r="E535" s="23" t="s">
        <v>198</v>
      </c>
      <c r="F535" s="23" t="s">
        <v>199</v>
      </c>
      <c r="G535" s="23" t="s">
        <v>753</v>
      </c>
      <c r="H535" s="23" t="s">
        <v>754</v>
      </c>
      <c r="I535" s="23" t="s">
        <v>755</v>
      </c>
      <c r="J535" s="94" t="s">
        <v>756</v>
      </c>
      <c r="K535" s="68">
        <f>IF(I535="na",0,IF(COUNTIFS($C$1:C535,C535,$I$1:I535,I535)&gt;1,0,1))</f>
        <v>0</v>
      </c>
      <c r="L535" s="68">
        <f>IF(I535="na",0,IF(COUNTIFS($D$1:D535,D535,$I$1:I535,I535)&gt;1,0,1))</f>
        <v>0</v>
      </c>
      <c r="M535" s="68">
        <f>IF(S535="",0,IF(VLOOKUP(R535,#REF!,2,0)=1,S535-O535,S535-SUMIFS($S:$S,$R:$R,INDEX(meses,VLOOKUP(R535,#REF!,2,0)-1),D:D,D535)))</f>
        <v>0</v>
      </c>
      <c r="N535" s="96"/>
      <c r="O535" s="96"/>
      <c r="P535" s="96"/>
      <c r="Q535" s="96"/>
      <c r="R535" s="96" t="s">
        <v>392</v>
      </c>
      <c r="S535" s="94"/>
      <c r="T535" s="22"/>
      <c r="U535" s="94"/>
      <c r="V535" s="94"/>
      <c r="W535" s="94"/>
      <c r="X535" s="23" t="s">
        <v>1003</v>
      </c>
      <c r="Y535" s="23" t="s">
        <v>999</v>
      </c>
      <c r="Z535" s="23"/>
      <c r="AA535" s="96"/>
      <c r="AB535" s="96"/>
      <c r="AC535" s="96"/>
      <c r="AD535" s="23"/>
      <c r="AE535" s="23"/>
      <c r="AF535" s="94"/>
      <c r="AG535" s="22"/>
      <c r="AH535" s="94"/>
      <c r="AI535" s="94"/>
      <c r="AJ535" s="94"/>
      <c r="AK535" s="23" t="s">
        <v>762</v>
      </c>
      <c r="AL535" s="94" t="s">
        <v>46</v>
      </c>
      <c r="AM535" s="94">
        <v>2202</v>
      </c>
      <c r="AN535" s="94" t="s">
        <v>48</v>
      </c>
      <c r="AO535" s="94">
        <v>32</v>
      </c>
      <c r="AP535" s="23" t="s">
        <v>1004</v>
      </c>
      <c r="AQ535" s="23" t="s">
        <v>901</v>
      </c>
      <c r="AR535" s="7">
        <v>2202045</v>
      </c>
      <c r="AS535" s="7">
        <v>324</v>
      </c>
      <c r="AT535" s="23" t="s">
        <v>1005</v>
      </c>
      <c r="AU535" s="23"/>
      <c r="AV535" s="23"/>
      <c r="AW535" s="94" t="s">
        <v>55</v>
      </c>
      <c r="AX535" s="115">
        <v>38000000</v>
      </c>
      <c r="AY535" s="116">
        <v>1</v>
      </c>
      <c r="AZ535" s="116" t="s">
        <v>902</v>
      </c>
      <c r="BA535" s="116" t="s">
        <v>332</v>
      </c>
      <c r="BB535" s="116" t="s">
        <v>333</v>
      </c>
      <c r="BC535" s="117">
        <v>38000000</v>
      </c>
      <c r="BD535" s="117">
        <v>38000000</v>
      </c>
      <c r="BE535" s="118"/>
      <c r="BF535" s="118" t="s">
        <v>799</v>
      </c>
      <c r="BG535" s="119" t="s">
        <v>903</v>
      </c>
      <c r="BH535" s="118"/>
      <c r="BI535" s="118" t="s">
        <v>1006</v>
      </c>
      <c r="BJ535" s="118" t="s">
        <v>1007</v>
      </c>
      <c r="BK535" s="118">
        <v>177</v>
      </c>
      <c r="BL535" s="120">
        <v>43539</v>
      </c>
      <c r="BM535" s="6">
        <f t="shared" si="41"/>
        <v>3</v>
      </c>
      <c r="BN535" s="121" t="s">
        <v>1002</v>
      </c>
      <c r="BO535" s="118" t="s">
        <v>799</v>
      </c>
    </row>
    <row r="536" spans="1:67" s="48" customFormat="1" ht="54" customHeight="1" x14ac:dyDescent="0.25">
      <c r="A536" s="68">
        <v>685</v>
      </c>
      <c r="B536" s="23" t="s">
        <v>750</v>
      </c>
      <c r="C536" s="23" t="s">
        <v>751</v>
      </c>
      <c r="D536" s="23" t="s">
        <v>899</v>
      </c>
      <c r="E536" s="23" t="s">
        <v>198</v>
      </c>
      <c r="F536" s="23" t="s">
        <v>199</v>
      </c>
      <c r="G536" s="23" t="s">
        <v>753</v>
      </c>
      <c r="H536" s="23" t="s">
        <v>754</v>
      </c>
      <c r="I536" s="23" t="s">
        <v>755</v>
      </c>
      <c r="J536" s="94" t="s">
        <v>756</v>
      </c>
      <c r="K536" s="68">
        <f>IF(I536="na",0,IF(COUNTIFS($C$1:C536,C536,$I$1:I536,I536)&gt;1,0,1))</f>
        <v>0</v>
      </c>
      <c r="L536" s="68">
        <f>IF(I536="na",0,IF(COUNTIFS($D$1:D536,D536,$I$1:I536,I536)&gt;1,0,1))</f>
        <v>0</v>
      </c>
      <c r="M536" s="68">
        <f>IF(S536="",0,IF(VLOOKUP(R536,#REF!,2,0)=1,S536-O536,S536-SUMIFS($S:$S,$R:$R,INDEX(meses,VLOOKUP(R536,#REF!,2,0)-1),D:D,D536)))</f>
        <v>0</v>
      </c>
      <c r="N536" s="96"/>
      <c r="O536" s="96"/>
      <c r="P536" s="96"/>
      <c r="Q536" s="96"/>
      <c r="R536" s="96" t="s">
        <v>392</v>
      </c>
      <c r="S536" s="94"/>
      <c r="T536" s="22"/>
      <c r="U536" s="94"/>
      <c r="V536" s="94"/>
      <c r="W536" s="94"/>
      <c r="X536" s="23" t="s">
        <v>1003</v>
      </c>
      <c r="Y536" s="23" t="s">
        <v>999</v>
      </c>
      <c r="Z536" s="23"/>
      <c r="AA536" s="96"/>
      <c r="AB536" s="96"/>
      <c r="AC536" s="96"/>
      <c r="AD536" s="23"/>
      <c r="AE536" s="23"/>
      <c r="AF536" s="94"/>
      <c r="AG536" s="22"/>
      <c r="AH536" s="94"/>
      <c r="AI536" s="94"/>
      <c r="AJ536" s="94"/>
      <c r="AK536" s="23" t="s">
        <v>762</v>
      </c>
      <c r="AL536" s="94" t="s">
        <v>46</v>
      </c>
      <c r="AM536" s="94">
        <v>2202</v>
      </c>
      <c r="AN536" s="94" t="s">
        <v>48</v>
      </c>
      <c r="AO536" s="94">
        <v>32</v>
      </c>
      <c r="AP536" s="23" t="s">
        <v>1004</v>
      </c>
      <c r="AQ536" s="23" t="s">
        <v>901</v>
      </c>
      <c r="AR536" s="7">
        <v>2202045</v>
      </c>
      <c r="AS536" s="7">
        <v>325</v>
      </c>
      <c r="AT536" s="23" t="s">
        <v>1008</v>
      </c>
      <c r="AU536" s="23"/>
      <c r="AV536" s="23"/>
      <c r="AW536" s="94" t="s">
        <v>55</v>
      </c>
      <c r="AX536" s="115">
        <v>33829025</v>
      </c>
      <c r="AY536" s="116">
        <v>1</v>
      </c>
      <c r="AZ536" s="116" t="s">
        <v>902</v>
      </c>
      <c r="BA536" s="116" t="s">
        <v>57</v>
      </c>
      <c r="BB536" s="116" t="s">
        <v>58</v>
      </c>
      <c r="BC536" s="117">
        <v>33829025</v>
      </c>
      <c r="BD536" s="117">
        <v>33829025</v>
      </c>
      <c r="BE536" s="118"/>
      <c r="BF536" s="118" t="s">
        <v>799</v>
      </c>
      <c r="BG536" s="119" t="s">
        <v>903</v>
      </c>
      <c r="BH536" s="118"/>
      <c r="BI536" s="118" t="s">
        <v>1006</v>
      </c>
      <c r="BJ536" s="118" t="s">
        <v>1009</v>
      </c>
      <c r="BK536" s="118">
        <v>178</v>
      </c>
      <c r="BL536" s="120">
        <v>43539</v>
      </c>
      <c r="BM536" s="6">
        <f t="shared" si="41"/>
        <v>3</v>
      </c>
      <c r="BN536" s="121" t="s">
        <v>1002</v>
      </c>
      <c r="BO536" s="118" t="s">
        <v>799</v>
      </c>
    </row>
    <row r="537" spans="1:67" s="48" customFormat="1" ht="54" customHeight="1" x14ac:dyDescent="0.25">
      <c r="A537" s="68">
        <v>686</v>
      </c>
      <c r="B537" s="23" t="s">
        <v>750</v>
      </c>
      <c r="C537" s="23" t="s">
        <v>751</v>
      </c>
      <c r="D537" s="23" t="s">
        <v>899</v>
      </c>
      <c r="E537" s="23" t="s">
        <v>198</v>
      </c>
      <c r="F537" s="23" t="s">
        <v>199</v>
      </c>
      <c r="G537" s="23" t="s">
        <v>753</v>
      </c>
      <c r="H537" s="23" t="s">
        <v>754</v>
      </c>
      <c r="I537" s="23" t="s">
        <v>755</v>
      </c>
      <c r="J537" s="94" t="s">
        <v>756</v>
      </c>
      <c r="K537" s="68">
        <f>IF(I537="na",0,IF(COUNTIFS($C$1:C537,C537,$I$1:I537,I537)&gt;1,0,1))</f>
        <v>0</v>
      </c>
      <c r="L537" s="68">
        <f>IF(I537="na",0,IF(COUNTIFS($D$1:D537,D537,$I$1:I537,I537)&gt;1,0,1))</f>
        <v>0</v>
      </c>
      <c r="M537" s="68">
        <f>IF(S537="",0,IF(VLOOKUP(R537,#REF!,2,0)=1,S537-O537,S537-SUMIFS($S:$S,$R:$R,INDEX(meses,VLOOKUP(R537,#REF!,2,0)-1),D:D,D537)))</f>
        <v>0</v>
      </c>
      <c r="N537" s="96"/>
      <c r="O537" s="96"/>
      <c r="P537" s="96"/>
      <c r="Q537" s="96"/>
      <c r="R537" s="96" t="s">
        <v>392</v>
      </c>
      <c r="S537" s="94"/>
      <c r="T537" s="22"/>
      <c r="U537" s="94"/>
      <c r="V537" s="94"/>
      <c r="W537" s="94"/>
      <c r="X537" s="23" t="s">
        <v>1003</v>
      </c>
      <c r="Y537" s="23" t="s">
        <v>999</v>
      </c>
      <c r="Z537" s="23"/>
      <c r="AA537" s="96"/>
      <c r="AB537" s="96"/>
      <c r="AC537" s="96"/>
      <c r="AD537" s="23"/>
      <c r="AE537" s="23"/>
      <c r="AF537" s="94"/>
      <c r="AG537" s="22"/>
      <c r="AH537" s="94"/>
      <c r="AI537" s="94"/>
      <c r="AJ537" s="94"/>
      <c r="AK537" s="23" t="s">
        <v>762</v>
      </c>
      <c r="AL537" s="94" t="s">
        <v>46</v>
      </c>
      <c r="AM537" s="94">
        <v>2202</v>
      </c>
      <c r="AN537" s="94" t="s">
        <v>48</v>
      </c>
      <c r="AO537" s="94">
        <v>32</v>
      </c>
      <c r="AP537" s="23" t="s">
        <v>1004</v>
      </c>
      <c r="AQ537" s="23" t="s">
        <v>901</v>
      </c>
      <c r="AR537" s="7">
        <v>2202045</v>
      </c>
      <c r="AS537" s="7">
        <v>326</v>
      </c>
      <c r="AT537" s="23" t="s">
        <v>1010</v>
      </c>
      <c r="AU537" s="23"/>
      <c r="AV537" s="23"/>
      <c r="AW537" s="94" t="s">
        <v>55</v>
      </c>
      <c r="AX537" s="115">
        <v>38000000</v>
      </c>
      <c r="AY537" s="116">
        <v>1</v>
      </c>
      <c r="AZ537" s="116" t="s">
        <v>902</v>
      </c>
      <c r="BA537" s="116" t="s">
        <v>332</v>
      </c>
      <c r="BB537" s="116" t="s">
        <v>333</v>
      </c>
      <c r="BC537" s="117">
        <v>38000000</v>
      </c>
      <c r="BD537" s="117">
        <v>38000000</v>
      </c>
      <c r="BE537" s="118"/>
      <c r="BF537" s="118" t="s">
        <v>799</v>
      </c>
      <c r="BG537" s="119" t="s">
        <v>903</v>
      </c>
      <c r="BH537" s="118"/>
      <c r="BI537" s="118" t="s">
        <v>1006</v>
      </c>
      <c r="BJ537" s="118" t="s">
        <v>1011</v>
      </c>
      <c r="BK537" s="118">
        <v>179</v>
      </c>
      <c r="BL537" s="120">
        <v>43539</v>
      </c>
      <c r="BM537" s="6">
        <f t="shared" si="41"/>
        <v>3</v>
      </c>
      <c r="BN537" s="121" t="s">
        <v>1002</v>
      </c>
      <c r="BO537" s="118" t="s">
        <v>799</v>
      </c>
    </row>
    <row r="538" spans="1:67" s="48" customFormat="1" ht="54" customHeight="1" x14ac:dyDescent="0.25">
      <c r="A538" s="68">
        <v>687</v>
      </c>
      <c r="B538" s="23" t="s">
        <v>750</v>
      </c>
      <c r="C538" s="23" t="s">
        <v>751</v>
      </c>
      <c r="D538" s="23" t="s">
        <v>899</v>
      </c>
      <c r="E538" s="23" t="s">
        <v>198</v>
      </c>
      <c r="F538" s="23" t="s">
        <v>199</v>
      </c>
      <c r="G538" s="23" t="s">
        <v>753</v>
      </c>
      <c r="H538" s="23" t="s">
        <v>754</v>
      </c>
      <c r="I538" s="23" t="s">
        <v>755</v>
      </c>
      <c r="J538" s="94" t="s">
        <v>756</v>
      </c>
      <c r="K538" s="68">
        <f>IF(I538="na",0,IF(COUNTIFS($C$1:C538,C538,$I$1:I538,I538)&gt;1,0,1))</f>
        <v>0</v>
      </c>
      <c r="L538" s="68">
        <f>IF(I538="na",0,IF(COUNTIFS($D$1:D538,D538,$I$1:I538,I538)&gt;1,0,1))</f>
        <v>0</v>
      </c>
      <c r="M538" s="68">
        <f>IF(S538="",0,IF(VLOOKUP(R538,#REF!,2,0)=1,S538-O538,S538-SUMIFS($S:$S,$R:$R,INDEX(meses,VLOOKUP(R538,#REF!,2,0)-1),D:D,D538)))</f>
        <v>0</v>
      </c>
      <c r="N538" s="96"/>
      <c r="O538" s="96"/>
      <c r="P538" s="96"/>
      <c r="Q538" s="96"/>
      <c r="R538" s="96" t="s">
        <v>392</v>
      </c>
      <c r="S538" s="94"/>
      <c r="T538" s="22"/>
      <c r="U538" s="94"/>
      <c r="V538" s="94"/>
      <c r="W538" s="94"/>
      <c r="X538" s="23" t="s">
        <v>1003</v>
      </c>
      <c r="Y538" s="23" t="s">
        <v>999</v>
      </c>
      <c r="Z538" s="23"/>
      <c r="AA538" s="96"/>
      <c r="AB538" s="96"/>
      <c r="AC538" s="96"/>
      <c r="AD538" s="23"/>
      <c r="AE538" s="23"/>
      <c r="AF538" s="94"/>
      <c r="AG538" s="22"/>
      <c r="AH538" s="94"/>
      <c r="AI538" s="94"/>
      <c r="AJ538" s="94"/>
      <c r="AK538" s="23" t="s">
        <v>762</v>
      </c>
      <c r="AL538" s="94" t="s">
        <v>46</v>
      </c>
      <c r="AM538" s="94">
        <v>2202</v>
      </c>
      <c r="AN538" s="94" t="s">
        <v>48</v>
      </c>
      <c r="AO538" s="94">
        <v>32</v>
      </c>
      <c r="AP538" s="23" t="s">
        <v>1004</v>
      </c>
      <c r="AQ538" s="23" t="s">
        <v>901</v>
      </c>
      <c r="AR538" s="7">
        <v>2202045</v>
      </c>
      <c r="AS538" s="7">
        <v>327</v>
      </c>
      <c r="AT538" s="23" t="s">
        <v>1012</v>
      </c>
      <c r="AU538" s="23"/>
      <c r="AV538" s="23"/>
      <c r="AW538" s="94" t="s">
        <v>55</v>
      </c>
      <c r="AX538" s="115">
        <v>36000000</v>
      </c>
      <c r="AY538" s="116">
        <v>1</v>
      </c>
      <c r="AZ538" s="116" t="s">
        <v>902</v>
      </c>
      <c r="BA538" s="116" t="s">
        <v>332</v>
      </c>
      <c r="BB538" s="116" t="s">
        <v>333</v>
      </c>
      <c r="BC538" s="117">
        <v>36000000</v>
      </c>
      <c r="BD538" s="117">
        <v>36000000</v>
      </c>
      <c r="BE538" s="118"/>
      <c r="BF538" s="118" t="s">
        <v>799</v>
      </c>
      <c r="BG538" s="119" t="s">
        <v>903</v>
      </c>
      <c r="BH538" s="118"/>
      <c r="BI538" s="118" t="s">
        <v>1006</v>
      </c>
      <c r="BJ538" s="118" t="s">
        <v>1013</v>
      </c>
      <c r="BK538" s="118">
        <v>180</v>
      </c>
      <c r="BL538" s="120">
        <v>43556</v>
      </c>
      <c r="BM538" s="6">
        <f t="shared" si="41"/>
        <v>4</v>
      </c>
      <c r="BN538" s="121" t="s">
        <v>1002</v>
      </c>
      <c r="BO538" s="118" t="s">
        <v>799</v>
      </c>
    </row>
    <row r="539" spans="1:67" s="48" customFormat="1" ht="54" customHeight="1" x14ac:dyDescent="0.25">
      <c r="A539" s="68">
        <v>688</v>
      </c>
      <c r="B539" s="23" t="s">
        <v>750</v>
      </c>
      <c r="C539" s="23" t="s">
        <v>751</v>
      </c>
      <c r="D539" s="23" t="s">
        <v>899</v>
      </c>
      <c r="E539" s="23" t="s">
        <v>198</v>
      </c>
      <c r="F539" s="23" t="s">
        <v>199</v>
      </c>
      <c r="G539" s="23" t="s">
        <v>753</v>
      </c>
      <c r="H539" s="23" t="s">
        <v>754</v>
      </c>
      <c r="I539" s="23" t="s">
        <v>755</v>
      </c>
      <c r="J539" s="94" t="s">
        <v>756</v>
      </c>
      <c r="K539" s="68">
        <f>IF(I539="na",0,IF(COUNTIFS($C$1:C539,C539,$I$1:I539,I539)&gt;1,0,1))</f>
        <v>0</v>
      </c>
      <c r="L539" s="68">
        <f>IF(I539="na",0,IF(COUNTIFS($D$1:D539,D539,$I$1:I539,I539)&gt;1,0,1))</f>
        <v>0</v>
      </c>
      <c r="M539" s="68">
        <f>IF(S539="",0,IF(VLOOKUP(R539,#REF!,2,0)=1,S539-O539,S539-SUMIFS($S:$S,$R:$R,INDEX(meses,VLOOKUP(R539,#REF!,2,0)-1),D:D,D539)))</f>
        <v>0</v>
      </c>
      <c r="N539" s="96"/>
      <c r="O539" s="96"/>
      <c r="P539" s="96"/>
      <c r="Q539" s="96"/>
      <c r="R539" s="96" t="s">
        <v>392</v>
      </c>
      <c r="S539" s="94"/>
      <c r="T539" s="22"/>
      <c r="U539" s="94"/>
      <c r="V539" s="94"/>
      <c r="W539" s="94"/>
      <c r="X539" s="23" t="s">
        <v>1003</v>
      </c>
      <c r="Y539" s="23" t="s">
        <v>999</v>
      </c>
      <c r="Z539" s="23"/>
      <c r="AA539" s="96"/>
      <c r="AB539" s="96"/>
      <c r="AC539" s="96"/>
      <c r="AD539" s="23"/>
      <c r="AE539" s="23"/>
      <c r="AF539" s="94"/>
      <c r="AG539" s="22"/>
      <c r="AH539" s="94"/>
      <c r="AI539" s="94"/>
      <c r="AJ539" s="94"/>
      <c r="AK539" s="23" t="s">
        <v>762</v>
      </c>
      <c r="AL539" s="94" t="s">
        <v>46</v>
      </c>
      <c r="AM539" s="94">
        <v>2202</v>
      </c>
      <c r="AN539" s="94" t="s">
        <v>48</v>
      </c>
      <c r="AO539" s="94">
        <v>32</v>
      </c>
      <c r="AP539" s="23" t="s">
        <v>1004</v>
      </c>
      <c r="AQ539" s="23" t="s">
        <v>901</v>
      </c>
      <c r="AR539" s="7">
        <v>2202045</v>
      </c>
      <c r="AS539" s="7">
        <v>319</v>
      </c>
      <c r="AT539" s="23" t="s">
        <v>1014</v>
      </c>
      <c r="AU539" s="23"/>
      <c r="AV539" s="23"/>
      <c r="AW539" s="94" t="s">
        <v>55</v>
      </c>
      <c r="AX539" s="115">
        <v>85500000</v>
      </c>
      <c r="AY539" s="116">
        <v>1</v>
      </c>
      <c r="AZ539" s="116" t="s">
        <v>902</v>
      </c>
      <c r="BA539" s="116" t="s">
        <v>332</v>
      </c>
      <c r="BB539" s="116" t="s">
        <v>333</v>
      </c>
      <c r="BC539" s="117">
        <v>85500000</v>
      </c>
      <c r="BD539" s="117">
        <v>85500000</v>
      </c>
      <c r="BE539" s="118"/>
      <c r="BF539" s="118" t="s">
        <v>799</v>
      </c>
      <c r="BG539" s="119" t="s">
        <v>903</v>
      </c>
      <c r="BH539" s="118"/>
      <c r="BI539" s="118" t="s">
        <v>1015</v>
      </c>
      <c r="BJ539" s="118" t="s">
        <v>1016</v>
      </c>
      <c r="BK539" s="118">
        <v>181</v>
      </c>
      <c r="BL539" s="120">
        <v>43539</v>
      </c>
      <c r="BM539" s="6">
        <f t="shared" si="41"/>
        <v>3</v>
      </c>
      <c r="BN539" s="121" t="s">
        <v>1002</v>
      </c>
      <c r="BO539" s="118" t="s">
        <v>799</v>
      </c>
    </row>
    <row r="540" spans="1:67" s="48" customFormat="1" ht="54" customHeight="1" x14ac:dyDescent="0.25">
      <c r="A540" s="68">
        <v>689</v>
      </c>
      <c r="B540" s="23" t="s">
        <v>750</v>
      </c>
      <c r="C540" s="23" t="s">
        <v>751</v>
      </c>
      <c r="D540" s="23" t="s">
        <v>899</v>
      </c>
      <c r="E540" s="23" t="s">
        <v>198</v>
      </c>
      <c r="F540" s="23" t="s">
        <v>199</v>
      </c>
      <c r="G540" s="23" t="s">
        <v>753</v>
      </c>
      <c r="H540" s="23" t="s">
        <v>754</v>
      </c>
      <c r="I540" s="23" t="s">
        <v>755</v>
      </c>
      <c r="J540" s="94" t="s">
        <v>756</v>
      </c>
      <c r="K540" s="68">
        <f>IF(I540="na",0,IF(COUNTIFS($C$1:C540,C540,$I$1:I540,I540)&gt;1,0,1))</f>
        <v>0</v>
      </c>
      <c r="L540" s="68">
        <f>IF(I540="na",0,IF(COUNTIFS($D$1:D540,D540,$I$1:I540,I540)&gt;1,0,1))</f>
        <v>0</v>
      </c>
      <c r="M540" s="68">
        <f>IF(S540="",0,IF(VLOOKUP(R540,#REF!,2,0)=1,S540-O540,S540-SUMIFS($S:$S,$R:$R,INDEX(meses,VLOOKUP(R540,#REF!,2,0)-1),D:D,D540)))</f>
        <v>0</v>
      </c>
      <c r="N540" s="96"/>
      <c r="O540" s="96"/>
      <c r="P540" s="96"/>
      <c r="Q540" s="96"/>
      <c r="R540" s="96" t="s">
        <v>392</v>
      </c>
      <c r="S540" s="94"/>
      <c r="T540" s="22"/>
      <c r="U540" s="94"/>
      <c r="V540" s="94"/>
      <c r="W540" s="94"/>
      <c r="X540" s="23" t="s">
        <v>1003</v>
      </c>
      <c r="Y540" s="23" t="s">
        <v>999</v>
      </c>
      <c r="Z540" s="23"/>
      <c r="AA540" s="96"/>
      <c r="AB540" s="96"/>
      <c r="AC540" s="96"/>
      <c r="AD540" s="23"/>
      <c r="AE540" s="23"/>
      <c r="AF540" s="94"/>
      <c r="AG540" s="22"/>
      <c r="AH540" s="94"/>
      <c r="AI540" s="94"/>
      <c r="AJ540" s="94"/>
      <c r="AK540" s="23" t="s">
        <v>762</v>
      </c>
      <c r="AL540" s="94" t="s">
        <v>46</v>
      </c>
      <c r="AM540" s="94">
        <v>2202</v>
      </c>
      <c r="AN540" s="94" t="s">
        <v>48</v>
      </c>
      <c r="AO540" s="94">
        <v>32</v>
      </c>
      <c r="AP540" s="23" t="s">
        <v>1004</v>
      </c>
      <c r="AQ540" s="23" t="s">
        <v>901</v>
      </c>
      <c r="AR540" s="7">
        <v>2202045</v>
      </c>
      <c r="AS540" s="7">
        <v>377</v>
      </c>
      <c r="AT540" s="23" t="s">
        <v>1017</v>
      </c>
      <c r="AU540" s="23"/>
      <c r="AV540" s="23"/>
      <c r="AW540" s="94" t="s">
        <v>55</v>
      </c>
      <c r="AX540" s="115">
        <v>54000000</v>
      </c>
      <c r="AY540" s="116">
        <v>1</v>
      </c>
      <c r="AZ540" s="116" t="s">
        <v>902</v>
      </c>
      <c r="BA540" s="116" t="s">
        <v>332</v>
      </c>
      <c r="BB540" s="116" t="s">
        <v>333</v>
      </c>
      <c r="BC540" s="117">
        <v>54000000</v>
      </c>
      <c r="BD540" s="117">
        <v>54000000</v>
      </c>
      <c r="BE540" s="118"/>
      <c r="BF540" s="118" t="s">
        <v>799</v>
      </c>
      <c r="BG540" s="119" t="s">
        <v>903</v>
      </c>
      <c r="BH540" s="118"/>
      <c r="BI540" s="118" t="s">
        <v>1015</v>
      </c>
      <c r="BJ540" s="118" t="s">
        <v>1018</v>
      </c>
      <c r="BK540" s="118">
        <v>182</v>
      </c>
      <c r="BL540" s="120">
        <v>43556</v>
      </c>
      <c r="BM540" s="6">
        <f t="shared" si="41"/>
        <v>4</v>
      </c>
      <c r="BN540" s="121" t="s">
        <v>1002</v>
      </c>
      <c r="BO540" s="118" t="s">
        <v>799</v>
      </c>
    </row>
    <row r="541" spans="1:67" s="48" customFormat="1" ht="54" customHeight="1" x14ac:dyDescent="0.25">
      <c r="A541" s="68">
        <v>690</v>
      </c>
      <c r="B541" s="23" t="s">
        <v>750</v>
      </c>
      <c r="C541" s="23" t="s">
        <v>751</v>
      </c>
      <c r="D541" s="23" t="s">
        <v>899</v>
      </c>
      <c r="E541" s="23" t="s">
        <v>198</v>
      </c>
      <c r="F541" s="23" t="s">
        <v>199</v>
      </c>
      <c r="G541" s="23" t="s">
        <v>753</v>
      </c>
      <c r="H541" s="23" t="s">
        <v>754</v>
      </c>
      <c r="I541" s="23" t="s">
        <v>755</v>
      </c>
      <c r="J541" s="94" t="s">
        <v>756</v>
      </c>
      <c r="K541" s="68">
        <f>IF(I541="na",0,IF(COUNTIFS($C$1:C541,C541,$I$1:I541,I541)&gt;1,0,1))</f>
        <v>0</v>
      </c>
      <c r="L541" s="68">
        <f>IF(I541="na",0,IF(COUNTIFS($D$1:D541,D541,$I$1:I541,I541)&gt;1,0,1))</f>
        <v>0</v>
      </c>
      <c r="M541" s="68">
        <f>IF(S541="",0,IF(VLOOKUP(R541,#REF!,2,0)=1,S541-O541,S541-SUMIFS($S:$S,$R:$R,INDEX(meses,VLOOKUP(R541,#REF!,2,0)-1),D:D,D541)))</f>
        <v>0</v>
      </c>
      <c r="N541" s="96"/>
      <c r="O541" s="96"/>
      <c r="P541" s="96"/>
      <c r="Q541" s="96"/>
      <c r="R541" s="96" t="s">
        <v>392</v>
      </c>
      <c r="S541" s="94"/>
      <c r="T541" s="22"/>
      <c r="U541" s="94"/>
      <c r="V541" s="94"/>
      <c r="W541" s="94"/>
      <c r="X541" s="23" t="s">
        <v>1003</v>
      </c>
      <c r="Y541" s="23" t="s">
        <v>999</v>
      </c>
      <c r="Z541" s="23"/>
      <c r="AA541" s="96"/>
      <c r="AB541" s="96"/>
      <c r="AC541" s="96"/>
      <c r="AD541" s="23"/>
      <c r="AE541" s="23"/>
      <c r="AF541" s="94"/>
      <c r="AG541" s="22"/>
      <c r="AH541" s="94"/>
      <c r="AI541" s="94"/>
      <c r="AJ541" s="94"/>
      <c r="AK541" s="23" t="s">
        <v>762</v>
      </c>
      <c r="AL541" s="94" t="s">
        <v>46</v>
      </c>
      <c r="AM541" s="94">
        <v>2202</v>
      </c>
      <c r="AN541" s="94" t="s">
        <v>48</v>
      </c>
      <c r="AO541" s="94">
        <v>32</v>
      </c>
      <c r="AP541" s="23" t="s">
        <v>1004</v>
      </c>
      <c r="AQ541" s="23" t="s">
        <v>901</v>
      </c>
      <c r="AR541" s="7">
        <v>2202045</v>
      </c>
      <c r="AS541" s="7">
        <v>378</v>
      </c>
      <c r="AT541" s="23" t="s">
        <v>1019</v>
      </c>
      <c r="AU541" s="23"/>
      <c r="AV541" s="23"/>
      <c r="AW541" s="94" t="s">
        <v>55</v>
      </c>
      <c r="AX541" s="115">
        <v>54000000</v>
      </c>
      <c r="AY541" s="116">
        <v>1</v>
      </c>
      <c r="AZ541" s="116" t="s">
        <v>902</v>
      </c>
      <c r="BA541" s="116" t="s">
        <v>332</v>
      </c>
      <c r="BB541" s="116" t="s">
        <v>333</v>
      </c>
      <c r="BC541" s="117">
        <v>54000000</v>
      </c>
      <c r="BD541" s="117">
        <v>54000000</v>
      </c>
      <c r="BE541" s="118"/>
      <c r="BF541" s="118" t="s">
        <v>799</v>
      </c>
      <c r="BG541" s="119" t="s">
        <v>903</v>
      </c>
      <c r="BH541" s="118"/>
      <c r="BI541" s="118" t="s">
        <v>1015</v>
      </c>
      <c r="BJ541" s="118" t="s">
        <v>1020</v>
      </c>
      <c r="BK541" s="118">
        <v>183</v>
      </c>
      <c r="BL541" s="120">
        <v>43556</v>
      </c>
      <c r="BM541" s="6">
        <f t="shared" si="41"/>
        <v>4</v>
      </c>
      <c r="BN541" s="121" t="s">
        <v>1002</v>
      </c>
      <c r="BO541" s="118" t="s">
        <v>799</v>
      </c>
    </row>
    <row r="542" spans="1:67" s="48" customFormat="1" ht="54" customHeight="1" x14ac:dyDescent="0.25">
      <c r="A542" s="68">
        <v>691</v>
      </c>
      <c r="B542" s="23" t="s">
        <v>750</v>
      </c>
      <c r="C542" s="23" t="s">
        <v>751</v>
      </c>
      <c r="D542" s="23" t="s">
        <v>899</v>
      </c>
      <c r="E542" s="23" t="s">
        <v>198</v>
      </c>
      <c r="F542" s="23" t="s">
        <v>199</v>
      </c>
      <c r="G542" s="23" t="s">
        <v>753</v>
      </c>
      <c r="H542" s="23" t="s">
        <v>754</v>
      </c>
      <c r="I542" s="23" t="s">
        <v>755</v>
      </c>
      <c r="J542" s="94" t="s">
        <v>756</v>
      </c>
      <c r="K542" s="68">
        <f>IF(I542="na",0,IF(COUNTIFS($C$1:C542,C542,$I$1:I542,I542)&gt;1,0,1))</f>
        <v>0</v>
      </c>
      <c r="L542" s="68">
        <f>IF(I542="na",0,IF(COUNTIFS($D$1:D542,D542,$I$1:I542,I542)&gt;1,0,1))</f>
        <v>0</v>
      </c>
      <c r="M542" s="68">
        <f>IF(S542="",0,IF(VLOOKUP(R542,#REF!,2,0)=1,S542-O542,S542-SUMIFS($S:$S,$R:$R,INDEX(meses,VLOOKUP(R542,#REF!,2,0)-1),D:D,D542)))</f>
        <v>0</v>
      </c>
      <c r="N542" s="96"/>
      <c r="O542" s="96"/>
      <c r="P542" s="96"/>
      <c r="Q542" s="96"/>
      <c r="R542" s="96" t="s">
        <v>392</v>
      </c>
      <c r="S542" s="94"/>
      <c r="T542" s="22"/>
      <c r="U542" s="94"/>
      <c r="V542" s="94"/>
      <c r="W542" s="94"/>
      <c r="X542" s="23" t="s">
        <v>1003</v>
      </c>
      <c r="Y542" s="23" t="s">
        <v>999</v>
      </c>
      <c r="Z542" s="23"/>
      <c r="AA542" s="96"/>
      <c r="AB542" s="96"/>
      <c r="AC542" s="96"/>
      <c r="AD542" s="23"/>
      <c r="AE542" s="23"/>
      <c r="AF542" s="94"/>
      <c r="AG542" s="22"/>
      <c r="AH542" s="94"/>
      <c r="AI542" s="94"/>
      <c r="AJ542" s="94"/>
      <c r="AK542" s="23" t="s">
        <v>762</v>
      </c>
      <c r="AL542" s="94" t="s">
        <v>46</v>
      </c>
      <c r="AM542" s="94">
        <v>2202</v>
      </c>
      <c r="AN542" s="94" t="s">
        <v>48</v>
      </c>
      <c r="AO542" s="94">
        <v>32</v>
      </c>
      <c r="AP542" s="23" t="s">
        <v>1004</v>
      </c>
      <c r="AQ542" s="23" t="s">
        <v>901</v>
      </c>
      <c r="AR542" s="7">
        <v>2202045</v>
      </c>
      <c r="AS542" s="7">
        <v>458</v>
      </c>
      <c r="AT542" s="23" t="s">
        <v>1021</v>
      </c>
      <c r="AU542" s="23"/>
      <c r="AV542" s="23"/>
      <c r="AW542" s="94" t="s">
        <v>55</v>
      </c>
      <c r="AX542" s="115">
        <v>57000000</v>
      </c>
      <c r="AY542" s="116">
        <v>1</v>
      </c>
      <c r="AZ542" s="116" t="s">
        <v>902</v>
      </c>
      <c r="BA542" s="116" t="s">
        <v>332</v>
      </c>
      <c r="BB542" s="116" t="s">
        <v>333</v>
      </c>
      <c r="BC542" s="117">
        <v>57000000</v>
      </c>
      <c r="BD542" s="117">
        <v>57000000</v>
      </c>
      <c r="BE542" s="118"/>
      <c r="BF542" s="118" t="s">
        <v>799</v>
      </c>
      <c r="BG542" s="119" t="s">
        <v>903</v>
      </c>
      <c r="BH542" s="118"/>
      <c r="BI542" s="118" t="s">
        <v>1015</v>
      </c>
      <c r="BJ542" s="118" t="s">
        <v>1022</v>
      </c>
      <c r="BK542" s="118">
        <v>184</v>
      </c>
      <c r="BL542" s="120">
        <v>43539</v>
      </c>
      <c r="BM542" s="6">
        <f t="shared" si="41"/>
        <v>3</v>
      </c>
      <c r="BN542" s="121" t="s">
        <v>1002</v>
      </c>
      <c r="BO542" s="118" t="s">
        <v>799</v>
      </c>
    </row>
    <row r="543" spans="1:67" s="48" customFormat="1" ht="54" customHeight="1" x14ac:dyDescent="0.25">
      <c r="A543" s="68">
        <v>692</v>
      </c>
      <c r="B543" s="23" t="s">
        <v>750</v>
      </c>
      <c r="C543" s="23" t="s">
        <v>751</v>
      </c>
      <c r="D543" s="23" t="s">
        <v>899</v>
      </c>
      <c r="E543" s="23" t="s">
        <v>198</v>
      </c>
      <c r="F543" s="23" t="s">
        <v>199</v>
      </c>
      <c r="G543" s="23" t="s">
        <v>753</v>
      </c>
      <c r="H543" s="23" t="s">
        <v>754</v>
      </c>
      <c r="I543" s="23" t="s">
        <v>755</v>
      </c>
      <c r="J543" s="94" t="s">
        <v>756</v>
      </c>
      <c r="K543" s="68">
        <f>IF(I543="na",0,IF(COUNTIFS($C$1:C543,C543,$I$1:I543,I543)&gt;1,0,1))</f>
        <v>0</v>
      </c>
      <c r="L543" s="68">
        <f>IF(I543="na",0,IF(COUNTIFS($D$1:D543,D543,$I$1:I543,I543)&gt;1,0,1))</f>
        <v>0</v>
      </c>
      <c r="M543" s="68">
        <f>IF(S543="",0,IF(VLOOKUP(R543,#REF!,2,0)=1,S543-O543,S543-SUMIFS($S:$S,$R:$R,INDEX(meses,VLOOKUP(R543,#REF!,2,0)-1),D:D,D543)))</f>
        <v>0</v>
      </c>
      <c r="N543" s="96"/>
      <c r="O543" s="96"/>
      <c r="P543" s="96"/>
      <c r="Q543" s="96"/>
      <c r="R543" s="96" t="s">
        <v>392</v>
      </c>
      <c r="S543" s="94"/>
      <c r="T543" s="22"/>
      <c r="U543" s="94"/>
      <c r="V543" s="94"/>
      <c r="W543" s="94"/>
      <c r="X543" s="23" t="s">
        <v>1003</v>
      </c>
      <c r="Y543" s="23" t="s">
        <v>999</v>
      </c>
      <c r="Z543" s="23"/>
      <c r="AA543" s="96"/>
      <c r="AB543" s="96"/>
      <c r="AC543" s="96"/>
      <c r="AD543" s="23"/>
      <c r="AE543" s="23"/>
      <c r="AF543" s="94"/>
      <c r="AG543" s="22"/>
      <c r="AH543" s="94"/>
      <c r="AI543" s="94"/>
      <c r="AJ543" s="94"/>
      <c r="AK543" s="23" t="s">
        <v>762</v>
      </c>
      <c r="AL543" s="94" t="s">
        <v>46</v>
      </c>
      <c r="AM543" s="94">
        <v>2202</v>
      </c>
      <c r="AN543" s="94" t="s">
        <v>48</v>
      </c>
      <c r="AO543" s="94">
        <v>32</v>
      </c>
      <c r="AP543" s="23" t="s">
        <v>1004</v>
      </c>
      <c r="AQ543" s="23" t="s">
        <v>901</v>
      </c>
      <c r="AR543" s="7">
        <v>2202045</v>
      </c>
      <c r="AS543" s="7">
        <v>1228</v>
      </c>
      <c r="AT543" s="23" t="s">
        <v>1023</v>
      </c>
      <c r="AU543" s="23"/>
      <c r="AV543" s="23"/>
      <c r="AW543" s="94" t="s">
        <v>55</v>
      </c>
      <c r="AX543" s="115">
        <v>54000000</v>
      </c>
      <c r="AY543" s="116">
        <v>1</v>
      </c>
      <c r="AZ543" s="116" t="s">
        <v>902</v>
      </c>
      <c r="BA543" s="116" t="s">
        <v>332</v>
      </c>
      <c r="BB543" s="116" t="s">
        <v>333</v>
      </c>
      <c r="BC543" s="117">
        <v>54000000</v>
      </c>
      <c r="BD543" s="117">
        <v>54000000</v>
      </c>
      <c r="BE543" s="118"/>
      <c r="BF543" s="118" t="s">
        <v>799</v>
      </c>
      <c r="BG543" s="119" t="s">
        <v>903</v>
      </c>
      <c r="BH543" s="118"/>
      <c r="BI543" s="118" t="s">
        <v>1024</v>
      </c>
      <c r="BJ543" s="118" t="s">
        <v>1025</v>
      </c>
      <c r="BK543" s="118">
        <v>185</v>
      </c>
      <c r="BL543" s="120">
        <v>43556</v>
      </c>
      <c r="BM543" s="6">
        <f t="shared" si="41"/>
        <v>4</v>
      </c>
      <c r="BN543" s="121" t="s">
        <v>1002</v>
      </c>
      <c r="BO543" s="118" t="s">
        <v>799</v>
      </c>
    </row>
    <row r="544" spans="1:67" s="48" customFormat="1" ht="54" customHeight="1" x14ac:dyDescent="0.25">
      <c r="A544" s="68">
        <v>693</v>
      </c>
      <c r="B544" s="23" t="s">
        <v>750</v>
      </c>
      <c r="C544" s="23" t="s">
        <v>751</v>
      </c>
      <c r="D544" s="23" t="s">
        <v>899</v>
      </c>
      <c r="E544" s="23" t="s">
        <v>198</v>
      </c>
      <c r="F544" s="23" t="s">
        <v>199</v>
      </c>
      <c r="G544" s="23" t="s">
        <v>753</v>
      </c>
      <c r="H544" s="23" t="s">
        <v>754</v>
      </c>
      <c r="I544" s="23" t="s">
        <v>755</v>
      </c>
      <c r="J544" s="94" t="s">
        <v>756</v>
      </c>
      <c r="K544" s="68">
        <f>IF(I544="na",0,IF(COUNTIFS($C$1:C544,C544,$I$1:I544,I544)&gt;1,0,1))</f>
        <v>0</v>
      </c>
      <c r="L544" s="68">
        <f>IF(I544="na",0,IF(COUNTIFS($D$1:D544,D544,$I$1:I544,I544)&gt;1,0,1))</f>
        <v>0</v>
      </c>
      <c r="M544" s="68">
        <f>IF(S544="",0,IF(VLOOKUP(R544,#REF!,2,0)=1,S544-O544,S544-SUMIFS($S:$S,$R:$R,INDEX(meses,VLOOKUP(R544,#REF!,2,0)-1),D:D,D544)))</f>
        <v>0</v>
      </c>
      <c r="N544" s="96"/>
      <c r="O544" s="96"/>
      <c r="P544" s="96"/>
      <c r="Q544" s="96"/>
      <c r="R544" s="96" t="s">
        <v>392</v>
      </c>
      <c r="S544" s="94"/>
      <c r="T544" s="22"/>
      <c r="U544" s="94"/>
      <c r="V544" s="94"/>
      <c r="W544" s="94"/>
      <c r="X544" s="23" t="s">
        <v>1003</v>
      </c>
      <c r="Y544" s="23" t="s">
        <v>999</v>
      </c>
      <c r="Z544" s="23"/>
      <c r="AA544" s="96"/>
      <c r="AB544" s="96"/>
      <c r="AC544" s="96"/>
      <c r="AD544" s="23"/>
      <c r="AE544" s="23"/>
      <c r="AF544" s="94"/>
      <c r="AG544" s="22"/>
      <c r="AH544" s="94"/>
      <c r="AI544" s="94"/>
      <c r="AJ544" s="94"/>
      <c r="AK544" s="23" t="s">
        <v>762</v>
      </c>
      <c r="AL544" s="94" t="s">
        <v>46</v>
      </c>
      <c r="AM544" s="94">
        <v>2202</v>
      </c>
      <c r="AN544" s="94" t="s">
        <v>48</v>
      </c>
      <c r="AO544" s="94">
        <v>32</v>
      </c>
      <c r="AP544" s="23" t="s">
        <v>1004</v>
      </c>
      <c r="AQ544" s="23" t="s">
        <v>901</v>
      </c>
      <c r="AR544" s="7">
        <v>2202045</v>
      </c>
      <c r="AS544" s="7">
        <v>551</v>
      </c>
      <c r="AT544" s="23" t="s">
        <v>1026</v>
      </c>
      <c r="AU544" s="23"/>
      <c r="AV544" s="23"/>
      <c r="AW544" s="94" t="s">
        <v>55</v>
      </c>
      <c r="AX544" s="115">
        <v>36000000</v>
      </c>
      <c r="AY544" s="116">
        <v>1</v>
      </c>
      <c r="AZ544" s="116" t="s">
        <v>902</v>
      </c>
      <c r="BA544" s="116" t="s">
        <v>57</v>
      </c>
      <c r="BB544" s="116" t="s">
        <v>58</v>
      </c>
      <c r="BC544" s="117">
        <v>36000000</v>
      </c>
      <c r="BD544" s="117">
        <v>36000000</v>
      </c>
      <c r="BE544" s="118"/>
      <c r="BF544" s="118" t="s">
        <v>799</v>
      </c>
      <c r="BG544" s="119" t="s">
        <v>903</v>
      </c>
      <c r="BH544" s="118"/>
      <c r="BI544" s="118" t="s">
        <v>1024</v>
      </c>
      <c r="BJ544" s="118" t="s">
        <v>1027</v>
      </c>
      <c r="BK544" s="118">
        <v>186</v>
      </c>
      <c r="BL544" s="120">
        <v>43556</v>
      </c>
      <c r="BM544" s="6">
        <f t="shared" si="41"/>
        <v>4</v>
      </c>
      <c r="BN544" s="121" t="s">
        <v>1002</v>
      </c>
      <c r="BO544" s="118" t="s">
        <v>799</v>
      </c>
    </row>
    <row r="545" spans="1:67" s="48" customFormat="1" ht="54" customHeight="1" x14ac:dyDescent="0.25">
      <c r="A545" s="68">
        <v>694</v>
      </c>
      <c r="B545" s="23" t="s">
        <v>750</v>
      </c>
      <c r="C545" s="23" t="s">
        <v>751</v>
      </c>
      <c r="D545" s="23" t="s">
        <v>899</v>
      </c>
      <c r="E545" s="23" t="s">
        <v>198</v>
      </c>
      <c r="F545" s="23" t="s">
        <v>199</v>
      </c>
      <c r="G545" s="23" t="s">
        <v>753</v>
      </c>
      <c r="H545" s="23" t="s">
        <v>754</v>
      </c>
      <c r="I545" s="23" t="s">
        <v>755</v>
      </c>
      <c r="J545" s="94" t="s">
        <v>756</v>
      </c>
      <c r="K545" s="68">
        <f>IF(I545="na",0,IF(COUNTIFS($C$1:C545,C545,$I$1:I545,I545)&gt;1,0,1))</f>
        <v>0</v>
      </c>
      <c r="L545" s="68">
        <f>IF(I545="na",0,IF(COUNTIFS($D$1:D545,D545,$I$1:I545,I545)&gt;1,0,1))</f>
        <v>0</v>
      </c>
      <c r="M545" s="68">
        <f>IF(S545="",0,IF(VLOOKUP(R545,#REF!,2,0)=1,S545-O545,S545-SUMIFS($S:$S,$R:$R,INDEX(meses,VLOOKUP(R545,#REF!,2,0)-1),D:D,D545)))</f>
        <v>0</v>
      </c>
      <c r="N545" s="96"/>
      <c r="O545" s="96"/>
      <c r="P545" s="96"/>
      <c r="Q545" s="96"/>
      <c r="R545" s="96" t="s">
        <v>392</v>
      </c>
      <c r="S545" s="94"/>
      <c r="T545" s="22"/>
      <c r="U545" s="94"/>
      <c r="V545" s="94"/>
      <c r="W545" s="94"/>
      <c r="X545" s="23" t="s">
        <v>1003</v>
      </c>
      <c r="Y545" s="23" t="s">
        <v>999</v>
      </c>
      <c r="Z545" s="23"/>
      <c r="AA545" s="96"/>
      <c r="AB545" s="96"/>
      <c r="AC545" s="96"/>
      <c r="AD545" s="23"/>
      <c r="AE545" s="23"/>
      <c r="AF545" s="94"/>
      <c r="AG545" s="22"/>
      <c r="AH545" s="94"/>
      <c r="AI545" s="94"/>
      <c r="AJ545" s="94"/>
      <c r="AK545" s="23" t="s">
        <v>762</v>
      </c>
      <c r="AL545" s="94" t="s">
        <v>46</v>
      </c>
      <c r="AM545" s="94">
        <v>2202</v>
      </c>
      <c r="AN545" s="94" t="s">
        <v>48</v>
      </c>
      <c r="AO545" s="94">
        <v>32</v>
      </c>
      <c r="AP545" s="23" t="s">
        <v>1004</v>
      </c>
      <c r="AQ545" s="23" t="s">
        <v>901</v>
      </c>
      <c r="AR545" s="7">
        <v>2202045</v>
      </c>
      <c r="AS545" s="7">
        <v>1245</v>
      </c>
      <c r="AT545" s="23" t="s">
        <v>1028</v>
      </c>
      <c r="AU545" s="23"/>
      <c r="AV545" s="23"/>
      <c r="AW545" s="94" t="s">
        <v>55</v>
      </c>
      <c r="AX545" s="115">
        <v>54000000</v>
      </c>
      <c r="AY545" s="116">
        <v>1</v>
      </c>
      <c r="AZ545" s="116" t="s">
        <v>902</v>
      </c>
      <c r="BA545" s="116" t="s">
        <v>57</v>
      </c>
      <c r="BB545" s="116" t="s">
        <v>58</v>
      </c>
      <c r="BC545" s="117">
        <v>54000000</v>
      </c>
      <c r="BD545" s="117">
        <v>54000000</v>
      </c>
      <c r="BE545" s="118"/>
      <c r="BF545" s="118" t="s">
        <v>799</v>
      </c>
      <c r="BG545" s="119" t="s">
        <v>903</v>
      </c>
      <c r="BH545" s="118"/>
      <c r="BI545" s="118" t="s">
        <v>1024</v>
      </c>
      <c r="BJ545" s="118" t="s">
        <v>1029</v>
      </c>
      <c r="BK545" s="118">
        <v>187</v>
      </c>
      <c r="BL545" s="120">
        <v>43556</v>
      </c>
      <c r="BM545" s="6">
        <f t="shared" si="41"/>
        <v>4</v>
      </c>
      <c r="BN545" s="121" t="s">
        <v>1002</v>
      </c>
      <c r="BO545" s="118" t="s">
        <v>799</v>
      </c>
    </row>
    <row r="546" spans="1:67" s="48" customFormat="1" ht="54" customHeight="1" x14ac:dyDescent="0.25">
      <c r="A546" s="68">
        <v>695</v>
      </c>
      <c r="B546" s="23" t="s">
        <v>750</v>
      </c>
      <c r="C546" s="23" t="s">
        <v>751</v>
      </c>
      <c r="D546" s="23" t="s">
        <v>899</v>
      </c>
      <c r="E546" s="23" t="s">
        <v>198</v>
      </c>
      <c r="F546" s="23" t="s">
        <v>199</v>
      </c>
      <c r="G546" s="23" t="s">
        <v>753</v>
      </c>
      <c r="H546" s="23" t="s">
        <v>754</v>
      </c>
      <c r="I546" s="23" t="s">
        <v>755</v>
      </c>
      <c r="J546" s="94" t="s">
        <v>756</v>
      </c>
      <c r="K546" s="68">
        <f>IF(I546="na",0,IF(COUNTIFS($C$1:C546,C546,$I$1:I546,I546)&gt;1,0,1))</f>
        <v>0</v>
      </c>
      <c r="L546" s="68">
        <f>IF(I546="na",0,IF(COUNTIFS($D$1:D546,D546,$I$1:I546,I546)&gt;1,0,1))</f>
        <v>0</v>
      </c>
      <c r="M546" s="68">
        <f>IF(S546="",0,IF(VLOOKUP(R546,#REF!,2,0)=1,S546-O546,S546-SUMIFS($S:$S,$R:$R,INDEX(meses,VLOOKUP(R546,#REF!,2,0)-1),D:D,D546)))</f>
        <v>0</v>
      </c>
      <c r="N546" s="96"/>
      <c r="O546" s="96"/>
      <c r="P546" s="96"/>
      <c r="Q546" s="96"/>
      <c r="R546" s="96" t="s">
        <v>392</v>
      </c>
      <c r="S546" s="94"/>
      <c r="T546" s="22"/>
      <c r="U546" s="94"/>
      <c r="V546" s="94"/>
      <c r="W546" s="94"/>
      <c r="X546" s="23" t="s">
        <v>1003</v>
      </c>
      <c r="Y546" s="23" t="s">
        <v>999</v>
      </c>
      <c r="Z546" s="23"/>
      <c r="AA546" s="96"/>
      <c r="AB546" s="96"/>
      <c r="AC546" s="96"/>
      <c r="AD546" s="23"/>
      <c r="AE546" s="23"/>
      <c r="AF546" s="94"/>
      <c r="AG546" s="22"/>
      <c r="AH546" s="94"/>
      <c r="AI546" s="94"/>
      <c r="AJ546" s="94"/>
      <c r="AK546" s="23" t="s">
        <v>762</v>
      </c>
      <c r="AL546" s="94" t="s">
        <v>46</v>
      </c>
      <c r="AM546" s="94">
        <v>2202</v>
      </c>
      <c r="AN546" s="94" t="s">
        <v>48</v>
      </c>
      <c r="AO546" s="94">
        <v>32</v>
      </c>
      <c r="AP546" s="23" t="s">
        <v>1004</v>
      </c>
      <c r="AQ546" s="23" t="s">
        <v>901</v>
      </c>
      <c r="AR546" s="7">
        <v>2202045</v>
      </c>
      <c r="AS546" s="7">
        <v>1229</v>
      </c>
      <c r="AT546" s="23" t="s">
        <v>1030</v>
      </c>
      <c r="AU546" s="23"/>
      <c r="AV546" s="23"/>
      <c r="AW546" s="94" t="s">
        <v>55</v>
      </c>
      <c r="AX546" s="115">
        <v>42750000</v>
      </c>
      <c r="AY546" s="116">
        <v>1</v>
      </c>
      <c r="AZ546" s="116" t="s">
        <v>902</v>
      </c>
      <c r="BA546" s="116" t="s">
        <v>332</v>
      </c>
      <c r="BB546" s="116" t="s">
        <v>333</v>
      </c>
      <c r="BC546" s="117">
        <v>42750000</v>
      </c>
      <c r="BD546" s="117">
        <v>42750000</v>
      </c>
      <c r="BE546" s="118"/>
      <c r="BF546" s="118" t="s">
        <v>799</v>
      </c>
      <c r="BG546" s="119" t="s">
        <v>903</v>
      </c>
      <c r="BH546" s="118"/>
      <c r="BI546" s="118" t="s">
        <v>1031</v>
      </c>
      <c r="BJ546" s="118" t="s">
        <v>809</v>
      </c>
      <c r="BK546" s="118">
        <v>189</v>
      </c>
      <c r="BL546" s="120">
        <v>43556</v>
      </c>
      <c r="BM546" s="6">
        <f t="shared" si="41"/>
        <v>4</v>
      </c>
      <c r="BN546" s="121" t="s">
        <v>1002</v>
      </c>
      <c r="BO546" s="118" t="s">
        <v>799</v>
      </c>
    </row>
    <row r="547" spans="1:67" s="48" customFormat="1" ht="54" customHeight="1" x14ac:dyDescent="0.25">
      <c r="A547" s="68">
        <v>696</v>
      </c>
      <c r="B547" s="23" t="s">
        <v>750</v>
      </c>
      <c r="C547" s="23" t="s">
        <v>751</v>
      </c>
      <c r="D547" s="23" t="s">
        <v>899</v>
      </c>
      <c r="E547" s="23" t="s">
        <v>198</v>
      </c>
      <c r="F547" s="23" t="s">
        <v>199</v>
      </c>
      <c r="G547" s="23" t="s">
        <v>753</v>
      </c>
      <c r="H547" s="23" t="s">
        <v>754</v>
      </c>
      <c r="I547" s="23" t="s">
        <v>755</v>
      </c>
      <c r="J547" s="94" t="s">
        <v>756</v>
      </c>
      <c r="K547" s="68">
        <f>IF(I547="na",0,IF(COUNTIFS($C$1:C547,C547,$I$1:I547,I547)&gt;1,0,1))</f>
        <v>0</v>
      </c>
      <c r="L547" s="68">
        <f>IF(I547="na",0,IF(COUNTIFS($D$1:D547,D547,$I$1:I547,I547)&gt;1,0,1))</f>
        <v>0</v>
      </c>
      <c r="M547" s="68">
        <f>IF(S547="",0,IF(VLOOKUP(R547,#REF!,2,0)=1,S547-O547,S547-SUMIFS($S:$S,$R:$R,INDEX(meses,VLOOKUP(R547,#REF!,2,0)-1),D:D,D547)))</f>
        <v>0</v>
      </c>
      <c r="N547" s="96"/>
      <c r="O547" s="96"/>
      <c r="P547" s="96"/>
      <c r="Q547" s="96"/>
      <c r="R547" s="96" t="s">
        <v>392</v>
      </c>
      <c r="S547" s="94"/>
      <c r="T547" s="22"/>
      <c r="U547" s="94"/>
      <c r="V547" s="94"/>
      <c r="W547" s="94"/>
      <c r="X547" s="23" t="s">
        <v>1003</v>
      </c>
      <c r="Y547" s="23" t="s">
        <v>999</v>
      </c>
      <c r="Z547" s="23"/>
      <c r="AA547" s="96"/>
      <c r="AB547" s="96"/>
      <c r="AC547" s="96"/>
      <c r="AD547" s="23"/>
      <c r="AE547" s="23"/>
      <c r="AF547" s="94"/>
      <c r="AG547" s="22"/>
      <c r="AH547" s="94"/>
      <c r="AI547" s="94"/>
      <c r="AJ547" s="94"/>
      <c r="AK547" s="23" t="s">
        <v>762</v>
      </c>
      <c r="AL547" s="94" t="s">
        <v>46</v>
      </c>
      <c r="AM547" s="94">
        <v>2202</v>
      </c>
      <c r="AN547" s="94" t="s">
        <v>48</v>
      </c>
      <c r="AO547" s="94">
        <v>32</v>
      </c>
      <c r="AP547" s="23" t="s">
        <v>1004</v>
      </c>
      <c r="AQ547" s="23" t="s">
        <v>901</v>
      </c>
      <c r="AR547" s="7">
        <v>2202045</v>
      </c>
      <c r="AS547" s="7">
        <v>1230</v>
      </c>
      <c r="AT547" s="23" t="s">
        <v>1032</v>
      </c>
      <c r="AU547" s="23"/>
      <c r="AV547" s="23"/>
      <c r="AW547" s="94" t="s">
        <v>55</v>
      </c>
      <c r="AX547" s="115">
        <v>25430000</v>
      </c>
      <c r="AY547" s="116">
        <v>1</v>
      </c>
      <c r="AZ547" s="116" t="s">
        <v>902</v>
      </c>
      <c r="BA547" s="116" t="s">
        <v>57</v>
      </c>
      <c r="BB547" s="116" t="s">
        <v>58</v>
      </c>
      <c r="BC547" s="117">
        <v>25430000</v>
      </c>
      <c r="BD547" s="117">
        <v>25430000</v>
      </c>
      <c r="BE547" s="118"/>
      <c r="BF547" s="118" t="s">
        <v>799</v>
      </c>
      <c r="BG547" s="119" t="s">
        <v>903</v>
      </c>
      <c r="BH547" s="118"/>
      <c r="BI547" s="118" t="s">
        <v>1031</v>
      </c>
      <c r="BJ547" s="118" t="s">
        <v>1033</v>
      </c>
      <c r="BK547" s="118">
        <v>190</v>
      </c>
      <c r="BL547" s="120">
        <v>43556</v>
      </c>
      <c r="BM547" s="6">
        <f t="shared" si="41"/>
        <v>4</v>
      </c>
      <c r="BN547" s="121" t="s">
        <v>1002</v>
      </c>
      <c r="BO547" s="118" t="s">
        <v>799</v>
      </c>
    </row>
    <row r="548" spans="1:67" s="48" customFormat="1" ht="54" customHeight="1" x14ac:dyDescent="0.25">
      <c r="A548" s="68">
        <v>697</v>
      </c>
      <c r="B548" s="23" t="s">
        <v>750</v>
      </c>
      <c r="C548" s="23" t="s">
        <v>751</v>
      </c>
      <c r="D548" s="23" t="s">
        <v>899</v>
      </c>
      <c r="E548" s="23" t="s">
        <v>198</v>
      </c>
      <c r="F548" s="23" t="s">
        <v>199</v>
      </c>
      <c r="G548" s="23" t="s">
        <v>753</v>
      </c>
      <c r="H548" s="23" t="s">
        <v>754</v>
      </c>
      <c r="I548" s="23" t="s">
        <v>755</v>
      </c>
      <c r="J548" s="94" t="s">
        <v>756</v>
      </c>
      <c r="K548" s="68">
        <f>IF(I548="na",0,IF(COUNTIFS($C$1:C548,C548,$I$1:I548,I548)&gt;1,0,1))</f>
        <v>0</v>
      </c>
      <c r="L548" s="68">
        <f>IF(I548="na",0,IF(COUNTIFS($D$1:D548,D548,$I$1:I548,I548)&gt;1,0,1))</f>
        <v>0</v>
      </c>
      <c r="M548" s="68">
        <f>IF(S548="",0,IF(VLOOKUP(R548,#REF!,2,0)=1,S548-O548,S548-SUMIFS($S:$S,$R:$R,INDEX(meses,VLOOKUP(R548,#REF!,2,0)-1),D:D,D548)))</f>
        <v>0</v>
      </c>
      <c r="N548" s="96"/>
      <c r="O548" s="96"/>
      <c r="P548" s="96"/>
      <c r="Q548" s="96"/>
      <c r="R548" s="96" t="s">
        <v>392</v>
      </c>
      <c r="S548" s="94"/>
      <c r="T548" s="22"/>
      <c r="U548" s="94"/>
      <c r="V548" s="94"/>
      <c r="W548" s="94"/>
      <c r="X548" s="23" t="s">
        <v>1003</v>
      </c>
      <c r="Y548" s="23" t="s">
        <v>999</v>
      </c>
      <c r="Z548" s="23"/>
      <c r="AA548" s="96"/>
      <c r="AB548" s="96"/>
      <c r="AC548" s="96"/>
      <c r="AD548" s="23"/>
      <c r="AE548" s="23"/>
      <c r="AF548" s="94"/>
      <c r="AG548" s="22"/>
      <c r="AH548" s="94"/>
      <c r="AI548" s="94"/>
      <c r="AJ548" s="94"/>
      <c r="AK548" s="23" t="s">
        <v>762</v>
      </c>
      <c r="AL548" s="94" t="s">
        <v>46</v>
      </c>
      <c r="AM548" s="94">
        <v>2202</v>
      </c>
      <c r="AN548" s="94" t="s">
        <v>48</v>
      </c>
      <c r="AO548" s="94">
        <v>32</v>
      </c>
      <c r="AP548" s="23" t="s">
        <v>1004</v>
      </c>
      <c r="AQ548" s="23" t="s">
        <v>901</v>
      </c>
      <c r="AR548" s="7">
        <v>2202045</v>
      </c>
      <c r="AS548" s="7">
        <v>320</v>
      </c>
      <c r="AT548" s="23" t="s">
        <v>1034</v>
      </c>
      <c r="AU548" s="23"/>
      <c r="AV548" s="23"/>
      <c r="AW548" s="94" t="s">
        <v>55</v>
      </c>
      <c r="AX548" s="115">
        <v>57000000</v>
      </c>
      <c r="AY548" s="116">
        <v>1</v>
      </c>
      <c r="AZ548" s="116" t="s">
        <v>902</v>
      </c>
      <c r="BA548" s="116" t="s">
        <v>332</v>
      </c>
      <c r="BB548" s="116" t="s">
        <v>333</v>
      </c>
      <c r="BC548" s="117">
        <v>57000000</v>
      </c>
      <c r="BD548" s="117">
        <v>57000000</v>
      </c>
      <c r="BE548" s="118"/>
      <c r="BF548" s="118" t="s">
        <v>799</v>
      </c>
      <c r="BG548" s="119" t="s">
        <v>903</v>
      </c>
      <c r="BH548" s="118"/>
      <c r="BI548" s="118" t="s">
        <v>1015</v>
      </c>
      <c r="BJ548" s="118" t="s">
        <v>1035</v>
      </c>
      <c r="BK548" s="118">
        <v>191</v>
      </c>
      <c r="BL548" s="120">
        <v>43539</v>
      </c>
      <c r="BM548" s="6">
        <f t="shared" si="41"/>
        <v>3</v>
      </c>
      <c r="BN548" s="121" t="s">
        <v>1002</v>
      </c>
      <c r="BO548" s="118" t="s">
        <v>799</v>
      </c>
    </row>
    <row r="549" spans="1:67" s="48" customFormat="1" ht="54" customHeight="1" x14ac:dyDescent="0.25">
      <c r="A549" s="68">
        <v>698</v>
      </c>
      <c r="B549" s="23" t="s">
        <v>750</v>
      </c>
      <c r="C549" s="23" t="s">
        <v>751</v>
      </c>
      <c r="D549" s="23" t="s">
        <v>899</v>
      </c>
      <c r="E549" s="23" t="s">
        <v>198</v>
      </c>
      <c r="F549" s="23" t="s">
        <v>199</v>
      </c>
      <c r="G549" s="23" t="s">
        <v>753</v>
      </c>
      <c r="H549" s="23" t="s">
        <v>754</v>
      </c>
      <c r="I549" s="23" t="s">
        <v>755</v>
      </c>
      <c r="J549" s="94" t="s">
        <v>756</v>
      </c>
      <c r="K549" s="68">
        <f>IF(I549="na",0,IF(COUNTIFS($C$1:C549,C549,$I$1:I549,I549)&gt;1,0,1))</f>
        <v>0</v>
      </c>
      <c r="L549" s="68">
        <f>IF(I549="na",0,IF(COUNTIFS($D$1:D549,D549,$I$1:I549,I549)&gt;1,0,1))</f>
        <v>0</v>
      </c>
      <c r="M549" s="68">
        <f>IF(S549="",0,IF(VLOOKUP(R549,#REF!,2,0)=1,S549-O549,S549-SUMIFS($S:$S,$R:$R,INDEX(meses,VLOOKUP(R549,#REF!,2,0)-1),D:D,D549)))</f>
        <v>0</v>
      </c>
      <c r="N549" s="96"/>
      <c r="O549" s="96"/>
      <c r="P549" s="96"/>
      <c r="Q549" s="96"/>
      <c r="R549" s="96" t="s">
        <v>392</v>
      </c>
      <c r="S549" s="94"/>
      <c r="T549" s="22"/>
      <c r="U549" s="94"/>
      <c r="V549" s="94"/>
      <c r="W549" s="94"/>
      <c r="X549" s="23" t="s">
        <v>1003</v>
      </c>
      <c r="Y549" s="23" t="s">
        <v>999</v>
      </c>
      <c r="Z549" s="23"/>
      <c r="AA549" s="96"/>
      <c r="AB549" s="96"/>
      <c r="AC549" s="96"/>
      <c r="AD549" s="23"/>
      <c r="AE549" s="23"/>
      <c r="AF549" s="94"/>
      <c r="AG549" s="22"/>
      <c r="AH549" s="94"/>
      <c r="AI549" s="94"/>
      <c r="AJ549" s="94"/>
      <c r="AK549" s="23" t="s">
        <v>762</v>
      </c>
      <c r="AL549" s="94" t="s">
        <v>46</v>
      </c>
      <c r="AM549" s="94">
        <v>2202</v>
      </c>
      <c r="AN549" s="94" t="s">
        <v>48</v>
      </c>
      <c r="AO549" s="94">
        <v>32</v>
      </c>
      <c r="AP549" s="23" t="s">
        <v>1004</v>
      </c>
      <c r="AQ549" s="23" t="s">
        <v>901</v>
      </c>
      <c r="AR549" s="7">
        <v>2202045</v>
      </c>
      <c r="AS549" s="7">
        <v>321</v>
      </c>
      <c r="AT549" s="23" t="s">
        <v>1036</v>
      </c>
      <c r="AU549" s="23"/>
      <c r="AV549" s="23"/>
      <c r="AW549" s="94" t="s">
        <v>55</v>
      </c>
      <c r="AX549" s="115">
        <v>72000000</v>
      </c>
      <c r="AY549" s="116">
        <v>1</v>
      </c>
      <c r="AZ549" s="116" t="s">
        <v>902</v>
      </c>
      <c r="BA549" s="116" t="s">
        <v>332</v>
      </c>
      <c r="BB549" s="116" t="s">
        <v>333</v>
      </c>
      <c r="BC549" s="117">
        <v>72000000</v>
      </c>
      <c r="BD549" s="117">
        <v>72000000</v>
      </c>
      <c r="BE549" s="118"/>
      <c r="BF549" s="118" t="s">
        <v>799</v>
      </c>
      <c r="BG549" s="119" t="s">
        <v>903</v>
      </c>
      <c r="BH549" s="118"/>
      <c r="BI549" s="118" t="s">
        <v>1015</v>
      </c>
      <c r="BJ549" s="118" t="s">
        <v>1037</v>
      </c>
      <c r="BK549" s="118">
        <v>192</v>
      </c>
      <c r="BL549" s="120">
        <v>43556</v>
      </c>
      <c r="BM549" s="6">
        <f t="shared" si="41"/>
        <v>4</v>
      </c>
      <c r="BN549" s="121" t="s">
        <v>1002</v>
      </c>
      <c r="BO549" s="118" t="s">
        <v>799</v>
      </c>
    </row>
    <row r="550" spans="1:67" s="48" customFormat="1" ht="54" customHeight="1" x14ac:dyDescent="0.25">
      <c r="A550" s="68">
        <v>699</v>
      </c>
      <c r="B550" s="23" t="s">
        <v>750</v>
      </c>
      <c r="C550" s="23" t="s">
        <v>751</v>
      </c>
      <c r="D550" s="23" t="s">
        <v>899</v>
      </c>
      <c r="E550" s="23" t="s">
        <v>198</v>
      </c>
      <c r="F550" s="23" t="s">
        <v>199</v>
      </c>
      <c r="G550" s="23" t="s">
        <v>753</v>
      </c>
      <c r="H550" s="23" t="s">
        <v>754</v>
      </c>
      <c r="I550" s="23" t="s">
        <v>755</v>
      </c>
      <c r="J550" s="94" t="s">
        <v>756</v>
      </c>
      <c r="K550" s="68">
        <f>IF(I550="na",0,IF(COUNTIFS($C$1:C550,C550,$I$1:I550,I550)&gt;1,0,1))</f>
        <v>0</v>
      </c>
      <c r="L550" s="68">
        <f>IF(I550="na",0,IF(COUNTIFS($D$1:D550,D550,$I$1:I550,I550)&gt;1,0,1))</f>
        <v>0</v>
      </c>
      <c r="M550" s="68">
        <f>IF(S550="",0,IF(VLOOKUP(R550,#REF!,2,0)=1,S550-O550,S550-SUMIFS($S:$S,$R:$R,INDEX(meses,VLOOKUP(R550,#REF!,2,0)-1),D:D,D550)))</f>
        <v>0</v>
      </c>
      <c r="N550" s="96"/>
      <c r="O550" s="96"/>
      <c r="P550" s="96"/>
      <c r="Q550" s="96"/>
      <c r="R550" s="96" t="s">
        <v>392</v>
      </c>
      <c r="S550" s="94"/>
      <c r="T550" s="22"/>
      <c r="U550" s="94"/>
      <c r="V550" s="94"/>
      <c r="W550" s="94"/>
      <c r="X550" s="23" t="s">
        <v>1003</v>
      </c>
      <c r="Y550" s="23" t="s">
        <v>999</v>
      </c>
      <c r="Z550" s="23"/>
      <c r="AA550" s="96"/>
      <c r="AB550" s="96"/>
      <c r="AC550" s="96"/>
      <c r="AD550" s="23"/>
      <c r="AE550" s="23"/>
      <c r="AF550" s="94"/>
      <c r="AG550" s="22"/>
      <c r="AH550" s="94"/>
      <c r="AI550" s="94"/>
      <c r="AJ550" s="94"/>
      <c r="AK550" s="23" t="s">
        <v>762</v>
      </c>
      <c r="AL550" s="94" t="s">
        <v>46</v>
      </c>
      <c r="AM550" s="94">
        <v>2202</v>
      </c>
      <c r="AN550" s="94" t="s">
        <v>48</v>
      </c>
      <c r="AO550" s="94">
        <v>32</v>
      </c>
      <c r="AP550" s="23" t="s">
        <v>1004</v>
      </c>
      <c r="AQ550" s="23" t="s">
        <v>901</v>
      </c>
      <c r="AR550" s="7">
        <v>2202045</v>
      </c>
      <c r="AS550" s="7">
        <v>552</v>
      </c>
      <c r="AT550" s="23" t="s">
        <v>1038</v>
      </c>
      <c r="AU550" s="23"/>
      <c r="AV550" s="23"/>
      <c r="AW550" s="94" t="s">
        <v>55</v>
      </c>
      <c r="AX550" s="115">
        <v>30400000</v>
      </c>
      <c r="AY550" s="116">
        <v>1</v>
      </c>
      <c r="AZ550" s="116" t="s">
        <v>902</v>
      </c>
      <c r="BA550" s="116" t="s">
        <v>332</v>
      </c>
      <c r="BB550" s="116" t="s">
        <v>333</v>
      </c>
      <c r="BC550" s="117">
        <v>30400000</v>
      </c>
      <c r="BD550" s="117">
        <v>30400000</v>
      </c>
      <c r="BE550" s="118"/>
      <c r="BF550" s="118" t="s">
        <v>799</v>
      </c>
      <c r="BG550" s="119" t="s">
        <v>903</v>
      </c>
      <c r="BH550" s="118"/>
      <c r="BI550" s="118" t="s">
        <v>1006</v>
      </c>
      <c r="BJ550" s="118" t="s">
        <v>1039</v>
      </c>
      <c r="BK550" s="118">
        <v>195</v>
      </c>
      <c r="BL550" s="120">
        <v>43539</v>
      </c>
      <c r="BM550" s="6">
        <f t="shared" si="41"/>
        <v>3</v>
      </c>
      <c r="BN550" s="121" t="s">
        <v>1002</v>
      </c>
      <c r="BO550" s="118" t="s">
        <v>799</v>
      </c>
    </row>
    <row r="551" spans="1:67" s="48" customFormat="1" ht="54" customHeight="1" x14ac:dyDescent="0.25">
      <c r="A551" s="68">
        <v>700</v>
      </c>
      <c r="B551" s="23" t="s">
        <v>750</v>
      </c>
      <c r="C551" s="23" t="s">
        <v>751</v>
      </c>
      <c r="D551" s="23" t="s">
        <v>899</v>
      </c>
      <c r="E551" s="23" t="s">
        <v>198</v>
      </c>
      <c r="F551" s="23" t="s">
        <v>199</v>
      </c>
      <c r="G551" s="23" t="s">
        <v>753</v>
      </c>
      <c r="H551" s="23" t="s">
        <v>754</v>
      </c>
      <c r="I551" s="23" t="s">
        <v>755</v>
      </c>
      <c r="J551" s="94" t="s">
        <v>756</v>
      </c>
      <c r="K551" s="68">
        <f>IF(I551="na",0,IF(COUNTIFS($C$1:C551,C551,$I$1:I551,I551)&gt;1,0,1))</f>
        <v>0</v>
      </c>
      <c r="L551" s="68">
        <f>IF(I551="na",0,IF(COUNTIFS($D$1:D551,D551,$I$1:I551,I551)&gt;1,0,1))</f>
        <v>0</v>
      </c>
      <c r="M551" s="68">
        <f>IF(S551="",0,IF(VLOOKUP(R551,#REF!,2,0)=1,S551-O551,S551-SUMIFS($S:$S,$R:$R,INDEX(meses,VLOOKUP(R551,#REF!,2,0)-1),D:D,D551)))</f>
        <v>0</v>
      </c>
      <c r="N551" s="96"/>
      <c r="O551" s="96"/>
      <c r="P551" s="96"/>
      <c r="Q551" s="96"/>
      <c r="R551" s="96" t="s">
        <v>392</v>
      </c>
      <c r="S551" s="94"/>
      <c r="T551" s="22"/>
      <c r="U551" s="94"/>
      <c r="V551" s="94"/>
      <c r="W551" s="94"/>
      <c r="X551" s="23" t="s">
        <v>1003</v>
      </c>
      <c r="Y551" s="23" t="s">
        <v>999</v>
      </c>
      <c r="Z551" s="23"/>
      <c r="AA551" s="96"/>
      <c r="AB551" s="96"/>
      <c r="AC551" s="96"/>
      <c r="AD551" s="23"/>
      <c r="AE551" s="23"/>
      <c r="AF551" s="94"/>
      <c r="AG551" s="22"/>
      <c r="AH551" s="94"/>
      <c r="AI551" s="94"/>
      <c r="AJ551" s="94"/>
      <c r="AK551" s="23" t="s">
        <v>762</v>
      </c>
      <c r="AL551" s="94" t="s">
        <v>46</v>
      </c>
      <c r="AM551" s="94">
        <v>2202</v>
      </c>
      <c r="AN551" s="94" t="s">
        <v>48</v>
      </c>
      <c r="AO551" s="94">
        <v>32</v>
      </c>
      <c r="AP551" s="23" t="s">
        <v>1004</v>
      </c>
      <c r="AQ551" s="23" t="s">
        <v>901</v>
      </c>
      <c r="AR551" s="7">
        <v>2202045</v>
      </c>
      <c r="AS551" s="7">
        <v>328</v>
      </c>
      <c r="AT551" s="23" t="s">
        <v>1040</v>
      </c>
      <c r="AU551" s="23"/>
      <c r="AV551" s="23"/>
      <c r="AW551" s="94" t="s">
        <v>55</v>
      </c>
      <c r="AX551" s="115">
        <v>38000000</v>
      </c>
      <c r="AY551" s="116">
        <v>1</v>
      </c>
      <c r="AZ551" s="116" t="s">
        <v>902</v>
      </c>
      <c r="BA551" s="116" t="s">
        <v>332</v>
      </c>
      <c r="BB551" s="116" t="s">
        <v>333</v>
      </c>
      <c r="BC551" s="117">
        <v>38000000</v>
      </c>
      <c r="BD551" s="117">
        <v>38000000</v>
      </c>
      <c r="BE551" s="118"/>
      <c r="BF551" s="118" t="s">
        <v>799</v>
      </c>
      <c r="BG551" s="119" t="s">
        <v>903</v>
      </c>
      <c r="BH551" s="118"/>
      <c r="BI551" s="118" t="s">
        <v>1031</v>
      </c>
      <c r="BJ551" s="118" t="s">
        <v>1041</v>
      </c>
      <c r="BK551" s="118">
        <v>196</v>
      </c>
      <c r="BL551" s="120">
        <v>43539</v>
      </c>
      <c r="BM551" s="6">
        <f t="shared" si="41"/>
        <v>3</v>
      </c>
      <c r="BN551" s="121" t="s">
        <v>1002</v>
      </c>
      <c r="BO551" s="118" t="s">
        <v>799</v>
      </c>
    </row>
    <row r="552" spans="1:67" s="48" customFormat="1" ht="54" customHeight="1" x14ac:dyDescent="0.25">
      <c r="A552" s="68">
        <v>701</v>
      </c>
      <c r="B552" s="23" t="s">
        <v>750</v>
      </c>
      <c r="C552" s="23" t="s">
        <v>751</v>
      </c>
      <c r="D552" s="23" t="s">
        <v>752</v>
      </c>
      <c r="E552" s="23" t="s">
        <v>198</v>
      </c>
      <c r="F552" s="23" t="s">
        <v>199</v>
      </c>
      <c r="G552" s="23" t="s">
        <v>753</v>
      </c>
      <c r="H552" s="23" t="s">
        <v>1042</v>
      </c>
      <c r="I552" s="23" t="s">
        <v>755</v>
      </c>
      <c r="J552" s="94" t="s">
        <v>756</v>
      </c>
      <c r="K552" s="68">
        <f>IF(I552="na",0,IF(COUNTIFS($C$1:C552,C552,$I$1:I552,I552)&gt;1,0,1))</f>
        <v>0</v>
      </c>
      <c r="L552" s="68">
        <f>IF(I552="na",0,IF(COUNTIFS($D$1:D552,D552,$I$1:I552,I552)&gt;1,0,1))</f>
        <v>0</v>
      </c>
      <c r="M552" s="68">
        <f>IF(S552="",0,IF(VLOOKUP(R552,#REF!,2,0)=1,S552-O552,S552-SUMIFS($S:$S,$R:$R,INDEX(meses,VLOOKUP(R552,#REF!,2,0)-1),D:D,D552)))</f>
        <v>0</v>
      </c>
      <c r="N552" s="96"/>
      <c r="O552" s="96"/>
      <c r="P552" s="96"/>
      <c r="Q552" s="96"/>
      <c r="R552" s="96" t="s">
        <v>392</v>
      </c>
      <c r="S552" s="94"/>
      <c r="T552" s="22"/>
      <c r="U552" s="94"/>
      <c r="V552" s="94"/>
      <c r="W552" s="94"/>
      <c r="X552" s="23" t="s">
        <v>1043</v>
      </c>
      <c r="Y552" s="23" t="s">
        <v>1044</v>
      </c>
      <c r="Z552" s="23" t="s">
        <v>759</v>
      </c>
      <c r="AA552" s="96">
        <v>0</v>
      </c>
      <c r="AB552" s="96">
        <v>0.7</v>
      </c>
      <c r="AC552" s="69">
        <f>AB552-AA552</f>
        <v>0.7</v>
      </c>
      <c r="AD552" s="23" t="s">
        <v>416</v>
      </c>
      <c r="AE552" s="23" t="s">
        <v>760</v>
      </c>
      <c r="AF552" s="96">
        <v>0</v>
      </c>
      <c r="AG552" s="22">
        <f>(AF552-AA552)/(AB552-AA552)</f>
        <v>0</v>
      </c>
      <c r="AH552" s="94" t="s">
        <v>1045</v>
      </c>
      <c r="AI552" s="94"/>
      <c r="AJ552" s="94"/>
      <c r="AK552" s="23" t="s">
        <v>779</v>
      </c>
      <c r="AL552" s="94" t="s">
        <v>416</v>
      </c>
      <c r="AM552" s="94" t="s">
        <v>416</v>
      </c>
      <c r="AN552" s="94" t="s">
        <v>416</v>
      </c>
      <c r="AO552" s="94" t="s">
        <v>416</v>
      </c>
      <c r="AP552" s="94" t="s">
        <v>416</v>
      </c>
      <c r="AQ552" s="94" t="s">
        <v>416</v>
      </c>
      <c r="AR552" s="94" t="s">
        <v>416</v>
      </c>
      <c r="AS552" s="94"/>
      <c r="AT552" s="23" t="s">
        <v>974</v>
      </c>
      <c r="AU552" s="23"/>
      <c r="AV552" s="23"/>
      <c r="AW552" s="94" t="s">
        <v>779</v>
      </c>
      <c r="AX552" s="115">
        <v>877636674</v>
      </c>
      <c r="AY552" s="116">
        <v>1</v>
      </c>
      <c r="AZ552" s="116" t="s">
        <v>793</v>
      </c>
      <c r="BA552" s="116">
        <v>0</v>
      </c>
      <c r="BB552" s="116" t="s">
        <v>416</v>
      </c>
      <c r="BC552" s="117">
        <v>877636674</v>
      </c>
      <c r="BD552" s="117">
        <v>877636674</v>
      </c>
      <c r="BE552" s="118"/>
      <c r="BF552" s="118" t="s">
        <v>975</v>
      </c>
      <c r="BG552" s="119" t="s">
        <v>795</v>
      </c>
      <c r="BH552" s="118"/>
      <c r="BI552" s="118"/>
      <c r="BJ552" s="118" t="s">
        <v>1046</v>
      </c>
      <c r="BK552" s="124">
        <v>58</v>
      </c>
      <c r="BL552" s="120">
        <v>43556</v>
      </c>
      <c r="BM552" s="6">
        <f t="shared" si="41"/>
        <v>4</v>
      </c>
      <c r="BN552" s="121" t="s">
        <v>1047</v>
      </c>
      <c r="BO552" s="126" t="s">
        <v>1048</v>
      </c>
    </row>
    <row r="553" spans="1:67" s="48" customFormat="1" ht="54" customHeight="1" x14ac:dyDescent="0.25">
      <c r="A553" s="68">
        <v>702</v>
      </c>
      <c r="B553" s="23" t="s">
        <v>750</v>
      </c>
      <c r="C553" s="23" t="s">
        <v>751</v>
      </c>
      <c r="D553" s="23" t="s">
        <v>752</v>
      </c>
      <c r="E553" s="23" t="s">
        <v>198</v>
      </c>
      <c r="F553" s="23" t="s">
        <v>199</v>
      </c>
      <c r="G553" s="23" t="s">
        <v>753</v>
      </c>
      <c r="H553" s="23" t="s">
        <v>1042</v>
      </c>
      <c r="I553" s="23" t="s">
        <v>755</v>
      </c>
      <c r="J553" s="94" t="s">
        <v>756</v>
      </c>
      <c r="K553" s="68">
        <f>IF(I553="na",0,IF(COUNTIFS($C$1:C553,C553,$I$1:I553,I553)&gt;1,0,1))</f>
        <v>0</v>
      </c>
      <c r="L553" s="68">
        <f>IF(I553="na",0,IF(COUNTIFS($D$1:D553,D553,$I$1:I553,I553)&gt;1,0,1))</f>
        <v>0</v>
      </c>
      <c r="M553" s="68">
        <f>IF(S553="",0,IF(VLOOKUP(R553,#REF!,2,0)=1,S553-O553,S553-SUMIFS($S:$S,$R:$R,INDEX(meses,VLOOKUP(R553,#REF!,2,0)-1),D:D,D553)))</f>
        <v>0</v>
      </c>
      <c r="N553" s="96"/>
      <c r="O553" s="96"/>
      <c r="P553" s="96"/>
      <c r="Q553" s="96"/>
      <c r="R553" s="96" t="s">
        <v>392</v>
      </c>
      <c r="S553" s="94"/>
      <c r="T553" s="22"/>
      <c r="U553" s="94"/>
      <c r="V553" s="94"/>
      <c r="W553" s="94"/>
      <c r="X553" s="23" t="s">
        <v>1043</v>
      </c>
      <c r="Y553" s="23" t="s">
        <v>1044</v>
      </c>
      <c r="Z553" s="23"/>
      <c r="AA553" s="96"/>
      <c r="AB553" s="96"/>
      <c r="AC553" s="96"/>
      <c r="AD553" s="23"/>
      <c r="AE553" s="23"/>
      <c r="AF553" s="94"/>
      <c r="AG553" s="22"/>
      <c r="AH553" s="94"/>
      <c r="AI553" s="94"/>
      <c r="AJ553" s="94"/>
      <c r="AK553" s="23" t="s">
        <v>762</v>
      </c>
      <c r="AL553" s="94" t="s">
        <v>46</v>
      </c>
      <c r="AM553" s="94">
        <v>2202</v>
      </c>
      <c r="AN553" s="94" t="s">
        <v>48</v>
      </c>
      <c r="AO553" s="94">
        <v>32</v>
      </c>
      <c r="AP553" s="23" t="s">
        <v>1049</v>
      </c>
      <c r="AQ553" s="23" t="s">
        <v>764</v>
      </c>
      <c r="AR553" s="7">
        <v>2202010</v>
      </c>
      <c r="AS553" s="7"/>
      <c r="AT553" s="23" t="s">
        <v>974</v>
      </c>
      <c r="AU553" s="23"/>
      <c r="AV553" s="23"/>
      <c r="AW553" s="94" t="s">
        <v>55</v>
      </c>
      <c r="AX553" s="115">
        <v>274989183</v>
      </c>
      <c r="AY553" s="116">
        <v>1</v>
      </c>
      <c r="AZ553" s="116" t="s">
        <v>766</v>
      </c>
      <c r="BA553" s="116" t="s">
        <v>896</v>
      </c>
      <c r="BB553" s="116" t="s">
        <v>897</v>
      </c>
      <c r="BC553" s="117">
        <v>274989183</v>
      </c>
      <c r="BD553" s="117">
        <v>274989183</v>
      </c>
      <c r="BE553" s="118"/>
      <c r="BF553" s="118" t="s">
        <v>975</v>
      </c>
      <c r="BG553" s="119" t="s">
        <v>768</v>
      </c>
      <c r="BH553" s="118"/>
      <c r="BI553" s="118"/>
      <c r="BJ553" s="118"/>
      <c r="BK553" s="118">
        <v>113</v>
      </c>
      <c r="BL553" s="120">
        <v>43617</v>
      </c>
      <c r="BM553" s="6">
        <f t="shared" si="41"/>
        <v>6</v>
      </c>
      <c r="BN553" s="121" t="s">
        <v>1047</v>
      </c>
      <c r="BO553" s="126" t="s">
        <v>1048</v>
      </c>
    </row>
    <row r="554" spans="1:67" s="48" customFormat="1" ht="54" customHeight="1" x14ac:dyDescent="0.25">
      <c r="A554" s="68">
        <v>703</v>
      </c>
      <c r="B554" s="23" t="s">
        <v>750</v>
      </c>
      <c r="C554" s="23" t="s">
        <v>751</v>
      </c>
      <c r="D554" s="23" t="s">
        <v>752</v>
      </c>
      <c r="E554" s="23" t="s">
        <v>198</v>
      </c>
      <c r="F554" s="23" t="s">
        <v>199</v>
      </c>
      <c r="G554" s="23" t="s">
        <v>753</v>
      </c>
      <c r="H554" s="23" t="s">
        <v>1042</v>
      </c>
      <c r="I554" s="23" t="s">
        <v>755</v>
      </c>
      <c r="J554" s="94" t="s">
        <v>756</v>
      </c>
      <c r="K554" s="68">
        <f>IF(I554="na",0,IF(COUNTIFS($C$1:C554,C554,$I$1:I554,I554)&gt;1,0,1))</f>
        <v>0</v>
      </c>
      <c r="L554" s="68">
        <f>IF(I554="na",0,IF(COUNTIFS($D$1:D554,D554,$I$1:I554,I554)&gt;1,0,1))</f>
        <v>0</v>
      </c>
      <c r="M554" s="68">
        <f>IF(S554="",0,IF(VLOOKUP(R554,#REF!,2,0)=1,S554-O554,S554-SUMIFS($S:$S,$R:$R,INDEX(meses,VLOOKUP(R554,#REF!,2,0)-1),D:D,D554)))</f>
        <v>0</v>
      </c>
      <c r="N554" s="96"/>
      <c r="O554" s="96"/>
      <c r="P554" s="96"/>
      <c r="Q554" s="96"/>
      <c r="R554" s="96" t="s">
        <v>392</v>
      </c>
      <c r="S554" s="94"/>
      <c r="T554" s="22"/>
      <c r="U554" s="94"/>
      <c r="V554" s="94"/>
      <c r="W554" s="94"/>
      <c r="X554" s="23" t="s">
        <v>1043</v>
      </c>
      <c r="Y554" s="23" t="s">
        <v>1044</v>
      </c>
      <c r="Z554" s="23"/>
      <c r="AA554" s="96"/>
      <c r="AB554" s="96"/>
      <c r="AC554" s="96"/>
      <c r="AD554" s="23"/>
      <c r="AE554" s="23"/>
      <c r="AF554" s="94"/>
      <c r="AG554" s="22"/>
      <c r="AH554" s="94"/>
      <c r="AI554" s="94"/>
      <c r="AJ554" s="94"/>
      <c r="AK554" s="23" t="s">
        <v>762</v>
      </c>
      <c r="AL554" s="94" t="s">
        <v>46</v>
      </c>
      <c r="AM554" s="94">
        <v>2202</v>
      </c>
      <c r="AN554" s="94" t="s">
        <v>48</v>
      </c>
      <c r="AO554" s="94">
        <v>32</v>
      </c>
      <c r="AP554" s="23" t="s">
        <v>770</v>
      </c>
      <c r="AQ554" s="23" t="s">
        <v>764</v>
      </c>
      <c r="AR554" s="7">
        <v>2202010</v>
      </c>
      <c r="AS554" s="7"/>
      <c r="AT554" s="23" t="s">
        <v>990</v>
      </c>
      <c r="AU554" s="23"/>
      <c r="AV554" s="23"/>
      <c r="AW554" s="94" t="s">
        <v>55</v>
      </c>
      <c r="AX554" s="115">
        <v>136243349</v>
      </c>
      <c r="AY554" s="116">
        <v>1</v>
      </c>
      <c r="AZ554" s="116" t="s">
        <v>766</v>
      </c>
      <c r="BA554" s="116" t="s">
        <v>57</v>
      </c>
      <c r="BB554" s="116" t="s">
        <v>58</v>
      </c>
      <c r="BC554" s="117">
        <v>136243349</v>
      </c>
      <c r="BD554" s="117">
        <v>136243349</v>
      </c>
      <c r="BE554" s="118"/>
      <c r="BF554" s="118" t="s">
        <v>1050</v>
      </c>
      <c r="BG554" s="119" t="s">
        <v>768</v>
      </c>
      <c r="BH554" s="118"/>
      <c r="BI554" s="118"/>
      <c r="BJ554" s="118"/>
      <c r="BK554" s="118">
        <v>129</v>
      </c>
      <c r="BL554" s="120">
        <v>43647</v>
      </c>
      <c r="BM554" s="6">
        <f t="shared" si="41"/>
        <v>7</v>
      </c>
      <c r="BN554" s="121" t="s">
        <v>1047</v>
      </c>
      <c r="BO554" s="126" t="s">
        <v>1048</v>
      </c>
    </row>
    <row r="555" spans="1:67" s="48" customFormat="1" ht="54" customHeight="1" x14ac:dyDescent="0.25">
      <c r="A555" s="68">
        <v>704</v>
      </c>
      <c r="B555" s="23" t="s">
        <v>750</v>
      </c>
      <c r="C555" s="23" t="s">
        <v>751</v>
      </c>
      <c r="D555" s="23" t="s">
        <v>800</v>
      </c>
      <c r="E555" s="23" t="s">
        <v>198</v>
      </c>
      <c r="F555" s="23" t="s">
        <v>199</v>
      </c>
      <c r="G555" s="23" t="s">
        <v>753</v>
      </c>
      <c r="H555" s="23" t="s">
        <v>1042</v>
      </c>
      <c r="I555" s="23" t="s">
        <v>755</v>
      </c>
      <c r="J555" s="94" t="s">
        <v>756</v>
      </c>
      <c r="K555" s="68">
        <f>IF(I555="na",0,IF(COUNTIFS($C$1:C555,C555,$I$1:I555,I555)&gt;1,0,1))</f>
        <v>0</v>
      </c>
      <c r="L555" s="68">
        <f>IF(I555="na",0,IF(COUNTIFS($D$1:D555,D555,$I$1:I555,I555)&gt;1,0,1))</f>
        <v>0</v>
      </c>
      <c r="M555" s="68">
        <f>IF(S555="",0,IF(VLOOKUP(R555,#REF!,2,0)=1,S555-O555,S555-SUMIFS($S:$S,$R:$R,INDEX(meses,VLOOKUP(R555,#REF!,2,0)-1),D:D,D555)))</f>
        <v>0</v>
      </c>
      <c r="N555" s="96"/>
      <c r="O555" s="96"/>
      <c r="P555" s="96"/>
      <c r="Q555" s="96"/>
      <c r="R555" s="96" t="s">
        <v>392</v>
      </c>
      <c r="S555" s="94"/>
      <c r="T555" s="22"/>
      <c r="U555" s="94"/>
      <c r="V555" s="94"/>
      <c r="W555" s="94"/>
      <c r="X555" s="23" t="s">
        <v>1043</v>
      </c>
      <c r="Y555" s="23" t="s">
        <v>1044</v>
      </c>
      <c r="Z555" s="23"/>
      <c r="AA555" s="96"/>
      <c r="AB555" s="96"/>
      <c r="AC555" s="96"/>
      <c r="AD555" s="23"/>
      <c r="AE555" s="23"/>
      <c r="AF555" s="94"/>
      <c r="AG555" s="22"/>
      <c r="AH555" s="94"/>
      <c r="AI555" s="94"/>
      <c r="AJ555" s="94"/>
      <c r="AK555" s="23" t="s">
        <v>762</v>
      </c>
      <c r="AL555" s="94" t="s">
        <v>46</v>
      </c>
      <c r="AM555" s="94">
        <v>2202</v>
      </c>
      <c r="AN555" s="94" t="s">
        <v>48</v>
      </c>
      <c r="AO555" s="94">
        <v>32</v>
      </c>
      <c r="AP555" s="23" t="s">
        <v>801</v>
      </c>
      <c r="AQ555" s="23" t="s">
        <v>802</v>
      </c>
      <c r="AR555" s="7">
        <v>2202014</v>
      </c>
      <c r="AS555" s="94"/>
      <c r="AT555" s="23" t="s">
        <v>1051</v>
      </c>
      <c r="AU555" s="23"/>
      <c r="AV555" s="23"/>
      <c r="AW555" s="94" t="s">
        <v>55</v>
      </c>
      <c r="AX555" s="115">
        <v>50000000</v>
      </c>
      <c r="AY555" s="116">
        <v>1</v>
      </c>
      <c r="AZ555" s="116" t="s">
        <v>804</v>
      </c>
      <c r="BA555" s="116" t="s">
        <v>57</v>
      </c>
      <c r="BB555" s="116" t="s">
        <v>58</v>
      </c>
      <c r="BC555" s="117">
        <v>50000000</v>
      </c>
      <c r="BD555" s="117">
        <v>50000000</v>
      </c>
      <c r="BE555" s="118"/>
      <c r="BF555" s="118" t="s">
        <v>1050</v>
      </c>
      <c r="BG555" s="119" t="s">
        <v>805</v>
      </c>
      <c r="BH555" s="118"/>
      <c r="BI555" s="118"/>
      <c r="BJ555" s="118"/>
      <c r="BK555" s="118">
        <v>158</v>
      </c>
      <c r="BL555" s="120">
        <v>43647</v>
      </c>
      <c r="BM555" s="6">
        <f t="shared" si="41"/>
        <v>7</v>
      </c>
      <c r="BN555" s="121" t="s">
        <v>1047</v>
      </c>
      <c r="BO555" s="126" t="s">
        <v>1048</v>
      </c>
    </row>
    <row r="556" spans="1:67" s="48" customFormat="1" ht="54" customHeight="1" x14ac:dyDescent="0.25">
      <c r="A556" s="68">
        <v>705</v>
      </c>
      <c r="B556" s="23" t="s">
        <v>750</v>
      </c>
      <c r="C556" s="23" t="s">
        <v>751</v>
      </c>
      <c r="D556" s="23" t="s">
        <v>899</v>
      </c>
      <c r="E556" s="23" t="s">
        <v>198</v>
      </c>
      <c r="F556" s="23" t="s">
        <v>199</v>
      </c>
      <c r="G556" s="23" t="s">
        <v>753</v>
      </c>
      <c r="H556" s="23" t="s">
        <v>1042</v>
      </c>
      <c r="I556" s="23" t="s">
        <v>755</v>
      </c>
      <c r="J556" s="94" t="s">
        <v>756</v>
      </c>
      <c r="K556" s="68">
        <f>IF(I556="na",0,IF(COUNTIFS($C$1:C556,C556,$I$1:I556,I556)&gt;1,0,1))</f>
        <v>0</v>
      </c>
      <c r="L556" s="68">
        <f>IF(I556="na",0,IF(COUNTIFS($D$1:D556,D556,$I$1:I556,I556)&gt;1,0,1))</f>
        <v>0</v>
      </c>
      <c r="M556" s="68">
        <f>IF(S556="",0,IF(VLOOKUP(R556,#REF!,2,0)=1,S556-O556,S556-SUMIFS($S:$S,$R:$R,INDEX(meses,VLOOKUP(R556,#REF!,2,0)-1),D:D,D556)))</f>
        <v>0</v>
      </c>
      <c r="N556" s="96"/>
      <c r="O556" s="96"/>
      <c r="P556" s="96"/>
      <c r="Q556" s="96"/>
      <c r="R556" s="96" t="s">
        <v>392</v>
      </c>
      <c r="S556" s="94"/>
      <c r="T556" s="22"/>
      <c r="U556" s="94"/>
      <c r="V556" s="94"/>
      <c r="W556" s="94"/>
      <c r="X556" s="23" t="s">
        <v>1043</v>
      </c>
      <c r="Y556" s="23" t="s">
        <v>1044</v>
      </c>
      <c r="Z556" s="23"/>
      <c r="AA556" s="96"/>
      <c r="AB556" s="96"/>
      <c r="AC556" s="96"/>
      <c r="AD556" s="23"/>
      <c r="AE556" s="23"/>
      <c r="AF556" s="94"/>
      <c r="AG556" s="22"/>
      <c r="AH556" s="94"/>
      <c r="AI556" s="94"/>
      <c r="AJ556" s="94"/>
      <c r="AK556" s="23" t="s">
        <v>762</v>
      </c>
      <c r="AL556" s="94" t="s">
        <v>46</v>
      </c>
      <c r="AM556" s="94">
        <v>2202</v>
      </c>
      <c r="AN556" s="94" t="s">
        <v>48</v>
      </c>
      <c r="AO556" s="94">
        <v>32</v>
      </c>
      <c r="AP556" s="23" t="s">
        <v>1052</v>
      </c>
      <c r="AQ556" s="23" t="s">
        <v>901</v>
      </c>
      <c r="AR556" s="7">
        <v>2202045</v>
      </c>
      <c r="AS556" s="7"/>
      <c r="AT556" s="23" t="s">
        <v>1051</v>
      </c>
      <c r="AU556" s="23"/>
      <c r="AV556" s="23"/>
      <c r="AW556" s="94" t="s">
        <v>55</v>
      </c>
      <c r="AX556" s="115">
        <v>133756651</v>
      </c>
      <c r="AY556" s="116">
        <v>1</v>
      </c>
      <c r="AZ556" s="116" t="s">
        <v>902</v>
      </c>
      <c r="BA556" s="116" t="s">
        <v>57</v>
      </c>
      <c r="BB556" s="116" t="s">
        <v>58</v>
      </c>
      <c r="BC556" s="117">
        <v>133756651</v>
      </c>
      <c r="BD556" s="117">
        <v>133756651</v>
      </c>
      <c r="BE556" s="118"/>
      <c r="BF556" s="118" t="s">
        <v>1050</v>
      </c>
      <c r="BG556" s="119" t="s">
        <v>903</v>
      </c>
      <c r="BH556" s="118"/>
      <c r="BI556" s="118"/>
      <c r="BJ556" s="118"/>
      <c r="BK556" s="118">
        <v>170</v>
      </c>
      <c r="BL556" s="120">
        <v>43647</v>
      </c>
      <c r="BM556" s="6">
        <f t="shared" si="41"/>
        <v>7</v>
      </c>
      <c r="BN556" s="121" t="s">
        <v>1047</v>
      </c>
      <c r="BO556" s="126" t="s">
        <v>1048</v>
      </c>
    </row>
    <row r="557" spans="1:67" s="48" customFormat="1" ht="54" customHeight="1" x14ac:dyDescent="0.25">
      <c r="A557" s="68">
        <v>706</v>
      </c>
      <c r="B557" s="23" t="s">
        <v>750</v>
      </c>
      <c r="C557" s="23" t="s">
        <v>751</v>
      </c>
      <c r="D557" s="23" t="s">
        <v>899</v>
      </c>
      <c r="E557" s="23" t="s">
        <v>198</v>
      </c>
      <c r="F557" s="23" t="s">
        <v>199</v>
      </c>
      <c r="G557" s="23" t="s">
        <v>753</v>
      </c>
      <c r="H557" s="23" t="s">
        <v>1042</v>
      </c>
      <c r="I557" s="23" t="s">
        <v>755</v>
      </c>
      <c r="J557" s="94" t="s">
        <v>756</v>
      </c>
      <c r="K557" s="68">
        <f>IF(I557="na",0,IF(COUNTIFS($C$1:C557,C557,$I$1:I557,I557)&gt;1,0,1))</f>
        <v>0</v>
      </c>
      <c r="L557" s="68">
        <f>IF(I557="na",0,IF(COUNTIFS($D$1:D557,D557,$I$1:I557,I557)&gt;1,0,1))</f>
        <v>0</v>
      </c>
      <c r="M557" s="68">
        <f>IF(S557="",0,IF(VLOOKUP(R557,#REF!,2,0)=1,S557-O557,S557-SUMIFS($S:$S,$R:$R,INDEX(meses,VLOOKUP(R557,#REF!,2,0)-1),D:D,D557)))</f>
        <v>0</v>
      </c>
      <c r="N557" s="96"/>
      <c r="O557" s="96"/>
      <c r="P557" s="96"/>
      <c r="Q557" s="96"/>
      <c r="R557" s="96" t="s">
        <v>392</v>
      </c>
      <c r="S557" s="94"/>
      <c r="T557" s="22"/>
      <c r="U557" s="94"/>
      <c r="V557" s="94"/>
      <c r="W557" s="94"/>
      <c r="X557" s="23" t="s">
        <v>1043</v>
      </c>
      <c r="Y557" s="23" t="s">
        <v>1044</v>
      </c>
      <c r="Z557" s="23"/>
      <c r="AA557" s="96"/>
      <c r="AB557" s="96"/>
      <c r="AC557" s="96"/>
      <c r="AD557" s="23"/>
      <c r="AE557" s="23"/>
      <c r="AF557" s="94"/>
      <c r="AG557" s="22"/>
      <c r="AH557" s="94"/>
      <c r="AI557" s="94"/>
      <c r="AJ557" s="94"/>
      <c r="AK557" s="23" t="s">
        <v>762</v>
      </c>
      <c r="AL557" s="94" t="s">
        <v>46</v>
      </c>
      <c r="AM557" s="94">
        <v>2202</v>
      </c>
      <c r="AN557" s="94" t="s">
        <v>48</v>
      </c>
      <c r="AO557" s="94">
        <v>32</v>
      </c>
      <c r="AP557" s="23" t="s">
        <v>1004</v>
      </c>
      <c r="AQ557" s="23" t="s">
        <v>901</v>
      </c>
      <c r="AR557" s="7">
        <v>2202045</v>
      </c>
      <c r="AS557" s="7"/>
      <c r="AT557" s="23" t="s">
        <v>1051</v>
      </c>
      <c r="AU557" s="23"/>
      <c r="AV557" s="23"/>
      <c r="AW557" s="94" t="s">
        <v>55</v>
      </c>
      <c r="AX557" s="115">
        <v>80000000</v>
      </c>
      <c r="AY557" s="116">
        <v>1</v>
      </c>
      <c r="AZ557" s="116" t="s">
        <v>902</v>
      </c>
      <c r="BA557" s="116" t="s">
        <v>57</v>
      </c>
      <c r="BB557" s="116" t="s">
        <v>58</v>
      </c>
      <c r="BC557" s="117">
        <v>80000000</v>
      </c>
      <c r="BD557" s="117">
        <v>80000000</v>
      </c>
      <c r="BE557" s="118"/>
      <c r="BF557" s="118" t="s">
        <v>1050</v>
      </c>
      <c r="BG557" s="119" t="s">
        <v>903</v>
      </c>
      <c r="BH557" s="118"/>
      <c r="BI557" s="118"/>
      <c r="BJ557" s="118"/>
      <c r="BK557" s="118">
        <v>171</v>
      </c>
      <c r="BL557" s="120">
        <v>43647</v>
      </c>
      <c r="BM557" s="6">
        <f t="shared" si="41"/>
        <v>7</v>
      </c>
      <c r="BN557" s="121" t="s">
        <v>1047</v>
      </c>
      <c r="BO557" s="126" t="s">
        <v>1048</v>
      </c>
    </row>
    <row r="558" spans="1:67" s="48" customFormat="1" ht="54" customHeight="1" x14ac:dyDescent="0.25">
      <c r="A558" s="68">
        <v>707</v>
      </c>
      <c r="B558" s="23" t="s">
        <v>750</v>
      </c>
      <c r="C558" s="23" t="s">
        <v>751</v>
      </c>
      <c r="D558" s="23" t="s">
        <v>752</v>
      </c>
      <c r="E558" s="23" t="s">
        <v>198</v>
      </c>
      <c r="F558" s="23" t="s">
        <v>199</v>
      </c>
      <c r="G558" s="23" t="s">
        <v>753</v>
      </c>
      <c r="H558" s="23" t="s">
        <v>754</v>
      </c>
      <c r="I558" s="23" t="s">
        <v>755</v>
      </c>
      <c r="J558" s="94" t="s">
        <v>756</v>
      </c>
      <c r="K558" s="68">
        <f>IF(I558="na",0,IF(COUNTIFS($C$1:C558,C558,$I$1:I558,I558)&gt;1,0,1))</f>
        <v>0</v>
      </c>
      <c r="L558" s="68">
        <f>IF(I558="na",0,IF(COUNTIFS($D$1:D558,D558,$I$1:I558,I558)&gt;1,0,1))</f>
        <v>0</v>
      </c>
      <c r="M558" s="68">
        <f>IF(S558="",0,IF(VLOOKUP(R558,#REF!,2,0)=1,S558-O558,S558-SUMIFS($S:$S,$R:$R,INDEX(meses,VLOOKUP(R558,#REF!,2,0)-1),D:D,D558)))</f>
        <v>0</v>
      </c>
      <c r="N558" s="96"/>
      <c r="O558" s="96"/>
      <c r="P558" s="96"/>
      <c r="Q558" s="96"/>
      <c r="R558" s="96" t="s">
        <v>392</v>
      </c>
      <c r="S558" s="94"/>
      <c r="T558" s="22"/>
      <c r="U558" s="94"/>
      <c r="V558" s="94"/>
      <c r="W558" s="94"/>
      <c r="X558" s="23" t="s">
        <v>757</v>
      </c>
      <c r="Y558" s="23" t="s">
        <v>1053</v>
      </c>
      <c r="Z558" s="23" t="s">
        <v>759</v>
      </c>
      <c r="AA558" s="96">
        <v>0</v>
      </c>
      <c r="AB558" s="96">
        <v>0.3</v>
      </c>
      <c r="AC558" s="69">
        <f>AB558-AA558</f>
        <v>0.3</v>
      </c>
      <c r="AD558" s="23" t="s">
        <v>416</v>
      </c>
      <c r="AE558" s="23" t="s">
        <v>760</v>
      </c>
      <c r="AF558" s="96">
        <v>0</v>
      </c>
      <c r="AG558" s="22">
        <f>(AF558-AA558)/(AB558-AA558)</f>
        <v>0</v>
      </c>
      <c r="AH558" s="94" t="s">
        <v>1054</v>
      </c>
      <c r="AI558" s="94"/>
      <c r="AJ558" s="94"/>
      <c r="AK558" s="23" t="s">
        <v>779</v>
      </c>
      <c r="AL558" s="94" t="s">
        <v>416</v>
      </c>
      <c r="AM558" s="94" t="s">
        <v>416</v>
      </c>
      <c r="AN558" s="94" t="s">
        <v>416</v>
      </c>
      <c r="AO558" s="94" t="s">
        <v>416</v>
      </c>
      <c r="AP558" s="94" t="s">
        <v>416</v>
      </c>
      <c r="AQ558" s="94" t="s">
        <v>416</v>
      </c>
      <c r="AR558" s="94" t="s">
        <v>416</v>
      </c>
      <c r="AS558" s="94">
        <v>367</v>
      </c>
      <c r="AT558" s="23" t="s">
        <v>1055</v>
      </c>
      <c r="AU558" s="23"/>
      <c r="AV558" s="23"/>
      <c r="AW558" s="94" t="s">
        <v>779</v>
      </c>
      <c r="AX558" s="115">
        <v>106150000</v>
      </c>
      <c r="AY558" s="116">
        <v>1</v>
      </c>
      <c r="AZ558" s="116" t="s">
        <v>793</v>
      </c>
      <c r="BA558" s="116">
        <v>0</v>
      </c>
      <c r="BB558" s="116" t="s">
        <v>416</v>
      </c>
      <c r="BC558" s="117">
        <v>106150000</v>
      </c>
      <c r="BD558" s="117">
        <v>106150000</v>
      </c>
      <c r="BE558" s="118"/>
      <c r="BF558" s="118" t="s">
        <v>794</v>
      </c>
      <c r="BG558" s="119" t="s">
        <v>795</v>
      </c>
      <c r="BH558" s="118"/>
      <c r="BI558" s="118" t="s">
        <v>796</v>
      </c>
      <c r="BJ558" s="118" t="s">
        <v>1056</v>
      </c>
      <c r="BK558" s="124">
        <v>40</v>
      </c>
      <c r="BL558" s="120">
        <v>43497</v>
      </c>
      <c r="BM558" s="6">
        <f t="shared" si="41"/>
        <v>2</v>
      </c>
      <c r="BN558" s="121" t="s">
        <v>1057</v>
      </c>
      <c r="BO558" s="126" t="s">
        <v>1058</v>
      </c>
    </row>
    <row r="559" spans="1:67" s="48" customFormat="1" ht="54" customHeight="1" x14ac:dyDescent="0.25">
      <c r="A559" s="68">
        <v>708</v>
      </c>
      <c r="B559" s="23" t="s">
        <v>750</v>
      </c>
      <c r="C559" s="23" t="s">
        <v>751</v>
      </c>
      <c r="D559" s="23" t="s">
        <v>800</v>
      </c>
      <c r="E559" s="23" t="s">
        <v>198</v>
      </c>
      <c r="F559" s="23" t="s">
        <v>199</v>
      </c>
      <c r="G559" s="23" t="s">
        <v>753</v>
      </c>
      <c r="H559" s="23" t="s">
        <v>754</v>
      </c>
      <c r="I559" s="23" t="s">
        <v>755</v>
      </c>
      <c r="J559" s="94" t="s">
        <v>756</v>
      </c>
      <c r="K559" s="68">
        <f>IF(I559="na",0,IF(COUNTIFS($C$1:C559,C559,$I$1:I559,I559)&gt;1,0,1))</f>
        <v>0</v>
      </c>
      <c r="L559" s="68">
        <f>IF(I559="na",0,IF(COUNTIFS($D$1:D559,D559,$I$1:I559,I559)&gt;1,0,1))</f>
        <v>0</v>
      </c>
      <c r="M559" s="68">
        <f>IF(S559="",0,IF(VLOOKUP(R559,#REF!,2,0)=1,S559-O559,S559-SUMIFS($S:$S,$R:$R,INDEX(meses,VLOOKUP(R559,#REF!,2,0)-1),D:D,D559)))</f>
        <v>0</v>
      </c>
      <c r="N559" s="96"/>
      <c r="O559" s="96"/>
      <c r="P559" s="96"/>
      <c r="Q559" s="96"/>
      <c r="R559" s="96" t="s">
        <v>392</v>
      </c>
      <c r="S559" s="94"/>
      <c r="T559" s="22"/>
      <c r="U559" s="94"/>
      <c r="V559" s="94"/>
      <c r="W559" s="94"/>
      <c r="X559" s="23" t="s">
        <v>757</v>
      </c>
      <c r="Y559" s="23" t="s">
        <v>1053</v>
      </c>
      <c r="Z559" s="23"/>
      <c r="AA559" s="96"/>
      <c r="AB559" s="96"/>
      <c r="AC559" s="96"/>
      <c r="AD559" s="23"/>
      <c r="AE559" s="23"/>
      <c r="AF559" s="94"/>
      <c r="AG559" s="22"/>
      <c r="AH559" s="94"/>
      <c r="AI559" s="94"/>
      <c r="AJ559" s="94"/>
      <c r="AK559" s="23" t="s">
        <v>762</v>
      </c>
      <c r="AL559" s="94" t="s">
        <v>46</v>
      </c>
      <c r="AM559" s="94">
        <v>2202</v>
      </c>
      <c r="AN559" s="94" t="s">
        <v>48</v>
      </c>
      <c r="AO559" s="94">
        <v>32</v>
      </c>
      <c r="AP559" s="23" t="s">
        <v>773</v>
      </c>
      <c r="AQ559" s="23" t="s">
        <v>764</v>
      </c>
      <c r="AR559" s="7">
        <v>2202010</v>
      </c>
      <c r="AS559" s="7">
        <v>1054</v>
      </c>
      <c r="AT559" s="23" t="s">
        <v>1059</v>
      </c>
      <c r="AU559" s="23"/>
      <c r="AV559" s="23"/>
      <c r="AW559" s="94" t="s">
        <v>55</v>
      </c>
      <c r="AX559" s="115">
        <v>204516001</v>
      </c>
      <c r="AY559" s="116">
        <v>1</v>
      </c>
      <c r="AZ559" s="116" t="s">
        <v>766</v>
      </c>
      <c r="BA559" s="116" t="s">
        <v>57</v>
      </c>
      <c r="BB559" s="116" t="s">
        <v>58</v>
      </c>
      <c r="BC559" s="117">
        <v>204516001</v>
      </c>
      <c r="BD559" s="117">
        <v>204516001</v>
      </c>
      <c r="BE559" s="118"/>
      <c r="BF559" s="118" t="s">
        <v>1060</v>
      </c>
      <c r="BG559" s="119" t="s">
        <v>768</v>
      </c>
      <c r="BH559" s="118"/>
      <c r="BI559" s="118"/>
      <c r="BJ559" s="118"/>
      <c r="BK559" s="118">
        <v>106</v>
      </c>
      <c r="BL559" s="120">
        <v>43647</v>
      </c>
      <c r="BM559" s="6">
        <f t="shared" si="41"/>
        <v>7</v>
      </c>
      <c r="BN559" s="121" t="s">
        <v>1057</v>
      </c>
      <c r="BO559" s="126" t="s">
        <v>1058</v>
      </c>
    </row>
    <row r="560" spans="1:67" s="48" customFormat="1" ht="54" customHeight="1" x14ac:dyDescent="0.25">
      <c r="A560" s="68">
        <v>709</v>
      </c>
      <c r="B560" s="23" t="s">
        <v>750</v>
      </c>
      <c r="C560" s="23" t="s">
        <v>751</v>
      </c>
      <c r="D560" s="23" t="s">
        <v>800</v>
      </c>
      <c r="E560" s="23" t="s">
        <v>198</v>
      </c>
      <c r="F560" s="23" t="s">
        <v>199</v>
      </c>
      <c r="G560" s="23" t="s">
        <v>753</v>
      </c>
      <c r="H560" s="23" t="s">
        <v>754</v>
      </c>
      <c r="I560" s="23" t="s">
        <v>755</v>
      </c>
      <c r="J560" s="94" t="s">
        <v>756</v>
      </c>
      <c r="K560" s="68">
        <f>IF(I560="na",0,IF(COUNTIFS($C$1:C560,C560,$I$1:I560,I560)&gt;1,0,1))</f>
        <v>0</v>
      </c>
      <c r="L560" s="68">
        <f>IF(I560="na",0,IF(COUNTIFS($D$1:D560,D560,$I$1:I560,I560)&gt;1,0,1))</f>
        <v>0</v>
      </c>
      <c r="M560" s="68">
        <f>IF(S560="",0,IF(VLOOKUP(R560,#REF!,2,0)=1,S560-O560,S560-SUMIFS($S:$S,$R:$R,INDEX(meses,VLOOKUP(R560,#REF!,2,0)-1),D:D,D560)))</f>
        <v>0</v>
      </c>
      <c r="N560" s="96"/>
      <c r="O560" s="96"/>
      <c r="P560" s="96"/>
      <c r="Q560" s="96"/>
      <c r="R560" s="96" t="s">
        <v>392</v>
      </c>
      <c r="S560" s="94"/>
      <c r="T560" s="22"/>
      <c r="U560" s="94"/>
      <c r="V560" s="94"/>
      <c r="W560" s="94"/>
      <c r="X560" s="23" t="s">
        <v>757</v>
      </c>
      <c r="Y560" s="23" t="s">
        <v>1053</v>
      </c>
      <c r="Z560" s="23"/>
      <c r="AA560" s="96"/>
      <c r="AB560" s="96"/>
      <c r="AC560" s="96"/>
      <c r="AD560" s="23"/>
      <c r="AE560" s="23"/>
      <c r="AF560" s="94"/>
      <c r="AG560" s="22"/>
      <c r="AH560" s="94"/>
      <c r="AI560" s="94"/>
      <c r="AJ560" s="94"/>
      <c r="AK560" s="23" t="s">
        <v>762</v>
      </c>
      <c r="AL560" s="94" t="s">
        <v>46</v>
      </c>
      <c r="AM560" s="94">
        <v>2202</v>
      </c>
      <c r="AN560" s="94" t="s">
        <v>48</v>
      </c>
      <c r="AO560" s="94">
        <v>32</v>
      </c>
      <c r="AP560" s="23" t="s">
        <v>979</v>
      </c>
      <c r="AQ560" s="23" t="s">
        <v>764</v>
      </c>
      <c r="AR560" s="7">
        <v>2202010</v>
      </c>
      <c r="AS560" s="7">
        <v>1054</v>
      </c>
      <c r="AT560" s="23" t="s">
        <v>1059</v>
      </c>
      <c r="AU560" s="23"/>
      <c r="AV560" s="23"/>
      <c r="AW560" s="94" t="s">
        <v>55</v>
      </c>
      <c r="AX560" s="115">
        <v>45448001</v>
      </c>
      <c r="AY560" s="116">
        <v>1</v>
      </c>
      <c r="AZ560" s="116" t="s">
        <v>766</v>
      </c>
      <c r="BA560" s="116" t="s">
        <v>57</v>
      </c>
      <c r="BB560" s="116" t="s">
        <v>58</v>
      </c>
      <c r="BC560" s="117">
        <v>45448001</v>
      </c>
      <c r="BD560" s="117">
        <v>45448001</v>
      </c>
      <c r="BE560" s="118"/>
      <c r="BF560" s="118" t="s">
        <v>1060</v>
      </c>
      <c r="BG560" s="119" t="s">
        <v>768</v>
      </c>
      <c r="BH560" s="118"/>
      <c r="BI560" s="118"/>
      <c r="BJ560" s="118"/>
      <c r="BK560" s="118">
        <v>116</v>
      </c>
      <c r="BL560" s="120">
        <v>43647</v>
      </c>
      <c r="BM560" s="6">
        <f t="shared" si="41"/>
        <v>7</v>
      </c>
      <c r="BN560" s="121" t="s">
        <v>1057</v>
      </c>
      <c r="BO560" s="126" t="s">
        <v>1058</v>
      </c>
    </row>
    <row r="561" spans="1:67" s="48" customFormat="1" ht="54" customHeight="1" x14ac:dyDescent="0.25">
      <c r="A561" s="68">
        <v>710</v>
      </c>
      <c r="B561" s="23" t="s">
        <v>750</v>
      </c>
      <c r="C561" s="23" t="s">
        <v>751</v>
      </c>
      <c r="D561" s="23" t="s">
        <v>800</v>
      </c>
      <c r="E561" s="23" t="s">
        <v>198</v>
      </c>
      <c r="F561" s="23" t="s">
        <v>199</v>
      </c>
      <c r="G561" s="23" t="s">
        <v>753</v>
      </c>
      <c r="H561" s="23" t="s">
        <v>754</v>
      </c>
      <c r="I561" s="23" t="s">
        <v>755</v>
      </c>
      <c r="J561" s="94" t="s">
        <v>756</v>
      </c>
      <c r="K561" s="68">
        <f>IF(I561="na",0,IF(COUNTIFS($C$1:C561,C561,$I$1:I561,I561)&gt;1,0,1))</f>
        <v>0</v>
      </c>
      <c r="L561" s="68">
        <f>IF(I561="na",0,IF(COUNTIFS($D$1:D561,D561,$I$1:I561,I561)&gt;1,0,1))</f>
        <v>0</v>
      </c>
      <c r="M561" s="68">
        <f>IF(S561="",0,IF(VLOOKUP(R561,#REF!,2,0)=1,S561-O561,S561-SUMIFS($S:$S,$R:$R,INDEX(meses,VLOOKUP(R561,#REF!,2,0)-1),D:D,D561)))</f>
        <v>0</v>
      </c>
      <c r="N561" s="96"/>
      <c r="O561" s="96"/>
      <c r="P561" s="96"/>
      <c r="Q561" s="96"/>
      <c r="R561" s="96" t="s">
        <v>392</v>
      </c>
      <c r="S561" s="94"/>
      <c r="T561" s="22"/>
      <c r="U561" s="94"/>
      <c r="V561" s="94"/>
      <c r="W561" s="94"/>
      <c r="X561" s="23" t="s">
        <v>757</v>
      </c>
      <c r="Y561" s="23" t="s">
        <v>1053</v>
      </c>
      <c r="Z561" s="23"/>
      <c r="AA561" s="96"/>
      <c r="AB561" s="96"/>
      <c r="AC561" s="96"/>
      <c r="AD561" s="23"/>
      <c r="AE561" s="23"/>
      <c r="AF561" s="94"/>
      <c r="AG561" s="22"/>
      <c r="AH561" s="94"/>
      <c r="AI561" s="94"/>
      <c r="AJ561" s="94"/>
      <c r="AK561" s="23" t="s">
        <v>762</v>
      </c>
      <c r="AL561" s="94" t="s">
        <v>46</v>
      </c>
      <c r="AM561" s="94">
        <v>2202</v>
      </c>
      <c r="AN561" s="94" t="s">
        <v>48</v>
      </c>
      <c r="AO561" s="94">
        <v>32</v>
      </c>
      <c r="AP561" s="23" t="s">
        <v>770</v>
      </c>
      <c r="AQ561" s="23" t="s">
        <v>764</v>
      </c>
      <c r="AR561" s="7">
        <v>2202010</v>
      </c>
      <c r="AS561" s="7">
        <v>1054</v>
      </c>
      <c r="AT561" s="23" t="s">
        <v>1059</v>
      </c>
      <c r="AU561" s="23"/>
      <c r="AV561" s="23"/>
      <c r="AW561" s="94" t="s">
        <v>55</v>
      </c>
      <c r="AX561" s="115">
        <v>550035998</v>
      </c>
      <c r="AY561" s="116">
        <v>1</v>
      </c>
      <c r="AZ561" s="116" t="s">
        <v>766</v>
      </c>
      <c r="BA561" s="116" t="s">
        <v>57</v>
      </c>
      <c r="BB561" s="116" t="s">
        <v>58</v>
      </c>
      <c r="BC561" s="117">
        <v>550035998</v>
      </c>
      <c r="BD561" s="117">
        <v>550035998</v>
      </c>
      <c r="BE561" s="118"/>
      <c r="BF561" s="118" t="s">
        <v>1060</v>
      </c>
      <c r="BG561" s="119" t="s">
        <v>768</v>
      </c>
      <c r="BH561" s="118"/>
      <c r="BI561" s="118"/>
      <c r="BJ561" s="118"/>
      <c r="BK561" s="118">
        <v>125</v>
      </c>
      <c r="BL561" s="120">
        <v>43647</v>
      </c>
      <c r="BM561" s="6">
        <f t="shared" si="41"/>
        <v>7</v>
      </c>
      <c r="BN561" s="121" t="s">
        <v>1057</v>
      </c>
      <c r="BO561" s="126" t="s">
        <v>1058</v>
      </c>
    </row>
    <row r="562" spans="1:67" s="48" customFormat="1" ht="54" customHeight="1" x14ac:dyDescent="0.25">
      <c r="A562" s="68">
        <v>711</v>
      </c>
      <c r="B562" s="23" t="s">
        <v>750</v>
      </c>
      <c r="C562" s="23" t="s">
        <v>751</v>
      </c>
      <c r="D562" s="23" t="s">
        <v>800</v>
      </c>
      <c r="E562" s="23" t="s">
        <v>198</v>
      </c>
      <c r="F562" s="23" t="s">
        <v>199</v>
      </c>
      <c r="G562" s="23" t="s">
        <v>753</v>
      </c>
      <c r="H562" s="23" t="s">
        <v>754</v>
      </c>
      <c r="I562" s="23" t="s">
        <v>755</v>
      </c>
      <c r="J562" s="94" t="s">
        <v>756</v>
      </c>
      <c r="K562" s="68">
        <f>IF(I562="na",0,IF(COUNTIFS($C$1:C562,C562,$I$1:I562,I562)&gt;1,0,1))</f>
        <v>0</v>
      </c>
      <c r="L562" s="68">
        <f>IF(I562="na",0,IF(COUNTIFS($D$1:D562,D562,$I$1:I562,I562)&gt;1,0,1))</f>
        <v>0</v>
      </c>
      <c r="M562" s="68">
        <f>IF(S562="",0,IF(VLOOKUP(R562,#REF!,2,0)=1,S562-O562,S562-SUMIFS($S:$S,$R:$R,INDEX(meses,VLOOKUP(R562,#REF!,2,0)-1),D:D,D562)))</f>
        <v>0</v>
      </c>
      <c r="N562" s="96"/>
      <c r="O562" s="96"/>
      <c r="P562" s="96"/>
      <c r="Q562" s="96"/>
      <c r="R562" s="96" t="s">
        <v>392</v>
      </c>
      <c r="S562" s="94"/>
      <c r="T562" s="22"/>
      <c r="U562" s="94"/>
      <c r="V562" s="94"/>
      <c r="W562" s="94"/>
      <c r="X562" s="23" t="s">
        <v>757</v>
      </c>
      <c r="Y562" s="23" t="s">
        <v>1053</v>
      </c>
      <c r="Z562" s="23"/>
      <c r="AA562" s="96"/>
      <c r="AB562" s="96"/>
      <c r="AC562" s="96"/>
      <c r="AD562" s="23"/>
      <c r="AE562" s="23"/>
      <c r="AF562" s="94"/>
      <c r="AG562" s="22"/>
      <c r="AH562" s="94"/>
      <c r="AI562" s="94"/>
      <c r="AJ562" s="94"/>
      <c r="AK562" s="23" t="s">
        <v>762</v>
      </c>
      <c r="AL562" s="94" t="s">
        <v>46</v>
      </c>
      <c r="AM562" s="94">
        <v>2202</v>
      </c>
      <c r="AN562" s="94" t="s">
        <v>48</v>
      </c>
      <c r="AO562" s="94">
        <v>32</v>
      </c>
      <c r="AP562" s="23" t="s">
        <v>801</v>
      </c>
      <c r="AQ562" s="23" t="s">
        <v>802</v>
      </c>
      <c r="AR562" s="7">
        <v>2202014</v>
      </c>
      <c r="AS562" s="94">
        <v>294</v>
      </c>
      <c r="AT562" s="23" t="s">
        <v>1061</v>
      </c>
      <c r="AU562" s="23"/>
      <c r="AV562" s="23"/>
      <c r="AW562" s="94" t="s">
        <v>55</v>
      </c>
      <c r="AX562" s="115">
        <v>72203000</v>
      </c>
      <c r="AY562" s="116">
        <v>1</v>
      </c>
      <c r="AZ562" s="116" t="s">
        <v>804</v>
      </c>
      <c r="BA562" s="116" t="s">
        <v>57</v>
      </c>
      <c r="BB562" s="116" t="s">
        <v>58</v>
      </c>
      <c r="BC562" s="117">
        <v>72203000</v>
      </c>
      <c r="BD562" s="117">
        <v>72203000</v>
      </c>
      <c r="BE562" s="118"/>
      <c r="BF562" s="118" t="s">
        <v>799</v>
      </c>
      <c r="BG562" s="119" t="s">
        <v>805</v>
      </c>
      <c r="BH562" s="118"/>
      <c r="BI562" s="118" t="s">
        <v>796</v>
      </c>
      <c r="BJ562" s="118"/>
      <c r="BK562" s="118">
        <v>154</v>
      </c>
      <c r="BL562" s="120">
        <v>43525</v>
      </c>
      <c r="BM562" s="6">
        <f t="shared" si="41"/>
        <v>3</v>
      </c>
      <c r="BN562" s="121" t="s">
        <v>1057</v>
      </c>
      <c r="BO562" s="126" t="s">
        <v>1058</v>
      </c>
    </row>
    <row r="563" spans="1:67" s="48" customFormat="1" ht="54" customHeight="1" x14ac:dyDescent="0.25">
      <c r="A563" s="68">
        <v>712</v>
      </c>
      <c r="B563" s="23" t="s">
        <v>750</v>
      </c>
      <c r="C563" s="23" t="s">
        <v>751</v>
      </c>
      <c r="D563" s="23" t="s">
        <v>800</v>
      </c>
      <c r="E563" s="23" t="s">
        <v>198</v>
      </c>
      <c r="F563" s="23" t="s">
        <v>199</v>
      </c>
      <c r="G563" s="23" t="s">
        <v>753</v>
      </c>
      <c r="H563" s="23" t="s">
        <v>754</v>
      </c>
      <c r="I563" s="23" t="s">
        <v>755</v>
      </c>
      <c r="J563" s="94" t="s">
        <v>756</v>
      </c>
      <c r="K563" s="68">
        <f>IF(I563="na",0,IF(COUNTIFS($C$1:C563,C563,$I$1:I563,I563)&gt;1,0,1))</f>
        <v>0</v>
      </c>
      <c r="L563" s="68">
        <f>IF(I563="na",0,IF(COUNTIFS($D$1:D563,D563,$I$1:I563,I563)&gt;1,0,1))</f>
        <v>0</v>
      </c>
      <c r="M563" s="68">
        <f>IF(S563="",0,IF(VLOOKUP(R563,#REF!,2,0)=1,S563-O563,S563-SUMIFS($S:$S,$R:$R,INDEX(meses,VLOOKUP(R563,#REF!,2,0)-1),D:D,D563)))</f>
        <v>0</v>
      </c>
      <c r="N563" s="96"/>
      <c r="O563" s="96"/>
      <c r="P563" s="96"/>
      <c r="Q563" s="96"/>
      <c r="R563" s="96" t="s">
        <v>392</v>
      </c>
      <c r="S563" s="94"/>
      <c r="T563" s="22"/>
      <c r="U563" s="94"/>
      <c r="V563" s="94"/>
      <c r="W563" s="94"/>
      <c r="X563" s="23" t="s">
        <v>757</v>
      </c>
      <c r="Y563" s="23" t="s">
        <v>1053</v>
      </c>
      <c r="Z563" s="23"/>
      <c r="AA563" s="96"/>
      <c r="AB563" s="96"/>
      <c r="AC563" s="96"/>
      <c r="AD563" s="23"/>
      <c r="AE563" s="23"/>
      <c r="AF563" s="94"/>
      <c r="AG563" s="22"/>
      <c r="AH563" s="94"/>
      <c r="AI563" s="94"/>
      <c r="AJ563" s="94"/>
      <c r="AK563" s="23" t="s">
        <v>762</v>
      </c>
      <c r="AL563" s="94" t="s">
        <v>46</v>
      </c>
      <c r="AM563" s="94">
        <v>2202</v>
      </c>
      <c r="AN563" s="94" t="s">
        <v>48</v>
      </c>
      <c r="AO563" s="94">
        <v>32</v>
      </c>
      <c r="AP563" s="23" t="s">
        <v>801</v>
      </c>
      <c r="AQ563" s="23" t="s">
        <v>802</v>
      </c>
      <c r="AR563" s="7">
        <v>2202014</v>
      </c>
      <c r="AS563" s="94">
        <v>1054</v>
      </c>
      <c r="AT563" s="23" t="s">
        <v>1059</v>
      </c>
      <c r="AU563" s="23"/>
      <c r="AV563" s="23"/>
      <c r="AW563" s="94" t="s">
        <v>55</v>
      </c>
      <c r="AX563" s="115">
        <v>100000000</v>
      </c>
      <c r="AY563" s="116">
        <v>1</v>
      </c>
      <c r="AZ563" s="116" t="s">
        <v>804</v>
      </c>
      <c r="BA563" s="116" t="s">
        <v>57</v>
      </c>
      <c r="BB563" s="116" t="s">
        <v>58</v>
      </c>
      <c r="BC563" s="117">
        <v>100000000</v>
      </c>
      <c r="BD563" s="117">
        <v>100000000</v>
      </c>
      <c r="BE563" s="118"/>
      <c r="BF563" s="118" t="s">
        <v>1060</v>
      </c>
      <c r="BG563" s="119" t="s">
        <v>805</v>
      </c>
      <c r="BH563" s="118"/>
      <c r="BI563" s="118"/>
      <c r="BJ563" s="118"/>
      <c r="BK563" s="118">
        <v>159</v>
      </c>
      <c r="BL563" s="120">
        <v>43647</v>
      </c>
      <c r="BM563" s="6">
        <f t="shared" si="41"/>
        <v>7</v>
      </c>
      <c r="BN563" s="121" t="s">
        <v>1057</v>
      </c>
      <c r="BO563" s="126" t="s">
        <v>1058</v>
      </c>
    </row>
    <row r="564" spans="1:67" s="48" customFormat="1" ht="54" customHeight="1" x14ac:dyDescent="0.25">
      <c r="A564" s="68">
        <v>713</v>
      </c>
      <c r="B564" s="23" t="s">
        <v>750</v>
      </c>
      <c r="C564" s="23" t="s">
        <v>751</v>
      </c>
      <c r="D564" s="23" t="s">
        <v>899</v>
      </c>
      <c r="E564" s="23" t="s">
        <v>198</v>
      </c>
      <c r="F564" s="23" t="s">
        <v>199</v>
      </c>
      <c r="G564" s="23" t="s">
        <v>753</v>
      </c>
      <c r="H564" s="23" t="s">
        <v>754</v>
      </c>
      <c r="I564" s="23" t="s">
        <v>755</v>
      </c>
      <c r="J564" s="94" t="s">
        <v>756</v>
      </c>
      <c r="K564" s="68">
        <f>IF(I564="na",0,IF(COUNTIFS($C$1:C564,C564,$I$1:I564,I564)&gt;1,0,1))</f>
        <v>0</v>
      </c>
      <c r="L564" s="68">
        <f>IF(I564="na",0,IF(COUNTIFS($D$1:D564,D564,$I$1:I564,I564)&gt;1,0,1))</f>
        <v>0</v>
      </c>
      <c r="M564" s="68">
        <f>IF(S564="",0,IF(VLOOKUP(R564,#REF!,2,0)=1,S564-O564,S564-SUMIFS($S:$S,$R:$R,INDEX(meses,VLOOKUP(R564,#REF!,2,0)-1),D:D,D564)))</f>
        <v>0</v>
      </c>
      <c r="N564" s="96"/>
      <c r="O564" s="96"/>
      <c r="P564" s="96"/>
      <c r="Q564" s="96"/>
      <c r="R564" s="96" t="s">
        <v>392</v>
      </c>
      <c r="S564" s="94"/>
      <c r="T564" s="22"/>
      <c r="U564" s="94"/>
      <c r="V564" s="94"/>
      <c r="W564" s="94"/>
      <c r="X564" s="23" t="s">
        <v>1003</v>
      </c>
      <c r="Y564" s="23" t="s">
        <v>1062</v>
      </c>
      <c r="Z564" s="23" t="s">
        <v>759</v>
      </c>
      <c r="AA564" s="96">
        <v>0</v>
      </c>
      <c r="AB564" s="96">
        <v>1</v>
      </c>
      <c r="AC564" s="69">
        <f>AB564-AA564</f>
        <v>1</v>
      </c>
      <c r="AD564" s="23" t="s">
        <v>416</v>
      </c>
      <c r="AE564" s="23" t="s">
        <v>1063</v>
      </c>
      <c r="AF564" s="96">
        <v>0.46909090909090911</v>
      </c>
      <c r="AG564" s="22">
        <f>(AF564-AA564)/(AB564-AA564)</f>
        <v>0.46909090909090911</v>
      </c>
      <c r="AH564" s="94" t="s">
        <v>1064</v>
      </c>
      <c r="AI564" s="94"/>
      <c r="AJ564" s="94"/>
      <c r="AK564" s="23" t="s">
        <v>762</v>
      </c>
      <c r="AL564" s="94" t="s">
        <v>46</v>
      </c>
      <c r="AM564" s="94">
        <v>2202</v>
      </c>
      <c r="AN564" s="94" t="s">
        <v>48</v>
      </c>
      <c r="AO564" s="94">
        <v>32</v>
      </c>
      <c r="AP564" s="23" t="s">
        <v>1065</v>
      </c>
      <c r="AQ564" s="23" t="s">
        <v>901</v>
      </c>
      <c r="AR564" s="7">
        <v>2202045</v>
      </c>
      <c r="AS564" s="7" t="s">
        <v>416</v>
      </c>
      <c r="AT564" s="23" t="s">
        <v>1066</v>
      </c>
      <c r="AU564" s="23"/>
      <c r="AV564" s="23"/>
      <c r="AW564" s="94" t="s">
        <v>55</v>
      </c>
      <c r="AX564" s="115">
        <v>128000000</v>
      </c>
      <c r="AY564" s="116">
        <v>1</v>
      </c>
      <c r="AZ564" s="116" t="s">
        <v>902</v>
      </c>
      <c r="BA564" s="116" t="s">
        <v>876</v>
      </c>
      <c r="BB564" s="116" t="s">
        <v>877</v>
      </c>
      <c r="BC564" s="117">
        <v>128000000</v>
      </c>
      <c r="BD564" s="117">
        <v>128000000</v>
      </c>
      <c r="BE564" s="118">
        <v>0</v>
      </c>
      <c r="BF564" s="118" t="s">
        <v>878</v>
      </c>
      <c r="BG564" s="119" t="s">
        <v>903</v>
      </c>
      <c r="BH564" s="118"/>
      <c r="BI564" s="118"/>
      <c r="BJ564" s="118"/>
      <c r="BK564" s="118">
        <v>165</v>
      </c>
      <c r="BL564" s="120"/>
      <c r="BM564" s="6" t="s">
        <v>858</v>
      </c>
      <c r="BN564" s="121" t="s">
        <v>1067</v>
      </c>
      <c r="BO564" s="126" t="s">
        <v>1068</v>
      </c>
    </row>
    <row r="565" spans="1:67" s="48" customFormat="1" ht="54" customHeight="1" x14ac:dyDescent="0.25">
      <c r="A565" s="68">
        <v>714</v>
      </c>
      <c r="B565" s="23" t="s">
        <v>750</v>
      </c>
      <c r="C565" s="23" t="s">
        <v>751</v>
      </c>
      <c r="D565" s="23" t="s">
        <v>899</v>
      </c>
      <c r="E565" s="23" t="s">
        <v>198</v>
      </c>
      <c r="F565" s="23" t="s">
        <v>199</v>
      </c>
      <c r="G565" s="23" t="s">
        <v>753</v>
      </c>
      <c r="H565" s="23" t="s">
        <v>754</v>
      </c>
      <c r="I565" s="23" t="s">
        <v>755</v>
      </c>
      <c r="J565" s="94" t="s">
        <v>756</v>
      </c>
      <c r="K565" s="68">
        <f>IF(I565="na",0,IF(COUNTIFS($C$1:C565,C565,$I$1:I565,I565)&gt;1,0,1))</f>
        <v>0</v>
      </c>
      <c r="L565" s="68">
        <f>IF(I565="na",0,IF(COUNTIFS($D$1:D565,D565,$I$1:I565,I565)&gt;1,0,1))</f>
        <v>0</v>
      </c>
      <c r="M565" s="68">
        <f>IF(S565="",0,IF(VLOOKUP(R565,#REF!,2,0)=1,S565-O565,S565-SUMIFS($S:$S,$R:$R,INDEX(meses,VLOOKUP(R565,#REF!,2,0)-1),D:D,D565)))</f>
        <v>0</v>
      </c>
      <c r="N565" s="96"/>
      <c r="O565" s="96"/>
      <c r="P565" s="96"/>
      <c r="Q565" s="96"/>
      <c r="R565" s="96" t="s">
        <v>392</v>
      </c>
      <c r="S565" s="94"/>
      <c r="T565" s="22"/>
      <c r="U565" s="94"/>
      <c r="V565" s="94"/>
      <c r="W565" s="94"/>
      <c r="X565" s="23" t="s">
        <v>1003</v>
      </c>
      <c r="Y565" s="23" t="s">
        <v>1062</v>
      </c>
      <c r="Z565" s="23"/>
      <c r="AA565" s="96"/>
      <c r="AB565" s="96"/>
      <c r="AC565" s="96"/>
      <c r="AD565" s="23"/>
      <c r="AE565" s="23"/>
      <c r="AF565" s="94"/>
      <c r="AG565" s="22"/>
      <c r="AH565" s="94"/>
      <c r="AI565" s="94"/>
      <c r="AJ565" s="94"/>
      <c r="AK565" s="23" t="s">
        <v>762</v>
      </c>
      <c r="AL565" s="94" t="s">
        <v>46</v>
      </c>
      <c r="AM565" s="94">
        <v>2202</v>
      </c>
      <c r="AN565" s="94" t="s">
        <v>48</v>
      </c>
      <c r="AO565" s="94">
        <v>32</v>
      </c>
      <c r="AP565" s="23" t="s">
        <v>1052</v>
      </c>
      <c r="AQ565" s="23" t="s">
        <v>901</v>
      </c>
      <c r="AR565" s="7">
        <v>2202045</v>
      </c>
      <c r="AS565" s="7" t="s">
        <v>787</v>
      </c>
      <c r="AT565" s="23" t="s">
        <v>1069</v>
      </c>
      <c r="AU565" s="23"/>
      <c r="AV565" s="23"/>
      <c r="AW565" s="94" t="s">
        <v>55</v>
      </c>
      <c r="AX565" s="115">
        <v>3338400</v>
      </c>
      <c r="AY565" s="116">
        <v>1</v>
      </c>
      <c r="AZ565" s="116" t="s">
        <v>902</v>
      </c>
      <c r="BA565" s="116" t="s">
        <v>57</v>
      </c>
      <c r="BB565" s="116" t="s">
        <v>58</v>
      </c>
      <c r="BC565" s="117">
        <v>3338400</v>
      </c>
      <c r="BD565" s="117">
        <v>3338400</v>
      </c>
      <c r="BE565" s="118"/>
      <c r="BF565" s="118" t="s">
        <v>881</v>
      </c>
      <c r="BG565" s="119" t="s">
        <v>903</v>
      </c>
      <c r="BH565" s="118"/>
      <c r="BI565" s="118"/>
      <c r="BJ565" s="118"/>
      <c r="BK565" s="118">
        <v>167</v>
      </c>
      <c r="BL565" s="120">
        <v>43586</v>
      </c>
      <c r="BM565" s="6">
        <f t="shared" ref="BM565:BM616" si="42">MONTH(BL565)</f>
        <v>5</v>
      </c>
      <c r="BN565" s="121" t="s">
        <v>1067</v>
      </c>
      <c r="BO565" s="126" t="s">
        <v>1068</v>
      </c>
    </row>
    <row r="566" spans="1:67" s="48" customFormat="1" ht="54" customHeight="1" x14ac:dyDescent="0.25">
      <c r="A566" s="68">
        <v>715</v>
      </c>
      <c r="B566" s="23" t="s">
        <v>750</v>
      </c>
      <c r="C566" s="23" t="s">
        <v>751</v>
      </c>
      <c r="D566" s="23" t="s">
        <v>899</v>
      </c>
      <c r="E566" s="23" t="s">
        <v>198</v>
      </c>
      <c r="F566" s="23" t="s">
        <v>199</v>
      </c>
      <c r="G566" s="23" t="s">
        <v>753</v>
      </c>
      <c r="H566" s="23" t="s">
        <v>754</v>
      </c>
      <c r="I566" s="23" t="s">
        <v>755</v>
      </c>
      <c r="J566" s="94" t="s">
        <v>756</v>
      </c>
      <c r="K566" s="68">
        <f>IF(I566="na",0,IF(COUNTIFS($C$1:C566,C566,$I$1:I566,I566)&gt;1,0,1))</f>
        <v>0</v>
      </c>
      <c r="L566" s="68">
        <f>IF(I566="na",0,IF(COUNTIFS($D$1:D566,D566,$I$1:I566,I566)&gt;1,0,1))</f>
        <v>0</v>
      </c>
      <c r="M566" s="68">
        <f>IF(S566="",0,IF(VLOOKUP(R566,#REF!,2,0)=1,S566-O566,S566-SUMIFS($S:$S,$R:$R,INDEX(meses,VLOOKUP(R566,#REF!,2,0)-1),D:D,D566)))</f>
        <v>0</v>
      </c>
      <c r="N566" s="96"/>
      <c r="O566" s="96"/>
      <c r="P566" s="96"/>
      <c r="Q566" s="96"/>
      <c r="R566" s="96" t="s">
        <v>392</v>
      </c>
      <c r="S566" s="94"/>
      <c r="T566" s="22"/>
      <c r="U566" s="94"/>
      <c r="V566" s="94"/>
      <c r="W566" s="94"/>
      <c r="X566" s="23" t="s">
        <v>1003</v>
      </c>
      <c r="Y566" s="23" t="s">
        <v>1062</v>
      </c>
      <c r="Z566" s="23"/>
      <c r="AA566" s="96"/>
      <c r="AB566" s="96"/>
      <c r="AC566" s="96"/>
      <c r="AD566" s="23"/>
      <c r="AE566" s="23"/>
      <c r="AF566" s="94"/>
      <c r="AG566" s="22"/>
      <c r="AH566" s="94"/>
      <c r="AI566" s="94"/>
      <c r="AJ566" s="94"/>
      <c r="AK566" s="23" t="s">
        <v>762</v>
      </c>
      <c r="AL566" s="94" t="s">
        <v>46</v>
      </c>
      <c r="AM566" s="94">
        <v>2202</v>
      </c>
      <c r="AN566" s="94" t="s">
        <v>48</v>
      </c>
      <c r="AO566" s="94">
        <v>32</v>
      </c>
      <c r="AP566" s="23" t="s">
        <v>1052</v>
      </c>
      <c r="AQ566" s="23" t="s">
        <v>901</v>
      </c>
      <c r="AR566" s="7">
        <v>2202045</v>
      </c>
      <c r="AS566" s="7" t="s">
        <v>787</v>
      </c>
      <c r="AT566" s="23" t="s">
        <v>847</v>
      </c>
      <c r="AU566" s="23"/>
      <c r="AV566" s="23"/>
      <c r="AW566" s="94" t="s">
        <v>55</v>
      </c>
      <c r="AX566" s="115">
        <v>918733</v>
      </c>
      <c r="AY566" s="116">
        <v>1</v>
      </c>
      <c r="AZ566" s="116" t="s">
        <v>902</v>
      </c>
      <c r="BA566" s="116" t="s">
        <v>882</v>
      </c>
      <c r="BB566" s="116" t="s">
        <v>883</v>
      </c>
      <c r="BC566" s="117">
        <v>918733</v>
      </c>
      <c r="BD566" s="117">
        <v>918733</v>
      </c>
      <c r="BE566" s="118"/>
      <c r="BF566" s="118" t="s">
        <v>881</v>
      </c>
      <c r="BG566" s="119" t="s">
        <v>903</v>
      </c>
      <c r="BH566" s="118"/>
      <c r="BI566" s="118"/>
      <c r="BJ566" s="118"/>
      <c r="BK566" s="118">
        <v>168</v>
      </c>
      <c r="BL566" s="120">
        <v>43586</v>
      </c>
      <c r="BM566" s="6">
        <f t="shared" si="42"/>
        <v>5</v>
      </c>
      <c r="BN566" s="121" t="s">
        <v>1067</v>
      </c>
      <c r="BO566" s="126" t="s">
        <v>1068</v>
      </c>
    </row>
    <row r="567" spans="1:67" s="48" customFormat="1" ht="54" customHeight="1" x14ac:dyDescent="0.25">
      <c r="A567" s="68">
        <v>716</v>
      </c>
      <c r="B567" s="23" t="s">
        <v>750</v>
      </c>
      <c r="C567" s="23" t="s">
        <v>751</v>
      </c>
      <c r="D567" s="23" t="s">
        <v>899</v>
      </c>
      <c r="E567" s="23" t="s">
        <v>198</v>
      </c>
      <c r="F567" s="23" t="s">
        <v>199</v>
      </c>
      <c r="G567" s="23" t="s">
        <v>753</v>
      </c>
      <c r="H567" s="23" t="s">
        <v>754</v>
      </c>
      <c r="I567" s="23" t="s">
        <v>755</v>
      </c>
      <c r="J567" s="94" t="s">
        <v>756</v>
      </c>
      <c r="K567" s="68">
        <f>IF(I567="na",0,IF(COUNTIFS($C$1:C567,C567,$I$1:I567,I567)&gt;1,0,1))</f>
        <v>0</v>
      </c>
      <c r="L567" s="68">
        <f>IF(I567="na",0,IF(COUNTIFS($D$1:D567,D567,$I$1:I567,I567)&gt;1,0,1))</f>
        <v>0</v>
      </c>
      <c r="M567" s="68">
        <f>IF(S567="",0,IF(VLOOKUP(R567,#REF!,2,0)=1,S567-O567,S567-SUMIFS($S:$S,$R:$R,INDEX(meses,VLOOKUP(R567,#REF!,2,0)-1),D:D,D567)))</f>
        <v>0</v>
      </c>
      <c r="N567" s="96"/>
      <c r="O567" s="96"/>
      <c r="P567" s="96"/>
      <c r="Q567" s="96"/>
      <c r="R567" s="96" t="s">
        <v>392</v>
      </c>
      <c r="S567" s="94"/>
      <c r="T567" s="22"/>
      <c r="U567" s="94"/>
      <c r="V567" s="94"/>
      <c r="W567" s="94"/>
      <c r="X567" s="23" t="s">
        <v>1003</v>
      </c>
      <c r="Y567" s="23" t="s">
        <v>1062</v>
      </c>
      <c r="Z567" s="23"/>
      <c r="AA567" s="96"/>
      <c r="AB567" s="96"/>
      <c r="AC567" s="96"/>
      <c r="AD567" s="23"/>
      <c r="AE567" s="23"/>
      <c r="AF567" s="94"/>
      <c r="AG567" s="22"/>
      <c r="AH567" s="94"/>
      <c r="AI567" s="94"/>
      <c r="AJ567" s="94"/>
      <c r="AK567" s="23" t="s">
        <v>762</v>
      </c>
      <c r="AL567" s="94" t="s">
        <v>46</v>
      </c>
      <c r="AM567" s="94">
        <v>2202</v>
      </c>
      <c r="AN567" s="94" t="s">
        <v>48</v>
      </c>
      <c r="AO567" s="94">
        <v>32</v>
      </c>
      <c r="AP567" s="23" t="s">
        <v>1052</v>
      </c>
      <c r="AQ567" s="23" t="s">
        <v>901</v>
      </c>
      <c r="AR567" s="7">
        <v>2202045</v>
      </c>
      <c r="AS567" s="7" t="s">
        <v>787</v>
      </c>
      <c r="AT567" s="23" t="s">
        <v>1070</v>
      </c>
      <c r="AU567" s="23"/>
      <c r="AV567" s="23"/>
      <c r="AW567" s="94" t="s">
        <v>55</v>
      </c>
      <c r="AX567" s="115">
        <v>1542267</v>
      </c>
      <c r="AY567" s="116">
        <v>1</v>
      </c>
      <c r="AZ567" s="116" t="s">
        <v>902</v>
      </c>
      <c r="BA567" s="116" t="s">
        <v>885</v>
      </c>
      <c r="BB567" s="116" t="s">
        <v>886</v>
      </c>
      <c r="BC567" s="117">
        <v>1542267</v>
      </c>
      <c r="BD567" s="117">
        <v>1542267</v>
      </c>
      <c r="BE567" s="118"/>
      <c r="BF567" s="118" t="s">
        <v>881</v>
      </c>
      <c r="BG567" s="119" t="s">
        <v>903</v>
      </c>
      <c r="BH567" s="118"/>
      <c r="BI567" s="118"/>
      <c r="BJ567" s="118"/>
      <c r="BK567" s="118">
        <v>169</v>
      </c>
      <c r="BL567" s="120">
        <v>43586</v>
      </c>
      <c r="BM567" s="6">
        <f t="shared" si="42"/>
        <v>5</v>
      </c>
      <c r="BN567" s="121" t="s">
        <v>1067</v>
      </c>
      <c r="BO567" s="126" t="s">
        <v>1068</v>
      </c>
    </row>
    <row r="568" spans="1:67" s="48" customFormat="1" ht="54" customHeight="1" x14ac:dyDescent="0.25">
      <c r="A568" s="68">
        <v>717</v>
      </c>
      <c r="B568" s="23" t="s">
        <v>750</v>
      </c>
      <c r="C568" s="23" t="s">
        <v>751</v>
      </c>
      <c r="D568" s="23" t="s">
        <v>899</v>
      </c>
      <c r="E568" s="23" t="s">
        <v>198</v>
      </c>
      <c r="F568" s="23" t="s">
        <v>199</v>
      </c>
      <c r="G568" s="23" t="s">
        <v>753</v>
      </c>
      <c r="H568" s="23" t="s">
        <v>754</v>
      </c>
      <c r="I568" s="23" t="s">
        <v>755</v>
      </c>
      <c r="J568" s="94" t="s">
        <v>756</v>
      </c>
      <c r="K568" s="68">
        <f>IF(I568="na",0,IF(COUNTIFS($C$1:C568,C568,$I$1:I568,I568)&gt;1,0,1))</f>
        <v>0</v>
      </c>
      <c r="L568" s="68">
        <f>IF(I568="na",0,IF(COUNTIFS($D$1:D568,D568,$I$1:I568,I568)&gt;1,0,1))</f>
        <v>0</v>
      </c>
      <c r="M568" s="68">
        <f>IF(S568="",0,IF(VLOOKUP(R568,#REF!,2,0)=1,S568-O568,S568-SUMIFS($S:$S,$R:$R,INDEX(meses,VLOOKUP(R568,#REF!,2,0)-1),D:D,D568)))</f>
        <v>0</v>
      </c>
      <c r="N568" s="96"/>
      <c r="O568" s="96"/>
      <c r="P568" s="96"/>
      <c r="Q568" s="96"/>
      <c r="R568" s="96" t="s">
        <v>392</v>
      </c>
      <c r="S568" s="94"/>
      <c r="T568" s="22"/>
      <c r="U568" s="94"/>
      <c r="V568" s="94"/>
      <c r="W568" s="94"/>
      <c r="X568" s="23" t="s">
        <v>1003</v>
      </c>
      <c r="Y568" s="23" t="s">
        <v>1071</v>
      </c>
      <c r="Z568" s="23"/>
      <c r="AA568" s="96"/>
      <c r="AB568" s="96"/>
      <c r="AC568" s="96"/>
      <c r="AD568" s="23"/>
      <c r="AE568" s="23"/>
      <c r="AF568" s="94"/>
      <c r="AG568" s="22"/>
      <c r="AH568" s="94"/>
      <c r="AI568" s="94"/>
      <c r="AJ568" s="94"/>
      <c r="AK568" s="23" t="s">
        <v>762</v>
      </c>
      <c r="AL568" s="94" t="s">
        <v>46</v>
      </c>
      <c r="AM568" s="94">
        <v>2202</v>
      </c>
      <c r="AN568" s="94" t="s">
        <v>48</v>
      </c>
      <c r="AO568" s="94">
        <v>32</v>
      </c>
      <c r="AP568" s="23" t="s">
        <v>1004</v>
      </c>
      <c r="AQ568" s="23" t="s">
        <v>901</v>
      </c>
      <c r="AR568" s="7">
        <v>2202045</v>
      </c>
      <c r="AS568" s="7">
        <v>329</v>
      </c>
      <c r="AT568" s="23" t="s">
        <v>1072</v>
      </c>
      <c r="AU568" s="23"/>
      <c r="AV568" s="23"/>
      <c r="AW568" s="94" t="s">
        <v>55</v>
      </c>
      <c r="AX568" s="115">
        <v>55000000</v>
      </c>
      <c r="AY568" s="116">
        <v>1</v>
      </c>
      <c r="AZ568" s="116" t="s">
        <v>902</v>
      </c>
      <c r="BA568" s="116" t="s">
        <v>57</v>
      </c>
      <c r="BB568" s="116" t="s">
        <v>58</v>
      </c>
      <c r="BC568" s="117">
        <v>55000000</v>
      </c>
      <c r="BD568" s="117">
        <v>55000000</v>
      </c>
      <c r="BE568" s="118"/>
      <c r="BF568" s="118" t="s">
        <v>799</v>
      </c>
      <c r="BG568" s="119" t="s">
        <v>903</v>
      </c>
      <c r="BH568" s="118"/>
      <c r="BI568" s="118" t="s">
        <v>1031</v>
      </c>
      <c r="BJ568" s="118" t="s">
        <v>1073</v>
      </c>
      <c r="BK568" s="118">
        <v>188</v>
      </c>
      <c r="BL568" s="120">
        <v>43525</v>
      </c>
      <c r="BM568" s="6">
        <f t="shared" si="42"/>
        <v>3</v>
      </c>
      <c r="BN568" s="121" t="s">
        <v>1067</v>
      </c>
      <c r="BO568" s="126" t="s">
        <v>1068</v>
      </c>
    </row>
    <row r="569" spans="1:67" s="41" customFormat="1" ht="54" customHeight="1" x14ac:dyDescent="0.25">
      <c r="A569" s="68">
        <v>718</v>
      </c>
      <c r="B569" s="23" t="s">
        <v>750</v>
      </c>
      <c r="C569" s="23" t="s">
        <v>751</v>
      </c>
      <c r="D569" s="23" t="s">
        <v>752</v>
      </c>
      <c r="E569" s="23" t="s">
        <v>198</v>
      </c>
      <c r="F569" s="23" t="s">
        <v>199</v>
      </c>
      <c r="G569" s="23" t="s">
        <v>753</v>
      </c>
      <c r="H569" s="23" t="s">
        <v>1042</v>
      </c>
      <c r="I569" s="23" t="s">
        <v>755</v>
      </c>
      <c r="J569" s="94" t="s">
        <v>756</v>
      </c>
      <c r="K569" s="68">
        <f>IF(I569="na",0,IF(COUNTIFS($C$1:C569,C569,$I$1:I569,I569)&gt;1,0,1))</f>
        <v>0</v>
      </c>
      <c r="L569" s="68">
        <f>IF(I569="na",0,IF(COUNTIFS($D$1:D569,D569,$I$1:I569,I569)&gt;1,0,1))</f>
        <v>0</v>
      </c>
      <c r="M569" s="68">
        <f>IF(S569="",0,IF(VLOOKUP(R569,#REF!,2,0)=1,S569-O569,S569-SUMIFS($S:$S,$R:$R,INDEX(meses,VLOOKUP(R569,#REF!,2,0)-1),D:D,D569)))</f>
        <v>0</v>
      </c>
      <c r="N569" s="96"/>
      <c r="O569" s="96"/>
      <c r="P569" s="96"/>
      <c r="Q569" s="96"/>
      <c r="R569" s="96" t="s">
        <v>392</v>
      </c>
      <c r="S569" s="94"/>
      <c r="T569" s="22"/>
      <c r="U569" s="94"/>
      <c r="V569" s="94"/>
      <c r="W569" s="94"/>
      <c r="X569" s="23" t="s">
        <v>757</v>
      </c>
      <c r="Y569" s="23" t="s">
        <v>1074</v>
      </c>
      <c r="Z569" s="23" t="s">
        <v>759</v>
      </c>
      <c r="AA569" s="123">
        <v>0</v>
      </c>
      <c r="AB569" s="123">
        <v>0.66</v>
      </c>
      <c r="AC569" s="69">
        <f>AB569-AA569</f>
        <v>0.66</v>
      </c>
      <c r="AD569" s="23" t="s">
        <v>416</v>
      </c>
      <c r="AE569" s="23" t="s">
        <v>1075</v>
      </c>
      <c r="AF569" s="96">
        <v>0</v>
      </c>
      <c r="AG569" s="22">
        <f>(AF569-AA569)/(AB569-AA569)</f>
        <v>0</v>
      </c>
      <c r="AH569" s="94" t="s">
        <v>1076</v>
      </c>
      <c r="AI569" s="94"/>
      <c r="AJ569" s="94"/>
      <c r="AK569" s="23" t="s">
        <v>779</v>
      </c>
      <c r="AL569" s="94" t="s">
        <v>416</v>
      </c>
      <c r="AM569" s="94" t="s">
        <v>416</v>
      </c>
      <c r="AN569" s="94" t="s">
        <v>416</v>
      </c>
      <c r="AO569" s="94" t="s">
        <v>416</v>
      </c>
      <c r="AP569" s="94" t="s">
        <v>416</v>
      </c>
      <c r="AQ569" s="94" t="s">
        <v>416</v>
      </c>
      <c r="AR569" s="94" t="s">
        <v>416</v>
      </c>
      <c r="AS569" s="94">
        <v>705</v>
      </c>
      <c r="AT569" s="23" t="s">
        <v>1077</v>
      </c>
      <c r="AU569" s="23"/>
      <c r="AV569" s="23"/>
      <c r="AW569" s="94" t="s">
        <v>779</v>
      </c>
      <c r="AX569" s="115">
        <v>88000000</v>
      </c>
      <c r="AY569" s="116">
        <v>1</v>
      </c>
      <c r="AZ569" s="116" t="s">
        <v>793</v>
      </c>
      <c r="BA569" s="116">
        <v>0</v>
      </c>
      <c r="BB569" s="116" t="s">
        <v>416</v>
      </c>
      <c r="BC569" s="117">
        <v>88000000</v>
      </c>
      <c r="BD569" s="117">
        <v>88000000</v>
      </c>
      <c r="BE569" s="118"/>
      <c r="BF569" s="118" t="s">
        <v>794</v>
      </c>
      <c r="BG569" s="119" t="s">
        <v>795</v>
      </c>
      <c r="BH569" s="118"/>
      <c r="BI569" s="118" t="s">
        <v>908</v>
      </c>
      <c r="BJ569" s="118" t="s">
        <v>1078</v>
      </c>
      <c r="BK569" s="124">
        <v>1</v>
      </c>
      <c r="BL569" s="120">
        <v>43497</v>
      </c>
      <c r="BM569" s="6">
        <f t="shared" si="42"/>
        <v>2</v>
      </c>
      <c r="BN569" s="129" t="s">
        <v>1079</v>
      </c>
      <c r="BO569" s="126" t="s">
        <v>1080</v>
      </c>
    </row>
    <row r="570" spans="1:67" s="41" customFormat="1" ht="54" customHeight="1" x14ac:dyDescent="0.25">
      <c r="A570" s="68">
        <v>719</v>
      </c>
      <c r="B570" s="23" t="s">
        <v>750</v>
      </c>
      <c r="C570" s="23" t="s">
        <v>751</v>
      </c>
      <c r="D570" s="23" t="s">
        <v>752</v>
      </c>
      <c r="E570" s="23" t="s">
        <v>198</v>
      </c>
      <c r="F570" s="23" t="s">
        <v>199</v>
      </c>
      <c r="G570" s="23" t="s">
        <v>753</v>
      </c>
      <c r="H570" s="23" t="s">
        <v>1042</v>
      </c>
      <c r="I570" s="23" t="s">
        <v>755</v>
      </c>
      <c r="J570" s="94" t="s">
        <v>756</v>
      </c>
      <c r="K570" s="68">
        <f>IF(I570="na",0,IF(COUNTIFS($C$1:C570,C570,$I$1:I570,I570)&gt;1,0,1))</f>
        <v>0</v>
      </c>
      <c r="L570" s="68">
        <f>IF(I570="na",0,IF(COUNTIFS($D$1:D570,D570,$I$1:I570,I570)&gt;1,0,1))</f>
        <v>0</v>
      </c>
      <c r="M570" s="68">
        <f>IF(S570="",0,IF(VLOOKUP(R570,#REF!,2,0)=1,S570-O570,S570-SUMIFS($S:$S,$R:$R,INDEX(meses,VLOOKUP(R570,#REF!,2,0)-1),D:D,D570)))</f>
        <v>0</v>
      </c>
      <c r="N570" s="96"/>
      <c r="O570" s="96"/>
      <c r="P570" s="96"/>
      <c r="Q570" s="96"/>
      <c r="R570" s="96" t="s">
        <v>392</v>
      </c>
      <c r="S570" s="94"/>
      <c r="T570" s="22"/>
      <c r="U570" s="94"/>
      <c r="V570" s="94"/>
      <c r="W570" s="94"/>
      <c r="X570" s="23" t="s">
        <v>757</v>
      </c>
      <c r="Y570" s="23" t="s">
        <v>1074</v>
      </c>
      <c r="Z570" s="23"/>
      <c r="AA570" s="123"/>
      <c r="AB570" s="123"/>
      <c r="AC570" s="123"/>
      <c r="AD570" s="23"/>
      <c r="AE570" s="23"/>
      <c r="AF570" s="94"/>
      <c r="AG570" s="22"/>
      <c r="AH570" s="94"/>
      <c r="AI570" s="94"/>
      <c r="AJ570" s="94"/>
      <c r="AK570" s="23" t="s">
        <v>779</v>
      </c>
      <c r="AL570" s="94" t="s">
        <v>416</v>
      </c>
      <c r="AM570" s="94" t="s">
        <v>416</v>
      </c>
      <c r="AN570" s="94" t="s">
        <v>416</v>
      </c>
      <c r="AO570" s="94" t="s">
        <v>416</v>
      </c>
      <c r="AP570" s="94" t="s">
        <v>416</v>
      </c>
      <c r="AQ570" s="94" t="s">
        <v>416</v>
      </c>
      <c r="AR570" s="94" t="s">
        <v>416</v>
      </c>
      <c r="AS570" s="94">
        <v>602</v>
      </c>
      <c r="AT570" s="23" t="s">
        <v>1081</v>
      </c>
      <c r="AU570" s="23"/>
      <c r="AV570" s="23"/>
      <c r="AW570" s="94" t="s">
        <v>779</v>
      </c>
      <c r="AX570" s="115">
        <v>59400000</v>
      </c>
      <c r="AY570" s="116">
        <v>1</v>
      </c>
      <c r="AZ570" s="116" t="s">
        <v>793</v>
      </c>
      <c r="BA570" s="116">
        <v>0</v>
      </c>
      <c r="BB570" s="116" t="s">
        <v>416</v>
      </c>
      <c r="BC570" s="117">
        <v>59400000</v>
      </c>
      <c r="BD570" s="117">
        <v>59400000</v>
      </c>
      <c r="BE570" s="118"/>
      <c r="BF570" s="118" t="s">
        <v>794</v>
      </c>
      <c r="BG570" s="119" t="s">
        <v>795</v>
      </c>
      <c r="BH570" s="118"/>
      <c r="BI570" s="118" t="s">
        <v>908</v>
      </c>
      <c r="BJ570" s="118" t="s">
        <v>1082</v>
      </c>
      <c r="BK570" s="124">
        <v>2</v>
      </c>
      <c r="BL570" s="130">
        <v>43497</v>
      </c>
      <c r="BM570" s="6">
        <f t="shared" si="42"/>
        <v>2</v>
      </c>
      <c r="BN570" s="129" t="s">
        <v>1079</v>
      </c>
      <c r="BO570" s="126" t="s">
        <v>1080</v>
      </c>
    </row>
    <row r="571" spans="1:67" s="41" customFormat="1" ht="54" customHeight="1" x14ac:dyDescent="0.25">
      <c r="A571" s="68">
        <v>720</v>
      </c>
      <c r="B571" s="23" t="s">
        <v>750</v>
      </c>
      <c r="C571" s="23" t="s">
        <v>751</v>
      </c>
      <c r="D571" s="23" t="s">
        <v>752</v>
      </c>
      <c r="E571" s="23" t="s">
        <v>198</v>
      </c>
      <c r="F571" s="23" t="s">
        <v>199</v>
      </c>
      <c r="G571" s="23" t="s">
        <v>753</v>
      </c>
      <c r="H571" s="23" t="s">
        <v>1042</v>
      </c>
      <c r="I571" s="23" t="s">
        <v>755</v>
      </c>
      <c r="J571" s="94" t="s">
        <v>756</v>
      </c>
      <c r="K571" s="68">
        <f>IF(I571="na",0,IF(COUNTIFS($C$1:C571,C571,$I$1:I571,I571)&gt;1,0,1))</f>
        <v>0</v>
      </c>
      <c r="L571" s="68">
        <f>IF(I571="na",0,IF(COUNTIFS($D$1:D571,D571,$I$1:I571,I571)&gt;1,0,1))</f>
        <v>0</v>
      </c>
      <c r="M571" s="68">
        <f>IF(S571="",0,IF(VLOOKUP(R571,#REF!,2,0)=1,S571-O571,S571-SUMIFS($S:$S,$R:$R,INDEX(meses,VLOOKUP(R571,#REF!,2,0)-1),D:D,D571)))</f>
        <v>0</v>
      </c>
      <c r="N571" s="96"/>
      <c r="O571" s="96"/>
      <c r="P571" s="96"/>
      <c r="Q571" s="96"/>
      <c r="R571" s="96" t="s">
        <v>392</v>
      </c>
      <c r="S571" s="94"/>
      <c r="T571" s="22"/>
      <c r="U571" s="94"/>
      <c r="V571" s="94"/>
      <c r="W571" s="94"/>
      <c r="X571" s="23" t="s">
        <v>757</v>
      </c>
      <c r="Y571" s="23" t="s">
        <v>1074</v>
      </c>
      <c r="Z571" s="23"/>
      <c r="AA571" s="123"/>
      <c r="AB571" s="123"/>
      <c r="AC571" s="123"/>
      <c r="AD571" s="23"/>
      <c r="AE571" s="23"/>
      <c r="AF571" s="94"/>
      <c r="AG571" s="22"/>
      <c r="AH571" s="94"/>
      <c r="AI571" s="94"/>
      <c r="AJ571" s="94"/>
      <c r="AK571" s="23" t="s">
        <v>779</v>
      </c>
      <c r="AL571" s="94" t="s">
        <v>416</v>
      </c>
      <c r="AM571" s="94" t="s">
        <v>416</v>
      </c>
      <c r="AN571" s="94" t="s">
        <v>416</v>
      </c>
      <c r="AO571" s="94" t="s">
        <v>416</v>
      </c>
      <c r="AP571" s="94" t="s">
        <v>416</v>
      </c>
      <c r="AQ571" s="94" t="s">
        <v>416</v>
      </c>
      <c r="AR571" s="94" t="s">
        <v>416</v>
      </c>
      <c r="AS571" s="94">
        <v>603</v>
      </c>
      <c r="AT571" s="23" t="s">
        <v>1083</v>
      </c>
      <c r="AU571" s="23"/>
      <c r="AV571" s="23"/>
      <c r="AW571" s="94" t="s">
        <v>779</v>
      </c>
      <c r="AX571" s="115">
        <v>71500000</v>
      </c>
      <c r="AY571" s="116">
        <v>1</v>
      </c>
      <c r="AZ571" s="116" t="s">
        <v>793</v>
      </c>
      <c r="BA571" s="116">
        <v>0</v>
      </c>
      <c r="BB571" s="116" t="s">
        <v>416</v>
      </c>
      <c r="BC571" s="117">
        <v>71500000</v>
      </c>
      <c r="BD571" s="117">
        <v>71500000</v>
      </c>
      <c r="BE571" s="118"/>
      <c r="BF571" s="118" t="s">
        <v>794</v>
      </c>
      <c r="BG571" s="119" t="s">
        <v>795</v>
      </c>
      <c r="BH571" s="118"/>
      <c r="BI571" s="118" t="s">
        <v>908</v>
      </c>
      <c r="BJ571" s="118" t="s">
        <v>1084</v>
      </c>
      <c r="BK571" s="124">
        <v>3</v>
      </c>
      <c r="BL571" s="130">
        <v>43497</v>
      </c>
      <c r="BM571" s="6">
        <f t="shared" si="42"/>
        <v>2</v>
      </c>
      <c r="BN571" s="129" t="s">
        <v>1079</v>
      </c>
      <c r="BO571" s="126" t="s">
        <v>1080</v>
      </c>
    </row>
    <row r="572" spans="1:67" s="41" customFormat="1" ht="54" customHeight="1" x14ac:dyDescent="0.25">
      <c r="A572" s="68">
        <v>721</v>
      </c>
      <c r="B572" s="23" t="s">
        <v>750</v>
      </c>
      <c r="C572" s="23" t="s">
        <v>751</v>
      </c>
      <c r="D572" s="23" t="s">
        <v>752</v>
      </c>
      <c r="E572" s="23" t="s">
        <v>198</v>
      </c>
      <c r="F572" s="23" t="s">
        <v>199</v>
      </c>
      <c r="G572" s="23" t="s">
        <v>753</v>
      </c>
      <c r="H572" s="23" t="s">
        <v>1042</v>
      </c>
      <c r="I572" s="23" t="s">
        <v>755</v>
      </c>
      <c r="J572" s="94" t="s">
        <v>756</v>
      </c>
      <c r="K572" s="68">
        <f>IF(I572="na",0,IF(COUNTIFS($C$1:C572,C572,$I$1:I572,I572)&gt;1,0,1))</f>
        <v>0</v>
      </c>
      <c r="L572" s="68">
        <f>IF(I572="na",0,IF(COUNTIFS($D$1:D572,D572,$I$1:I572,I572)&gt;1,0,1))</f>
        <v>0</v>
      </c>
      <c r="M572" s="68">
        <f>IF(S572="",0,IF(VLOOKUP(R572,#REF!,2,0)=1,S572-O572,S572-SUMIFS($S:$S,$R:$R,INDEX(meses,VLOOKUP(R572,#REF!,2,0)-1),D:D,D572)))</f>
        <v>0</v>
      </c>
      <c r="N572" s="96"/>
      <c r="O572" s="96"/>
      <c r="P572" s="96"/>
      <c r="Q572" s="96"/>
      <c r="R572" s="96" t="s">
        <v>392</v>
      </c>
      <c r="S572" s="94"/>
      <c r="T572" s="22"/>
      <c r="U572" s="94"/>
      <c r="V572" s="94"/>
      <c r="W572" s="94"/>
      <c r="X572" s="23" t="s">
        <v>757</v>
      </c>
      <c r="Y572" s="23" t="s">
        <v>1074</v>
      </c>
      <c r="Z572" s="23"/>
      <c r="AA572" s="123"/>
      <c r="AB572" s="123"/>
      <c r="AC572" s="123"/>
      <c r="AD572" s="23"/>
      <c r="AE572" s="23"/>
      <c r="AF572" s="94"/>
      <c r="AG572" s="22"/>
      <c r="AH572" s="94"/>
      <c r="AI572" s="94"/>
      <c r="AJ572" s="94"/>
      <c r="AK572" s="23" t="s">
        <v>779</v>
      </c>
      <c r="AL572" s="94" t="s">
        <v>416</v>
      </c>
      <c r="AM572" s="94" t="s">
        <v>416</v>
      </c>
      <c r="AN572" s="94" t="s">
        <v>416</v>
      </c>
      <c r="AO572" s="94" t="s">
        <v>416</v>
      </c>
      <c r="AP572" s="94" t="s">
        <v>416</v>
      </c>
      <c r="AQ572" s="94" t="s">
        <v>416</v>
      </c>
      <c r="AR572" s="94" t="s">
        <v>416</v>
      </c>
      <c r="AS572" s="94">
        <v>710</v>
      </c>
      <c r="AT572" s="23" t="s">
        <v>1085</v>
      </c>
      <c r="AU572" s="23"/>
      <c r="AV572" s="23"/>
      <c r="AW572" s="94" t="s">
        <v>779</v>
      </c>
      <c r="AX572" s="115">
        <v>77000000</v>
      </c>
      <c r="AY572" s="116">
        <v>1</v>
      </c>
      <c r="AZ572" s="116" t="s">
        <v>793</v>
      </c>
      <c r="BA572" s="116">
        <v>0</v>
      </c>
      <c r="BB572" s="116" t="s">
        <v>416</v>
      </c>
      <c r="BC572" s="117">
        <v>77000000</v>
      </c>
      <c r="BD572" s="117">
        <v>77000000</v>
      </c>
      <c r="BE572" s="118"/>
      <c r="BF572" s="118" t="s">
        <v>794</v>
      </c>
      <c r="BG572" s="119" t="s">
        <v>795</v>
      </c>
      <c r="BH572" s="118"/>
      <c r="BI572" s="118" t="s">
        <v>908</v>
      </c>
      <c r="BJ572" s="118" t="s">
        <v>1086</v>
      </c>
      <c r="BK572" s="124">
        <v>4</v>
      </c>
      <c r="BL572" s="130">
        <v>43497</v>
      </c>
      <c r="BM572" s="6">
        <f t="shared" si="42"/>
        <v>2</v>
      </c>
      <c r="BN572" s="129" t="s">
        <v>1079</v>
      </c>
      <c r="BO572" s="126" t="s">
        <v>1080</v>
      </c>
    </row>
    <row r="573" spans="1:67" s="41" customFormat="1" ht="54" customHeight="1" x14ac:dyDescent="0.25">
      <c r="A573" s="68">
        <v>722</v>
      </c>
      <c r="B573" s="23" t="s">
        <v>750</v>
      </c>
      <c r="C573" s="23" t="s">
        <v>751</v>
      </c>
      <c r="D573" s="23" t="s">
        <v>752</v>
      </c>
      <c r="E573" s="23" t="s">
        <v>198</v>
      </c>
      <c r="F573" s="23" t="s">
        <v>199</v>
      </c>
      <c r="G573" s="23" t="s">
        <v>753</v>
      </c>
      <c r="H573" s="23" t="s">
        <v>1042</v>
      </c>
      <c r="I573" s="23" t="s">
        <v>755</v>
      </c>
      <c r="J573" s="94" t="s">
        <v>756</v>
      </c>
      <c r="K573" s="68">
        <f>IF(I573="na",0,IF(COUNTIFS($C$1:C573,C573,$I$1:I573,I573)&gt;1,0,1))</f>
        <v>0</v>
      </c>
      <c r="L573" s="68">
        <f>IF(I573="na",0,IF(COUNTIFS($D$1:D573,D573,$I$1:I573,I573)&gt;1,0,1))</f>
        <v>0</v>
      </c>
      <c r="M573" s="68">
        <f>IF(S573="",0,IF(VLOOKUP(R573,#REF!,2,0)=1,S573-O573,S573-SUMIFS($S:$S,$R:$R,INDEX(meses,VLOOKUP(R573,#REF!,2,0)-1),D:D,D573)))</f>
        <v>0</v>
      </c>
      <c r="N573" s="96"/>
      <c r="O573" s="96"/>
      <c r="P573" s="96"/>
      <c r="Q573" s="96"/>
      <c r="R573" s="96" t="s">
        <v>392</v>
      </c>
      <c r="S573" s="94"/>
      <c r="T573" s="22"/>
      <c r="U573" s="94"/>
      <c r="V573" s="94"/>
      <c r="W573" s="94"/>
      <c r="X573" s="23" t="s">
        <v>757</v>
      </c>
      <c r="Y573" s="23" t="s">
        <v>1074</v>
      </c>
      <c r="Z573" s="23"/>
      <c r="AA573" s="123"/>
      <c r="AB573" s="123"/>
      <c r="AC573" s="123"/>
      <c r="AD573" s="23"/>
      <c r="AE573" s="23"/>
      <c r="AF573" s="94"/>
      <c r="AG573" s="22"/>
      <c r="AH573" s="94"/>
      <c r="AI573" s="94"/>
      <c r="AJ573" s="94"/>
      <c r="AK573" s="23" t="s">
        <v>779</v>
      </c>
      <c r="AL573" s="94" t="s">
        <v>416</v>
      </c>
      <c r="AM573" s="94" t="s">
        <v>416</v>
      </c>
      <c r="AN573" s="94" t="s">
        <v>416</v>
      </c>
      <c r="AO573" s="94" t="s">
        <v>416</v>
      </c>
      <c r="AP573" s="94" t="s">
        <v>416</v>
      </c>
      <c r="AQ573" s="94" t="s">
        <v>416</v>
      </c>
      <c r="AR573" s="94" t="s">
        <v>416</v>
      </c>
      <c r="AS573" s="94">
        <v>709</v>
      </c>
      <c r="AT573" s="23" t="s">
        <v>1087</v>
      </c>
      <c r="AU573" s="23"/>
      <c r="AV573" s="23"/>
      <c r="AW573" s="94" t="s">
        <v>779</v>
      </c>
      <c r="AX573" s="115">
        <v>35000000</v>
      </c>
      <c r="AY573" s="116">
        <v>1</v>
      </c>
      <c r="AZ573" s="116" t="s">
        <v>793</v>
      </c>
      <c r="BA573" s="116">
        <v>0</v>
      </c>
      <c r="BB573" s="116" t="s">
        <v>416</v>
      </c>
      <c r="BC573" s="117">
        <v>35000000</v>
      </c>
      <c r="BD573" s="117">
        <v>35000000</v>
      </c>
      <c r="BE573" s="118"/>
      <c r="BF573" s="118" t="s">
        <v>794</v>
      </c>
      <c r="BG573" s="119" t="s">
        <v>795</v>
      </c>
      <c r="BH573" s="118"/>
      <c r="BI573" s="118" t="s">
        <v>908</v>
      </c>
      <c r="BJ573" s="118" t="s">
        <v>1088</v>
      </c>
      <c r="BK573" s="124">
        <v>5</v>
      </c>
      <c r="BL573" s="130">
        <v>43497</v>
      </c>
      <c r="BM573" s="6">
        <f t="shared" si="42"/>
        <v>2</v>
      </c>
      <c r="BN573" s="129" t="s">
        <v>1079</v>
      </c>
      <c r="BO573" s="126" t="s">
        <v>1080</v>
      </c>
    </row>
    <row r="574" spans="1:67" s="41" customFormat="1" ht="54" customHeight="1" x14ac:dyDescent="0.25">
      <c r="A574" s="68">
        <v>723</v>
      </c>
      <c r="B574" s="23" t="s">
        <v>750</v>
      </c>
      <c r="C574" s="23" t="s">
        <v>751</v>
      </c>
      <c r="D574" s="23" t="s">
        <v>752</v>
      </c>
      <c r="E574" s="23" t="s">
        <v>198</v>
      </c>
      <c r="F574" s="23" t="s">
        <v>199</v>
      </c>
      <c r="G574" s="23" t="s">
        <v>753</v>
      </c>
      <c r="H574" s="23" t="s">
        <v>1042</v>
      </c>
      <c r="I574" s="23" t="s">
        <v>755</v>
      </c>
      <c r="J574" s="94" t="s">
        <v>756</v>
      </c>
      <c r="K574" s="68">
        <f>IF(I574="na",0,IF(COUNTIFS($C$1:C574,C574,$I$1:I574,I574)&gt;1,0,1))</f>
        <v>0</v>
      </c>
      <c r="L574" s="68">
        <f>IF(I574="na",0,IF(COUNTIFS($D$1:D574,D574,$I$1:I574,I574)&gt;1,0,1))</f>
        <v>0</v>
      </c>
      <c r="M574" s="68">
        <f>IF(S574="",0,IF(VLOOKUP(R574,#REF!,2,0)=1,S574-O574,S574-SUMIFS($S:$S,$R:$R,INDEX(meses,VLOOKUP(R574,#REF!,2,0)-1),D:D,D574)))</f>
        <v>0</v>
      </c>
      <c r="N574" s="96"/>
      <c r="O574" s="96"/>
      <c r="P574" s="96"/>
      <c r="Q574" s="96"/>
      <c r="R574" s="96" t="s">
        <v>392</v>
      </c>
      <c r="S574" s="94"/>
      <c r="T574" s="22"/>
      <c r="U574" s="94"/>
      <c r="V574" s="94"/>
      <c r="W574" s="94"/>
      <c r="X574" s="23" t="s">
        <v>757</v>
      </c>
      <c r="Y574" s="23" t="s">
        <v>1074</v>
      </c>
      <c r="Z574" s="23"/>
      <c r="AA574" s="123"/>
      <c r="AB574" s="123"/>
      <c r="AC574" s="123"/>
      <c r="AD574" s="23"/>
      <c r="AE574" s="23"/>
      <c r="AF574" s="94"/>
      <c r="AG574" s="22"/>
      <c r="AH574" s="94"/>
      <c r="AI574" s="94"/>
      <c r="AJ574" s="94"/>
      <c r="AK574" s="23" t="s">
        <v>779</v>
      </c>
      <c r="AL574" s="94" t="s">
        <v>416</v>
      </c>
      <c r="AM574" s="94" t="s">
        <v>416</v>
      </c>
      <c r="AN574" s="94" t="s">
        <v>416</v>
      </c>
      <c r="AO574" s="94" t="s">
        <v>416</v>
      </c>
      <c r="AP574" s="94" t="s">
        <v>416</v>
      </c>
      <c r="AQ574" s="94" t="s">
        <v>416</v>
      </c>
      <c r="AR574" s="94" t="s">
        <v>416</v>
      </c>
      <c r="AS574" s="94">
        <v>713</v>
      </c>
      <c r="AT574" s="23" t="s">
        <v>1089</v>
      </c>
      <c r="AU574" s="23"/>
      <c r="AV574" s="23"/>
      <c r="AW574" s="94" t="s">
        <v>779</v>
      </c>
      <c r="AX574" s="115">
        <v>50000000</v>
      </c>
      <c r="AY574" s="116">
        <v>1</v>
      </c>
      <c r="AZ574" s="116" t="s">
        <v>793</v>
      </c>
      <c r="BA574" s="116">
        <v>0</v>
      </c>
      <c r="BB574" s="116" t="s">
        <v>416</v>
      </c>
      <c r="BC574" s="117">
        <v>50000000</v>
      </c>
      <c r="BD574" s="117">
        <v>50000000</v>
      </c>
      <c r="BE574" s="118"/>
      <c r="BF574" s="118" t="s">
        <v>794</v>
      </c>
      <c r="BG574" s="119" t="s">
        <v>795</v>
      </c>
      <c r="BH574" s="118"/>
      <c r="BI574" s="118" t="s">
        <v>908</v>
      </c>
      <c r="BJ574" s="118" t="s">
        <v>1090</v>
      </c>
      <c r="BK574" s="124">
        <v>6</v>
      </c>
      <c r="BL574" s="130">
        <v>43525</v>
      </c>
      <c r="BM574" s="6">
        <f t="shared" si="42"/>
        <v>3</v>
      </c>
      <c r="BN574" s="129" t="s">
        <v>1079</v>
      </c>
      <c r="BO574" s="126" t="s">
        <v>1080</v>
      </c>
    </row>
    <row r="575" spans="1:67" s="41" customFormat="1" ht="54" customHeight="1" x14ac:dyDescent="0.25">
      <c r="A575" s="68">
        <v>724</v>
      </c>
      <c r="B575" s="23" t="s">
        <v>750</v>
      </c>
      <c r="C575" s="23" t="s">
        <v>751</v>
      </c>
      <c r="D575" s="23" t="s">
        <v>752</v>
      </c>
      <c r="E575" s="23" t="s">
        <v>198</v>
      </c>
      <c r="F575" s="23" t="s">
        <v>199</v>
      </c>
      <c r="G575" s="23" t="s">
        <v>753</v>
      </c>
      <c r="H575" s="23" t="s">
        <v>1042</v>
      </c>
      <c r="I575" s="23" t="s">
        <v>755</v>
      </c>
      <c r="J575" s="94" t="s">
        <v>756</v>
      </c>
      <c r="K575" s="68">
        <f>IF(I575="na",0,IF(COUNTIFS($C$1:C575,C575,$I$1:I575,I575)&gt;1,0,1))</f>
        <v>0</v>
      </c>
      <c r="L575" s="68">
        <f>IF(I575="na",0,IF(COUNTIFS($D$1:D575,D575,$I$1:I575,I575)&gt;1,0,1))</f>
        <v>0</v>
      </c>
      <c r="M575" s="68">
        <f>IF(S575="",0,IF(VLOOKUP(R575,#REF!,2,0)=1,S575-O575,S575-SUMIFS($S:$S,$R:$R,INDEX(meses,VLOOKUP(R575,#REF!,2,0)-1),D:D,D575)))</f>
        <v>0</v>
      </c>
      <c r="N575" s="96"/>
      <c r="O575" s="96"/>
      <c r="P575" s="96"/>
      <c r="Q575" s="96"/>
      <c r="R575" s="96" t="s">
        <v>392</v>
      </c>
      <c r="S575" s="94"/>
      <c r="T575" s="22"/>
      <c r="U575" s="94"/>
      <c r="V575" s="94"/>
      <c r="W575" s="94"/>
      <c r="X575" s="23" t="s">
        <v>757</v>
      </c>
      <c r="Y575" s="23" t="s">
        <v>1074</v>
      </c>
      <c r="Z575" s="23"/>
      <c r="AA575" s="123"/>
      <c r="AB575" s="123"/>
      <c r="AC575" s="123"/>
      <c r="AD575" s="23"/>
      <c r="AE575" s="23"/>
      <c r="AF575" s="94"/>
      <c r="AG575" s="22"/>
      <c r="AH575" s="94"/>
      <c r="AI575" s="94"/>
      <c r="AJ575" s="94"/>
      <c r="AK575" s="23" t="s">
        <v>779</v>
      </c>
      <c r="AL575" s="94" t="s">
        <v>416</v>
      </c>
      <c r="AM575" s="94" t="s">
        <v>416</v>
      </c>
      <c r="AN575" s="94" t="s">
        <v>416</v>
      </c>
      <c r="AO575" s="94" t="s">
        <v>416</v>
      </c>
      <c r="AP575" s="94" t="s">
        <v>416</v>
      </c>
      <c r="AQ575" s="94" t="s">
        <v>416</v>
      </c>
      <c r="AR575" s="94" t="s">
        <v>416</v>
      </c>
      <c r="AS575" s="94">
        <v>711</v>
      </c>
      <c r="AT575" s="23" t="s">
        <v>1091</v>
      </c>
      <c r="AU575" s="23"/>
      <c r="AV575" s="23"/>
      <c r="AW575" s="94" t="s">
        <v>779</v>
      </c>
      <c r="AX575" s="115">
        <v>55000000</v>
      </c>
      <c r="AY575" s="116">
        <v>1</v>
      </c>
      <c r="AZ575" s="116" t="s">
        <v>793</v>
      </c>
      <c r="BA575" s="116">
        <v>0</v>
      </c>
      <c r="BB575" s="116" t="s">
        <v>416</v>
      </c>
      <c r="BC575" s="117">
        <v>55000000</v>
      </c>
      <c r="BD575" s="117">
        <v>55000000</v>
      </c>
      <c r="BE575" s="118"/>
      <c r="BF575" s="118" t="s">
        <v>794</v>
      </c>
      <c r="BG575" s="119" t="s">
        <v>795</v>
      </c>
      <c r="BH575" s="118"/>
      <c r="BI575" s="118" t="s">
        <v>908</v>
      </c>
      <c r="BJ575" s="118" t="s">
        <v>1092</v>
      </c>
      <c r="BK575" s="124">
        <v>7</v>
      </c>
      <c r="BL575" s="130">
        <v>43497</v>
      </c>
      <c r="BM575" s="6">
        <f t="shared" si="42"/>
        <v>2</v>
      </c>
      <c r="BN575" s="129" t="s">
        <v>1079</v>
      </c>
      <c r="BO575" s="126" t="s">
        <v>1080</v>
      </c>
    </row>
    <row r="576" spans="1:67" s="41" customFormat="1" ht="54" customHeight="1" x14ac:dyDescent="0.25">
      <c r="A576" s="68">
        <v>725</v>
      </c>
      <c r="B576" s="23" t="s">
        <v>750</v>
      </c>
      <c r="C576" s="23" t="s">
        <v>751</v>
      </c>
      <c r="D576" s="23" t="s">
        <v>752</v>
      </c>
      <c r="E576" s="23" t="s">
        <v>198</v>
      </c>
      <c r="F576" s="23" t="s">
        <v>199</v>
      </c>
      <c r="G576" s="23" t="s">
        <v>753</v>
      </c>
      <c r="H576" s="23" t="s">
        <v>1042</v>
      </c>
      <c r="I576" s="23" t="s">
        <v>755</v>
      </c>
      <c r="J576" s="94" t="s">
        <v>756</v>
      </c>
      <c r="K576" s="68">
        <f>IF(I576="na",0,IF(COUNTIFS($C$1:C576,C576,$I$1:I576,I576)&gt;1,0,1))</f>
        <v>0</v>
      </c>
      <c r="L576" s="68">
        <f>IF(I576="na",0,IF(COUNTIFS($D$1:D576,D576,$I$1:I576,I576)&gt;1,0,1))</f>
        <v>0</v>
      </c>
      <c r="M576" s="68">
        <f>IF(S576="",0,IF(VLOOKUP(R576,#REF!,2,0)=1,S576-O576,S576-SUMIFS($S:$S,$R:$R,INDEX(meses,VLOOKUP(R576,#REF!,2,0)-1),D:D,D576)))</f>
        <v>0</v>
      </c>
      <c r="N576" s="96"/>
      <c r="O576" s="96"/>
      <c r="P576" s="96"/>
      <c r="Q576" s="96"/>
      <c r="R576" s="96" t="s">
        <v>392</v>
      </c>
      <c r="S576" s="94"/>
      <c r="T576" s="22"/>
      <c r="U576" s="94"/>
      <c r="V576" s="94"/>
      <c r="W576" s="94"/>
      <c r="X576" s="23" t="s">
        <v>757</v>
      </c>
      <c r="Y576" s="23" t="s">
        <v>1074</v>
      </c>
      <c r="Z576" s="23"/>
      <c r="AA576" s="123"/>
      <c r="AB576" s="123"/>
      <c r="AC576" s="123"/>
      <c r="AD576" s="23"/>
      <c r="AE576" s="23"/>
      <c r="AF576" s="94"/>
      <c r="AG576" s="22"/>
      <c r="AH576" s="94"/>
      <c r="AI576" s="94"/>
      <c r="AJ576" s="94"/>
      <c r="AK576" s="23" t="s">
        <v>779</v>
      </c>
      <c r="AL576" s="94" t="s">
        <v>416</v>
      </c>
      <c r="AM576" s="94" t="s">
        <v>416</v>
      </c>
      <c r="AN576" s="94" t="s">
        <v>416</v>
      </c>
      <c r="AO576" s="94" t="s">
        <v>416</v>
      </c>
      <c r="AP576" s="94" t="s">
        <v>416</v>
      </c>
      <c r="AQ576" s="94" t="s">
        <v>416</v>
      </c>
      <c r="AR576" s="94" t="s">
        <v>416</v>
      </c>
      <c r="AS576" s="94">
        <v>714</v>
      </c>
      <c r="AT576" s="23" t="s">
        <v>1093</v>
      </c>
      <c r="AU576" s="23"/>
      <c r="AV576" s="23"/>
      <c r="AW576" s="94" t="s">
        <v>779</v>
      </c>
      <c r="AX576" s="115">
        <v>55000000</v>
      </c>
      <c r="AY576" s="116">
        <v>1</v>
      </c>
      <c r="AZ576" s="116" t="s">
        <v>793</v>
      </c>
      <c r="BA576" s="116">
        <v>0</v>
      </c>
      <c r="BB576" s="116" t="s">
        <v>416</v>
      </c>
      <c r="BC576" s="117">
        <v>55000000</v>
      </c>
      <c r="BD576" s="117">
        <v>55000000</v>
      </c>
      <c r="BE576" s="118"/>
      <c r="BF576" s="118" t="s">
        <v>794</v>
      </c>
      <c r="BG576" s="119" t="s">
        <v>795</v>
      </c>
      <c r="BH576" s="118"/>
      <c r="BI576" s="118" t="s">
        <v>908</v>
      </c>
      <c r="BJ576" s="118" t="s">
        <v>1094</v>
      </c>
      <c r="BK576" s="124">
        <v>8</v>
      </c>
      <c r="BL576" s="130">
        <v>43497</v>
      </c>
      <c r="BM576" s="6">
        <f t="shared" si="42"/>
        <v>2</v>
      </c>
      <c r="BN576" s="129" t="s">
        <v>1079</v>
      </c>
      <c r="BO576" s="126" t="s">
        <v>1080</v>
      </c>
    </row>
    <row r="577" spans="1:67" s="41" customFormat="1" ht="54" customHeight="1" x14ac:dyDescent="0.25">
      <c r="A577" s="68">
        <v>726</v>
      </c>
      <c r="B577" s="23" t="s">
        <v>750</v>
      </c>
      <c r="C577" s="23" t="s">
        <v>751</v>
      </c>
      <c r="D577" s="23" t="s">
        <v>752</v>
      </c>
      <c r="E577" s="23" t="s">
        <v>198</v>
      </c>
      <c r="F577" s="23" t="s">
        <v>199</v>
      </c>
      <c r="G577" s="23" t="s">
        <v>753</v>
      </c>
      <c r="H577" s="23" t="s">
        <v>1042</v>
      </c>
      <c r="I577" s="23" t="s">
        <v>755</v>
      </c>
      <c r="J577" s="94" t="s">
        <v>756</v>
      </c>
      <c r="K577" s="68">
        <f>IF(I577="na",0,IF(COUNTIFS($C$1:C577,C577,$I$1:I577,I577)&gt;1,0,1))</f>
        <v>0</v>
      </c>
      <c r="L577" s="68">
        <f>IF(I577="na",0,IF(COUNTIFS($D$1:D577,D577,$I$1:I577,I577)&gt;1,0,1))</f>
        <v>0</v>
      </c>
      <c r="M577" s="68">
        <f>IF(S577="",0,IF(VLOOKUP(R577,#REF!,2,0)=1,S577-O577,S577-SUMIFS($S:$S,$R:$R,INDEX(meses,VLOOKUP(R577,#REF!,2,0)-1),D:D,D577)))</f>
        <v>0</v>
      </c>
      <c r="N577" s="96"/>
      <c r="O577" s="96"/>
      <c r="P577" s="96"/>
      <c r="Q577" s="96"/>
      <c r="R577" s="96" t="s">
        <v>392</v>
      </c>
      <c r="S577" s="94"/>
      <c r="T577" s="22"/>
      <c r="U577" s="94"/>
      <c r="V577" s="94"/>
      <c r="W577" s="94"/>
      <c r="X577" s="23" t="s">
        <v>757</v>
      </c>
      <c r="Y577" s="125" t="s">
        <v>1074</v>
      </c>
      <c r="Z577" s="23"/>
      <c r="AA577" s="123"/>
      <c r="AB577" s="123"/>
      <c r="AC577" s="123"/>
      <c r="AD577" s="23"/>
      <c r="AE577" s="23"/>
      <c r="AF577" s="94"/>
      <c r="AG577" s="22"/>
      <c r="AH577" s="94"/>
      <c r="AI577" s="94"/>
      <c r="AJ577" s="94"/>
      <c r="AK577" s="23" t="s">
        <v>779</v>
      </c>
      <c r="AL577" s="94" t="s">
        <v>416</v>
      </c>
      <c r="AM577" s="94" t="s">
        <v>416</v>
      </c>
      <c r="AN577" s="94" t="s">
        <v>416</v>
      </c>
      <c r="AO577" s="94" t="s">
        <v>416</v>
      </c>
      <c r="AP577" s="94" t="s">
        <v>416</v>
      </c>
      <c r="AQ577" s="94" t="s">
        <v>416</v>
      </c>
      <c r="AR577" s="94" t="s">
        <v>416</v>
      </c>
      <c r="AS577" s="94">
        <v>1204</v>
      </c>
      <c r="AT577" s="23" t="s">
        <v>1095</v>
      </c>
      <c r="AU577" s="23"/>
      <c r="AV577" s="23"/>
      <c r="AW577" s="94" t="s">
        <v>779</v>
      </c>
      <c r="AX577" s="115">
        <v>54000000</v>
      </c>
      <c r="AY577" s="116">
        <v>1</v>
      </c>
      <c r="AZ577" s="116" t="s">
        <v>793</v>
      </c>
      <c r="BA577" s="116">
        <v>0</v>
      </c>
      <c r="BB577" s="116" t="s">
        <v>416</v>
      </c>
      <c r="BC577" s="117">
        <v>54000000</v>
      </c>
      <c r="BD577" s="117">
        <v>54000000</v>
      </c>
      <c r="BE577" s="118"/>
      <c r="BF577" s="118" t="s">
        <v>794</v>
      </c>
      <c r="BG577" s="119" t="s">
        <v>795</v>
      </c>
      <c r="BH577" s="118"/>
      <c r="BI577" s="118" t="s">
        <v>908</v>
      </c>
      <c r="BJ577" s="118" t="s">
        <v>1096</v>
      </c>
      <c r="BK577" s="124">
        <v>9</v>
      </c>
      <c r="BL577" s="130">
        <v>43525</v>
      </c>
      <c r="BM577" s="6">
        <f t="shared" si="42"/>
        <v>3</v>
      </c>
      <c r="BN577" s="129" t="s">
        <v>1079</v>
      </c>
      <c r="BO577" s="126" t="s">
        <v>1080</v>
      </c>
    </row>
    <row r="578" spans="1:67" s="41" customFormat="1" ht="54" customHeight="1" x14ac:dyDescent="0.25">
      <c r="A578" s="68">
        <v>727</v>
      </c>
      <c r="B578" s="23" t="s">
        <v>750</v>
      </c>
      <c r="C578" s="23" t="s">
        <v>751</v>
      </c>
      <c r="D578" s="23" t="s">
        <v>752</v>
      </c>
      <c r="E578" s="23" t="s">
        <v>198</v>
      </c>
      <c r="F578" s="23" t="s">
        <v>199</v>
      </c>
      <c r="G578" s="23" t="s">
        <v>753</v>
      </c>
      <c r="H578" s="23" t="s">
        <v>1042</v>
      </c>
      <c r="I578" s="23" t="s">
        <v>755</v>
      </c>
      <c r="J578" s="94" t="s">
        <v>756</v>
      </c>
      <c r="K578" s="68">
        <f>IF(I578="na",0,IF(COUNTIFS($C$1:C578,C578,$I$1:I578,I578)&gt;1,0,1))</f>
        <v>0</v>
      </c>
      <c r="L578" s="68">
        <f>IF(I578="na",0,IF(COUNTIFS($D$1:D578,D578,$I$1:I578,I578)&gt;1,0,1))</f>
        <v>0</v>
      </c>
      <c r="M578" s="68">
        <f>IF(S578="",0,IF(VLOOKUP(R578,#REF!,2,0)=1,S578-O578,S578-SUMIFS($S:$S,$R:$R,INDEX(meses,VLOOKUP(R578,#REF!,2,0)-1),D:D,D578)))</f>
        <v>0</v>
      </c>
      <c r="N578" s="96"/>
      <c r="O578" s="96"/>
      <c r="P578" s="96"/>
      <c r="Q578" s="96"/>
      <c r="R578" s="96" t="s">
        <v>392</v>
      </c>
      <c r="S578" s="94"/>
      <c r="T578" s="22"/>
      <c r="U578" s="94"/>
      <c r="V578" s="94"/>
      <c r="W578" s="94"/>
      <c r="X578" s="23" t="s">
        <v>757</v>
      </c>
      <c r="Y578" s="23" t="s">
        <v>1074</v>
      </c>
      <c r="Z578" s="23"/>
      <c r="AA578" s="123"/>
      <c r="AB578" s="123"/>
      <c r="AC578" s="123"/>
      <c r="AD578" s="23"/>
      <c r="AE578" s="23"/>
      <c r="AF578" s="94"/>
      <c r="AG578" s="22"/>
      <c r="AH578" s="94"/>
      <c r="AI578" s="94"/>
      <c r="AJ578" s="94"/>
      <c r="AK578" s="23" t="s">
        <v>779</v>
      </c>
      <c r="AL578" s="94" t="s">
        <v>416</v>
      </c>
      <c r="AM578" s="94" t="s">
        <v>416</v>
      </c>
      <c r="AN578" s="94" t="s">
        <v>416</v>
      </c>
      <c r="AO578" s="94" t="s">
        <v>416</v>
      </c>
      <c r="AP578" s="94" t="s">
        <v>416</v>
      </c>
      <c r="AQ578" s="94" t="s">
        <v>416</v>
      </c>
      <c r="AR578" s="94" t="s">
        <v>416</v>
      </c>
      <c r="AS578" s="94">
        <v>1204</v>
      </c>
      <c r="AT578" s="23" t="s">
        <v>1097</v>
      </c>
      <c r="AU578" s="23"/>
      <c r="AV578" s="23"/>
      <c r="AW578" s="94" t="s">
        <v>779</v>
      </c>
      <c r="AX578" s="115">
        <v>61200000</v>
      </c>
      <c r="AY578" s="116">
        <v>1</v>
      </c>
      <c r="AZ578" s="116" t="s">
        <v>793</v>
      </c>
      <c r="BA578" s="116">
        <v>0</v>
      </c>
      <c r="BB578" s="116" t="s">
        <v>416</v>
      </c>
      <c r="BC578" s="117">
        <v>61200000</v>
      </c>
      <c r="BD578" s="117">
        <v>61200000</v>
      </c>
      <c r="BE578" s="118"/>
      <c r="BF578" s="118" t="s">
        <v>794</v>
      </c>
      <c r="BG578" s="119" t="s">
        <v>795</v>
      </c>
      <c r="BH578" s="118"/>
      <c r="BI578" s="118" t="s">
        <v>908</v>
      </c>
      <c r="BJ578" s="118" t="s">
        <v>1098</v>
      </c>
      <c r="BK578" s="124">
        <v>10</v>
      </c>
      <c r="BL578" s="130">
        <v>43556</v>
      </c>
      <c r="BM578" s="6">
        <f t="shared" si="42"/>
        <v>4</v>
      </c>
      <c r="BN578" s="129" t="s">
        <v>1079</v>
      </c>
      <c r="BO578" s="126" t="s">
        <v>1080</v>
      </c>
    </row>
    <row r="579" spans="1:67" s="41" customFormat="1" ht="54" customHeight="1" x14ac:dyDescent="0.25">
      <c r="A579" s="68">
        <v>728</v>
      </c>
      <c r="B579" s="23" t="s">
        <v>750</v>
      </c>
      <c r="C579" s="23" t="s">
        <v>751</v>
      </c>
      <c r="D579" s="23" t="s">
        <v>752</v>
      </c>
      <c r="E579" s="23" t="s">
        <v>198</v>
      </c>
      <c r="F579" s="23" t="s">
        <v>199</v>
      </c>
      <c r="G579" s="23" t="s">
        <v>753</v>
      </c>
      <c r="H579" s="23" t="s">
        <v>1042</v>
      </c>
      <c r="I579" s="23" t="s">
        <v>755</v>
      </c>
      <c r="J579" s="94" t="s">
        <v>756</v>
      </c>
      <c r="K579" s="68">
        <f>IF(I579="na",0,IF(COUNTIFS($C$1:C579,C579,$I$1:I579,I579)&gt;1,0,1))</f>
        <v>0</v>
      </c>
      <c r="L579" s="68">
        <f>IF(I579="na",0,IF(COUNTIFS($D$1:D579,D579,$I$1:I579,I579)&gt;1,0,1))</f>
        <v>0</v>
      </c>
      <c r="M579" s="68">
        <f>IF(S579="",0,IF(VLOOKUP(R579,#REF!,2,0)=1,S579-O579,S579-SUMIFS($S:$S,$R:$R,INDEX(meses,VLOOKUP(R579,#REF!,2,0)-1),D:D,D579)))</f>
        <v>0</v>
      </c>
      <c r="N579" s="96"/>
      <c r="O579" s="96"/>
      <c r="P579" s="96"/>
      <c r="Q579" s="96"/>
      <c r="R579" s="96" t="s">
        <v>392</v>
      </c>
      <c r="S579" s="94"/>
      <c r="T579" s="22"/>
      <c r="U579" s="94"/>
      <c r="V579" s="94"/>
      <c r="W579" s="94"/>
      <c r="X579" s="23" t="s">
        <v>757</v>
      </c>
      <c r="Y579" s="23" t="s">
        <v>1074</v>
      </c>
      <c r="Z579" s="23"/>
      <c r="AA579" s="123"/>
      <c r="AB579" s="123"/>
      <c r="AC579" s="123"/>
      <c r="AD579" s="23"/>
      <c r="AE579" s="23"/>
      <c r="AF579" s="94"/>
      <c r="AG579" s="22"/>
      <c r="AH579" s="94"/>
      <c r="AI579" s="94"/>
      <c r="AJ579" s="94"/>
      <c r="AK579" s="23" t="s">
        <v>779</v>
      </c>
      <c r="AL579" s="94" t="s">
        <v>416</v>
      </c>
      <c r="AM579" s="94" t="s">
        <v>416</v>
      </c>
      <c r="AN579" s="94" t="s">
        <v>416</v>
      </c>
      <c r="AO579" s="94" t="s">
        <v>416</v>
      </c>
      <c r="AP579" s="94" t="s">
        <v>416</v>
      </c>
      <c r="AQ579" s="94" t="s">
        <v>416</v>
      </c>
      <c r="AR579" s="94" t="s">
        <v>416</v>
      </c>
      <c r="AS579" s="94">
        <v>712</v>
      </c>
      <c r="AT579" s="23" t="s">
        <v>1099</v>
      </c>
      <c r="AU579" s="23"/>
      <c r="AV579" s="23"/>
      <c r="AW579" s="94" t="s">
        <v>779</v>
      </c>
      <c r="AX579" s="115">
        <v>55000000</v>
      </c>
      <c r="AY579" s="116">
        <v>1</v>
      </c>
      <c r="AZ579" s="116" t="s">
        <v>793</v>
      </c>
      <c r="BA579" s="116">
        <v>0</v>
      </c>
      <c r="BB579" s="116" t="s">
        <v>416</v>
      </c>
      <c r="BC579" s="117">
        <v>55000000</v>
      </c>
      <c r="BD579" s="117">
        <v>55000000</v>
      </c>
      <c r="BE579" s="118"/>
      <c r="BF579" s="118" t="s">
        <v>794</v>
      </c>
      <c r="BG579" s="119" t="s">
        <v>795</v>
      </c>
      <c r="BH579" s="118"/>
      <c r="BI579" s="118" t="s">
        <v>908</v>
      </c>
      <c r="BJ579" s="118" t="s">
        <v>1100</v>
      </c>
      <c r="BK579" s="124">
        <v>11</v>
      </c>
      <c r="BL579" s="130">
        <v>43497</v>
      </c>
      <c r="BM579" s="6">
        <f t="shared" si="42"/>
        <v>2</v>
      </c>
      <c r="BN579" s="129" t="s">
        <v>1079</v>
      </c>
      <c r="BO579" s="126" t="s">
        <v>1080</v>
      </c>
    </row>
    <row r="580" spans="1:67" s="41" customFormat="1" ht="54" customHeight="1" x14ac:dyDescent="0.25">
      <c r="A580" s="68">
        <v>729</v>
      </c>
      <c r="B580" s="23" t="s">
        <v>750</v>
      </c>
      <c r="C580" s="23" t="s">
        <v>751</v>
      </c>
      <c r="D580" s="23" t="s">
        <v>752</v>
      </c>
      <c r="E580" s="23" t="s">
        <v>198</v>
      </c>
      <c r="F580" s="23" t="s">
        <v>199</v>
      </c>
      <c r="G580" s="23" t="s">
        <v>753</v>
      </c>
      <c r="H580" s="23" t="s">
        <v>1042</v>
      </c>
      <c r="I580" s="23" t="s">
        <v>755</v>
      </c>
      <c r="J580" s="94" t="s">
        <v>756</v>
      </c>
      <c r="K580" s="68">
        <f>IF(I580="na",0,IF(COUNTIFS($C$1:C580,C580,$I$1:I580,I580)&gt;1,0,1))</f>
        <v>0</v>
      </c>
      <c r="L580" s="68">
        <f>IF(I580="na",0,IF(COUNTIFS($D$1:D580,D580,$I$1:I580,I580)&gt;1,0,1))</f>
        <v>0</v>
      </c>
      <c r="M580" s="68">
        <f>IF(S580="",0,IF(VLOOKUP(R580,#REF!,2,0)=1,S580-O580,S580-SUMIFS($S:$S,$R:$R,INDEX(meses,VLOOKUP(R580,#REF!,2,0)-1),D:D,D580)))</f>
        <v>0</v>
      </c>
      <c r="N580" s="96"/>
      <c r="O580" s="96"/>
      <c r="P580" s="96"/>
      <c r="Q580" s="96"/>
      <c r="R580" s="96" t="s">
        <v>392</v>
      </c>
      <c r="S580" s="94"/>
      <c r="T580" s="22"/>
      <c r="U580" s="94"/>
      <c r="V580" s="94"/>
      <c r="W580" s="94"/>
      <c r="X580" s="23" t="s">
        <v>757</v>
      </c>
      <c r="Y580" s="23" t="s">
        <v>1074</v>
      </c>
      <c r="Z580" s="23"/>
      <c r="AA580" s="123"/>
      <c r="AB580" s="123"/>
      <c r="AC580" s="123"/>
      <c r="AD580" s="23"/>
      <c r="AE580" s="23"/>
      <c r="AF580" s="94"/>
      <c r="AG580" s="22"/>
      <c r="AH580" s="94"/>
      <c r="AI580" s="94"/>
      <c r="AJ580" s="94"/>
      <c r="AK580" s="23" t="s">
        <v>779</v>
      </c>
      <c r="AL580" s="94" t="s">
        <v>416</v>
      </c>
      <c r="AM580" s="94" t="s">
        <v>416</v>
      </c>
      <c r="AN580" s="94" t="s">
        <v>416</v>
      </c>
      <c r="AO580" s="94" t="s">
        <v>416</v>
      </c>
      <c r="AP580" s="94" t="s">
        <v>416</v>
      </c>
      <c r="AQ580" s="94" t="s">
        <v>416</v>
      </c>
      <c r="AR580" s="94" t="s">
        <v>416</v>
      </c>
      <c r="AS580" s="94">
        <v>742</v>
      </c>
      <c r="AT580" s="23" t="s">
        <v>1101</v>
      </c>
      <c r="AU580" s="23"/>
      <c r="AV580" s="23"/>
      <c r="AW580" s="94" t="s">
        <v>779</v>
      </c>
      <c r="AX580" s="115">
        <v>66000000</v>
      </c>
      <c r="AY580" s="116">
        <v>1</v>
      </c>
      <c r="AZ580" s="116" t="s">
        <v>793</v>
      </c>
      <c r="BA580" s="116">
        <v>0</v>
      </c>
      <c r="BB580" s="116" t="s">
        <v>416</v>
      </c>
      <c r="BC580" s="117">
        <v>66000000</v>
      </c>
      <c r="BD580" s="117">
        <v>66000000</v>
      </c>
      <c r="BE580" s="118"/>
      <c r="BF580" s="118" t="s">
        <v>794</v>
      </c>
      <c r="BG580" s="119" t="s">
        <v>795</v>
      </c>
      <c r="BH580" s="118"/>
      <c r="BI580" s="118" t="s">
        <v>908</v>
      </c>
      <c r="BJ580" s="118" t="s">
        <v>1102</v>
      </c>
      <c r="BK580" s="124">
        <v>12</v>
      </c>
      <c r="BL580" s="130">
        <v>43497</v>
      </c>
      <c r="BM580" s="6">
        <f t="shared" si="42"/>
        <v>2</v>
      </c>
      <c r="BN580" s="129" t="s">
        <v>1079</v>
      </c>
      <c r="BO580" s="126" t="s">
        <v>1080</v>
      </c>
    </row>
    <row r="581" spans="1:67" s="41" customFormat="1" ht="54" customHeight="1" x14ac:dyDescent="0.25">
      <c r="A581" s="68">
        <v>730</v>
      </c>
      <c r="B581" s="23" t="s">
        <v>750</v>
      </c>
      <c r="C581" s="23" t="s">
        <v>751</v>
      </c>
      <c r="D581" s="23" t="s">
        <v>752</v>
      </c>
      <c r="E581" s="23" t="s">
        <v>198</v>
      </c>
      <c r="F581" s="23" t="s">
        <v>199</v>
      </c>
      <c r="G581" s="23" t="s">
        <v>753</v>
      </c>
      <c r="H581" s="23" t="s">
        <v>1042</v>
      </c>
      <c r="I581" s="23" t="s">
        <v>755</v>
      </c>
      <c r="J581" s="94" t="s">
        <v>756</v>
      </c>
      <c r="K581" s="68">
        <f>IF(I581="na",0,IF(COUNTIFS($C$1:C581,C581,$I$1:I581,I581)&gt;1,0,1))</f>
        <v>0</v>
      </c>
      <c r="L581" s="68">
        <f>IF(I581="na",0,IF(COUNTIFS($D$1:D581,D581,$I$1:I581,I581)&gt;1,0,1))</f>
        <v>0</v>
      </c>
      <c r="M581" s="68">
        <f>IF(S581="",0,IF(VLOOKUP(R581,#REF!,2,0)=1,S581-O581,S581-SUMIFS($S:$S,$R:$R,INDEX(meses,VLOOKUP(R581,#REF!,2,0)-1),D:D,D581)))</f>
        <v>0</v>
      </c>
      <c r="N581" s="96"/>
      <c r="O581" s="96"/>
      <c r="P581" s="96"/>
      <c r="Q581" s="96"/>
      <c r="R581" s="96" t="s">
        <v>392</v>
      </c>
      <c r="S581" s="94"/>
      <c r="T581" s="22"/>
      <c r="U581" s="94"/>
      <c r="V581" s="94"/>
      <c r="W581" s="94"/>
      <c r="X581" s="23" t="s">
        <v>757</v>
      </c>
      <c r="Y581" s="23" t="s">
        <v>1074</v>
      </c>
      <c r="Z581" s="23"/>
      <c r="AA581" s="123"/>
      <c r="AB581" s="123"/>
      <c r="AC581" s="123"/>
      <c r="AD581" s="23"/>
      <c r="AE581" s="23"/>
      <c r="AF581" s="94"/>
      <c r="AG581" s="22"/>
      <c r="AH581" s="94"/>
      <c r="AI581" s="94"/>
      <c r="AJ581" s="94"/>
      <c r="AK581" s="23" t="s">
        <v>779</v>
      </c>
      <c r="AL581" s="94" t="s">
        <v>416</v>
      </c>
      <c r="AM581" s="94" t="s">
        <v>416</v>
      </c>
      <c r="AN581" s="94" t="s">
        <v>416</v>
      </c>
      <c r="AO581" s="94" t="s">
        <v>416</v>
      </c>
      <c r="AP581" s="94" t="s">
        <v>416</v>
      </c>
      <c r="AQ581" s="94" t="s">
        <v>416</v>
      </c>
      <c r="AR581" s="94" t="s">
        <v>416</v>
      </c>
      <c r="AS581" s="94">
        <v>600</v>
      </c>
      <c r="AT581" s="23" t="s">
        <v>1103</v>
      </c>
      <c r="AU581" s="23"/>
      <c r="AV581" s="23"/>
      <c r="AW581" s="94" t="s">
        <v>779</v>
      </c>
      <c r="AX581" s="115">
        <v>80300000</v>
      </c>
      <c r="AY581" s="116">
        <v>1</v>
      </c>
      <c r="AZ581" s="116" t="s">
        <v>793</v>
      </c>
      <c r="BA581" s="116">
        <v>0</v>
      </c>
      <c r="BB581" s="116" t="s">
        <v>416</v>
      </c>
      <c r="BC581" s="117">
        <v>80300000</v>
      </c>
      <c r="BD581" s="117">
        <v>80300000</v>
      </c>
      <c r="BE581" s="118"/>
      <c r="BF581" s="118" t="s">
        <v>794</v>
      </c>
      <c r="BG581" s="119" t="s">
        <v>795</v>
      </c>
      <c r="BH581" s="118"/>
      <c r="BI581" s="118" t="s">
        <v>908</v>
      </c>
      <c r="BJ581" s="118" t="s">
        <v>1104</v>
      </c>
      <c r="BK581" s="124">
        <v>13</v>
      </c>
      <c r="BL581" s="130">
        <v>43497</v>
      </c>
      <c r="BM581" s="6">
        <f t="shared" si="42"/>
        <v>2</v>
      </c>
      <c r="BN581" s="129" t="s">
        <v>1079</v>
      </c>
      <c r="BO581" s="126" t="s">
        <v>1080</v>
      </c>
    </row>
    <row r="582" spans="1:67" s="41" customFormat="1" ht="54" customHeight="1" x14ac:dyDescent="0.25">
      <c r="A582" s="68">
        <v>731</v>
      </c>
      <c r="B582" s="23" t="s">
        <v>750</v>
      </c>
      <c r="C582" s="23" t="s">
        <v>751</v>
      </c>
      <c r="D582" s="23" t="s">
        <v>752</v>
      </c>
      <c r="E582" s="23" t="s">
        <v>198</v>
      </c>
      <c r="F582" s="23" t="s">
        <v>199</v>
      </c>
      <c r="G582" s="23" t="s">
        <v>753</v>
      </c>
      <c r="H582" s="23" t="s">
        <v>1042</v>
      </c>
      <c r="I582" s="23" t="s">
        <v>755</v>
      </c>
      <c r="J582" s="94" t="s">
        <v>756</v>
      </c>
      <c r="K582" s="68">
        <f>IF(I582="na",0,IF(COUNTIFS($C$1:C582,C582,$I$1:I582,I582)&gt;1,0,1))</f>
        <v>0</v>
      </c>
      <c r="L582" s="68">
        <f>IF(I582="na",0,IF(COUNTIFS($D$1:D582,D582,$I$1:I582,I582)&gt;1,0,1))</f>
        <v>0</v>
      </c>
      <c r="M582" s="68">
        <f>IF(S582="",0,IF(VLOOKUP(R582,#REF!,2,0)=1,S582-O582,S582-SUMIFS($S:$S,$R:$R,INDEX(meses,VLOOKUP(R582,#REF!,2,0)-1),D:D,D582)))</f>
        <v>0</v>
      </c>
      <c r="N582" s="96"/>
      <c r="O582" s="96"/>
      <c r="P582" s="96"/>
      <c r="Q582" s="96"/>
      <c r="R582" s="96" t="s">
        <v>392</v>
      </c>
      <c r="S582" s="94"/>
      <c r="T582" s="22"/>
      <c r="U582" s="94"/>
      <c r="V582" s="94"/>
      <c r="W582" s="94"/>
      <c r="X582" s="23" t="s">
        <v>757</v>
      </c>
      <c r="Y582" s="23" t="s">
        <v>1074</v>
      </c>
      <c r="Z582" s="23"/>
      <c r="AA582" s="123"/>
      <c r="AB582" s="123"/>
      <c r="AC582" s="123"/>
      <c r="AD582" s="23"/>
      <c r="AE582" s="23"/>
      <c r="AF582" s="94"/>
      <c r="AG582" s="22"/>
      <c r="AH582" s="94"/>
      <c r="AI582" s="94"/>
      <c r="AJ582" s="94"/>
      <c r="AK582" s="23" t="s">
        <v>779</v>
      </c>
      <c r="AL582" s="94" t="s">
        <v>416</v>
      </c>
      <c r="AM582" s="94" t="s">
        <v>416</v>
      </c>
      <c r="AN582" s="94" t="s">
        <v>416</v>
      </c>
      <c r="AO582" s="94" t="s">
        <v>416</v>
      </c>
      <c r="AP582" s="94" t="s">
        <v>416</v>
      </c>
      <c r="AQ582" s="94" t="s">
        <v>416</v>
      </c>
      <c r="AR582" s="94" t="s">
        <v>416</v>
      </c>
      <c r="AS582" s="94">
        <v>706</v>
      </c>
      <c r="AT582" s="23" t="s">
        <v>1105</v>
      </c>
      <c r="AU582" s="23"/>
      <c r="AV582" s="23"/>
      <c r="AW582" s="94" t="s">
        <v>779</v>
      </c>
      <c r="AX582" s="115">
        <v>80300000</v>
      </c>
      <c r="AY582" s="116">
        <v>1</v>
      </c>
      <c r="AZ582" s="116" t="s">
        <v>793</v>
      </c>
      <c r="BA582" s="116">
        <v>0</v>
      </c>
      <c r="BB582" s="116" t="s">
        <v>416</v>
      </c>
      <c r="BC582" s="117">
        <v>80300000</v>
      </c>
      <c r="BD582" s="117">
        <v>80300000</v>
      </c>
      <c r="BE582" s="118"/>
      <c r="BF582" s="118" t="s">
        <v>794</v>
      </c>
      <c r="BG582" s="119" t="s">
        <v>795</v>
      </c>
      <c r="BH582" s="118"/>
      <c r="BI582" s="118" t="s">
        <v>908</v>
      </c>
      <c r="BJ582" s="118" t="s">
        <v>1106</v>
      </c>
      <c r="BK582" s="124">
        <v>14</v>
      </c>
      <c r="BL582" s="130">
        <v>43497</v>
      </c>
      <c r="BM582" s="6">
        <f t="shared" si="42"/>
        <v>2</v>
      </c>
      <c r="BN582" s="129" t="s">
        <v>1079</v>
      </c>
      <c r="BO582" s="126" t="s">
        <v>1080</v>
      </c>
    </row>
    <row r="583" spans="1:67" s="41" customFormat="1" ht="54" customHeight="1" x14ac:dyDescent="0.25">
      <c r="A583" s="68">
        <v>732</v>
      </c>
      <c r="B583" s="23" t="s">
        <v>750</v>
      </c>
      <c r="C583" s="23" t="s">
        <v>751</v>
      </c>
      <c r="D583" s="23" t="s">
        <v>752</v>
      </c>
      <c r="E583" s="23" t="s">
        <v>198</v>
      </c>
      <c r="F583" s="23" t="s">
        <v>199</v>
      </c>
      <c r="G583" s="23" t="s">
        <v>753</v>
      </c>
      <c r="H583" s="23" t="s">
        <v>1042</v>
      </c>
      <c r="I583" s="23" t="s">
        <v>755</v>
      </c>
      <c r="J583" s="94" t="s">
        <v>756</v>
      </c>
      <c r="K583" s="68">
        <f>IF(I583="na",0,IF(COUNTIFS($C$1:C583,C583,$I$1:I583,I583)&gt;1,0,1))</f>
        <v>0</v>
      </c>
      <c r="L583" s="68">
        <f>IF(I583="na",0,IF(COUNTIFS($D$1:D583,D583,$I$1:I583,I583)&gt;1,0,1))</f>
        <v>0</v>
      </c>
      <c r="M583" s="68">
        <f>IF(S583="",0,IF(VLOOKUP(R583,#REF!,2,0)=1,S583-O583,S583-SUMIFS($S:$S,$R:$R,INDEX(meses,VLOOKUP(R583,#REF!,2,0)-1),D:D,D583)))</f>
        <v>0</v>
      </c>
      <c r="N583" s="96"/>
      <c r="O583" s="96"/>
      <c r="P583" s="96"/>
      <c r="Q583" s="96"/>
      <c r="R583" s="96" t="s">
        <v>392</v>
      </c>
      <c r="S583" s="94"/>
      <c r="T583" s="22"/>
      <c r="U583" s="94"/>
      <c r="V583" s="94"/>
      <c r="W583" s="94"/>
      <c r="X583" s="23" t="s">
        <v>757</v>
      </c>
      <c r="Y583" s="23" t="s">
        <v>1074</v>
      </c>
      <c r="Z583" s="23"/>
      <c r="AA583" s="123"/>
      <c r="AB583" s="123"/>
      <c r="AC583" s="123"/>
      <c r="AD583" s="23"/>
      <c r="AE583" s="23"/>
      <c r="AF583" s="94"/>
      <c r="AG583" s="22"/>
      <c r="AH583" s="94"/>
      <c r="AI583" s="94"/>
      <c r="AJ583" s="94"/>
      <c r="AK583" s="23" t="s">
        <v>779</v>
      </c>
      <c r="AL583" s="94" t="s">
        <v>416</v>
      </c>
      <c r="AM583" s="94" t="s">
        <v>416</v>
      </c>
      <c r="AN583" s="94" t="s">
        <v>416</v>
      </c>
      <c r="AO583" s="94" t="s">
        <v>416</v>
      </c>
      <c r="AP583" s="94" t="s">
        <v>416</v>
      </c>
      <c r="AQ583" s="94" t="s">
        <v>416</v>
      </c>
      <c r="AR583" s="94" t="s">
        <v>416</v>
      </c>
      <c r="AS583" s="94">
        <v>707</v>
      </c>
      <c r="AT583" s="23" t="s">
        <v>1107</v>
      </c>
      <c r="AU583" s="23"/>
      <c r="AV583" s="23"/>
      <c r="AW583" s="94" t="s">
        <v>779</v>
      </c>
      <c r="AX583" s="115">
        <v>80300000</v>
      </c>
      <c r="AY583" s="116">
        <v>1</v>
      </c>
      <c r="AZ583" s="116" t="s">
        <v>793</v>
      </c>
      <c r="BA583" s="116">
        <v>0</v>
      </c>
      <c r="BB583" s="116" t="s">
        <v>416</v>
      </c>
      <c r="BC583" s="117">
        <v>80300000</v>
      </c>
      <c r="BD583" s="117">
        <v>80300000</v>
      </c>
      <c r="BE583" s="118"/>
      <c r="BF583" s="118" t="s">
        <v>794</v>
      </c>
      <c r="BG583" s="119" t="s">
        <v>795</v>
      </c>
      <c r="BH583" s="118"/>
      <c r="BI583" s="118" t="s">
        <v>908</v>
      </c>
      <c r="BJ583" s="118" t="s">
        <v>1108</v>
      </c>
      <c r="BK583" s="124">
        <v>15</v>
      </c>
      <c r="BL583" s="130">
        <v>43497</v>
      </c>
      <c r="BM583" s="6">
        <f t="shared" si="42"/>
        <v>2</v>
      </c>
      <c r="BN583" s="129" t="s">
        <v>1079</v>
      </c>
      <c r="BO583" s="126" t="s">
        <v>1080</v>
      </c>
    </row>
    <row r="584" spans="1:67" s="41" customFormat="1" ht="54" customHeight="1" x14ac:dyDescent="0.25">
      <c r="A584" s="68">
        <v>733</v>
      </c>
      <c r="B584" s="23" t="s">
        <v>750</v>
      </c>
      <c r="C584" s="23" t="s">
        <v>751</v>
      </c>
      <c r="D584" s="23" t="s">
        <v>752</v>
      </c>
      <c r="E584" s="23" t="s">
        <v>198</v>
      </c>
      <c r="F584" s="23" t="s">
        <v>199</v>
      </c>
      <c r="G584" s="23" t="s">
        <v>753</v>
      </c>
      <c r="H584" s="23" t="s">
        <v>1042</v>
      </c>
      <c r="I584" s="23" t="s">
        <v>755</v>
      </c>
      <c r="J584" s="94" t="s">
        <v>756</v>
      </c>
      <c r="K584" s="68">
        <f>IF(I584="na",0,IF(COUNTIFS($C$1:C584,C584,$I$1:I584,I584)&gt;1,0,1))</f>
        <v>0</v>
      </c>
      <c r="L584" s="68">
        <f>IF(I584="na",0,IF(COUNTIFS($D$1:D584,D584,$I$1:I584,I584)&gt;1,0,1))</f>
        <v>0</v>
      </c>
      <c r="M584" s="68">
        <f>IF(S584="",0,IF(VLOOKUP(R584,#REF!,2,0)=1,S584-O584,S584-SUMIFS($S:$S,$R:$R,INDEX(meses,VLOOKUP(R584,#REF!,2,0)-1),D:D,D584)))</f>
        <v>0</v>
      </c>
      <c r="N584" s="96"/>
      <c r="O584" s="96"/>
      <c r="P584" s="96"/>
      <c r="Q584" s="96"/>
      <c r="R584" s="96" t="s">
        <v>392</v>
      </c>
      <c r="S584" s="94"/>
      <c r="T584" s="22"/>
      <c r="U584" s="94"/>
      <c r="V584" s="94"/>
      <c r="W584" s="94"/>
      <c r="X584" s="23" t="s">
        <v>757</v>
      </c>
      <c r="Y584" s="23" t="s">
        <v>1074</v>
      </c>
      <c r="Z584" s="23"/>
      <c r="AA584" s="123"/>
      <c r="AB584" s="123"/>
      <c r="AC584" s="123"/>
      <c r="AD584" s="23"/>
      <c r="AE584" s="23"/>
      <c r="AF584" s="94"/>
      <c r="AG584" s="22"/>
      <c r="AH584" s="94"/>
      <c r="AI584" s="94"/>
      <c r="AJ584" s="94"/>
      <c r="AK584" s="23" t="s">
        <v>779</v>
      </c>
      <c r="AL584" s="94" t="s">
        <v>416</v>
      </c>
      <c r="AM584" s="94" t="s">
        <v>416</v>
      </c>
      <c r="AN584" s="94" t="s">
        <v>416</v>
      </c>
      <c r="AO584" s="94" t="s">
        <v>416</v>
      </c>
      <c r="AP584" s="94" t="s">
        <v>416</v>
      </c>
      <c r="AQ584" s="94" t="s">
        <v>416</v>
      </c>
      <c r="AR584" s="94" t="s">
        <v>416</v>
      </c>
      <c r="AS584" s="94">
        <v>704</v>
      </c>
      <c r="AT584" s="23" t="s">
        <v>1109</v>
      </c>
      <c r="AU584" s="23"/>
      <c r="AV584" s="23"/>
      <c r="AW584" s="94" t="s">
        <v>779</v>
      </c>
      <c r="AX584" s="115">
        <v>32970000</v>
      </c>
      <c r="AY584" s="116">
        <v>1</v>
      </c>
      <c r="AZ584" s="116" t="s">
        <v>793</v>
      </c>
      <c r="BA584" s="116">
        <v>0</v>
      </c>
      <c r="BB584" s="116" t="s">
        <v>416</v>
      </c>
      <c r="BC584" s="117">
        <v>32970000</v>
      </c>
      <c r="BD584" s="117">
        <v>32970000</v>
      </c>
      <c r="BE584" s="118"/>
      <c r="BF584" s="118" t="s">
        <v>794</v>
      </c>
      <c r="BG584" s="119" t="s">
        <v>795</v>
      </c>
      <c r="BH584" s="118"/>
      <c r="BI584" s="118" t="s">
        <v>908</v>
      </c>
      <c r="BJ584" s="118" t="s">
        <v>1110</v>
      </c>
      <c r="BK584" s="124">
        <v>16</v>
      </c>
      <c r="BL584" s="130">
        <v>43497</v>
      </c>
      <c r="BM584" s="6">
        <f t="shared" si="42"/>
        <v>2</v>
      </c>
      <c r="BN584" s="129" t="s">
        <v>1079</v>
      </c>
      <c r="BO584" s="126" t="s">
        <v>1080</v>
      </c>
    </row>
    <row r="585" spans="1:67" s="41" customFormat="1" ht="54" customHeight="1" x14ac:dyDescent="0.25">
      <c r="A585" s="68">
        <v>734</v>
      </c>
      <c r="B585" s="23" t="s">
        <v>750</v>
      </c>
      <c r="C585" s="23" t="s">
        <v>751</v>
      </c>
      <c r="D585" s="23" t="s">
        <v>752</v>
      </c>
      <c r="E585" s="23" t="s">
        <v>198</v>
      </c>
      <c r="F585" s="23" t="s">
        <v>199</v>
      </c>
      <c r="G585" s="23" t="s">
        <v>753</v>
      </c>
      <c r="H585" s="23" t="s">
        <v>1042</v>
      </c>
      <c r="I585" s="23" t="s">
        <v>755</v>
      </c>
      <c r="J585" s="94" t="s">
        <v>756</v>
      </c>
      <c r="K585" s="68">
        <f>IF(I585="na",0,IF(COUNTIFS($C$1:C585,C585,$I$1:I585,I585)&gt;1,0,1))</f>
        <v>0</v>
      </c>
      <c r="L585" s="68">
        <f>IF(I585="na",0,IF(COUNTIFS($D$1:D585,D585,$I$1:I585,I585)&gt;1,0,1))</f>
        <v>0</v>
      </c>
      <c r="M585" s="68">
        <f>IF(S585="",0,IF(VLOOKUP(R585,#REF!,2,0)=1,S585-O585,S585-SUMIFS($S:$S,$R:$R,INDEX(meses,VLOOKUP(R585,#REF!,2,0)-1),D:D,D585)))</f>
        <v>0</v>
      </c>
      <c r="N585" s="96"/>
      <c r="O585" s="96"/>
      <c r="P585" s="96"/>
      <c r="Q585" s="96"/>
      <c r="R585" s="96" t="s">
        <v>392</v>
      </c>
      <c r="S585" s="94"/>
      <c r="T585" s="22"/>
      <c r="U585" s="94"/>
      <c r="V585" s="94"/>
      <c r="W585" s="94"/>
      <c r="X585" s="23" t="s">
        <v>757</v>
      </c>
      <c r="Y585" s="23" t="s">
        <v>1074</v>
      </c>
      <c r="Z585" s="23"/>
      <c r="AA585" s="123"/>
      <c r="AB585" s="123"/>
      <c r="AC585" s="123"/>
      <c r="AD585" s="23"/>
      <c r="AE585" s="23"/>
      <c r="AF585" s="94"/>
      <c r="AG585" s="22"/>
      <c r="AH585" s="94"/>
      <c r="AI585" s="94"/>
      <c r="AJ585" s="94"/>
      <c r="AK585" s="23" t="s">
        <v>779</v>
      </c>
      <c r="AL585" s="94" t="s">
        <v>416</v>
      </c>
      <c r="AM585" s="94" t="s">
        <v>416</v>
      </c>
      <c r="AN585" s="94" t="s">
        <v>416</v>
      </c>
      <c r="AO585" s="94" t="s">
        <v>416</v>
      </c>
      <c r="AP585" s="94" t="s">
        <v>416</v>
      </c>
      <c r="AQ585" s="94" t="s">
        <v>416</v>
      </c>
      <c r="AR585" s="94" t="s">
        <v>416</v>
      </c>
      <c r="AS585" s="94">
        <v>599</v>
      </c>
      <c r="AT585" s="23" t="s">
        <v>1111</v>
      </c>
      <c r="AU585" s="23"/>
      <c r="AV585" s="23"/>
      <c r="AW585" s="94" t="s">
        <v>779</v>
      </c>
      <c r="AX585" s="115">
        <v>37800000</v>
      </c>
      <c r="AY585" s="116">
        <v>1</v>
      </c>
      <c r="AZ585" s="116" t="s">
        <v>793</v>
      </c>
      <c r="BA585" s="116">
        <v>0</v>
      </c>
      <c r="BB585" s="116" t="s">
        <v>416</v>
      </c>
      <c r="BC585" s="117">
        <v>37800000</v>
      </c>
      <c r="BD585" s="117">
        <v>37800000</v>
      </c>
      <c r="BE585" s="118"/>
      <c r="BF585" s="118" t="s">
        <v>794</v>
      </c>
      <c r="BG585" s="119" t="s">
        <v>795</v>
      </c>
      <c r="BH585" s="118"/>
      <c r="BI585" s="118" t="s">
        <v>908</v>
      </c>
      <c r="BJ585" s="118" t="s">
        <v>1112</v>
      </c>
      <c r="BK585" s="124">
        <v>17</v>
      </c>
      <c r="BL585" s="130">
        <v>43495</v>
      </c>
      <c r="BM585" s="6">
        <f t="shared" si="42"/>
        <v>1</v>
      </c>
      <c r="BN585" s="129" t="s">
        <v>1079</v>
      </c>
      <c r="BO585" s="126" t="s">
        <v>1080</v>
      </c>
    </row>
    <row r="586" spans="1:67" s="41" customFormat="1" ht="54" customHeight="1" x14ac:dyDescent="0.25">
      <c r="A586" s="68">
        <v>735</v>
      </c>
      <c r="B586" s="23" t="s">
        <v>750</v>
      </c>
      <c r="C586" s="23" t="s">
        <v>751</v>
      </c>
      <c r="D586" s="23" t="s">
        <v>752</v>
      </c>
      <c r="E586" s="23" t="s">
        <v>198</v>
      </c>
      <c r="F586" s="23" t="s">
        <v>199</v>
      </c>
      <c r="G586" s="23" t="s">
        <v>753</v>
      </c>
      <c r="H586" s="23" t="s">
        <v>1042</v>
      </c>
      <c r="I586" s="23" t="s">
        <v>755</v>
      </c>
      <c r="J586" s="94" t="s">
        <v>756</v>
      </c>
      <c r="K586" s="68">
        <f>IF(I586="na",0,IF(COUNTIFS($C$1:C586,C586,$I$1:I586,I586)&gt;1,0,1))</f>
        <v>0</v>
      </c>
      <c r="L586" s="68">
        <f>IF(I586="na",0,IF(COUNTIFS($D$1:D586,D586,$I$1:I586,I586)&gt;1,0,1))</f>
        <v>0</v>
      </c>
      <c r="M586" s="68">
        <f>IF(S586="",0,IF(VLOOKUP(R586,#REF!,2,0)=1,S586-O586,S586-SUMIFS($S:$S,$R:$R,INDEX(meses,VLOOKUP(R586,#REF!,2,0)-1),D:D,D586)))</f>
        <v>0</v>
      </c>
      <c r="N586" s="96"/>
      <c r="O586" s="96"/>
      <c r="P586" s="96"/>
      <c r="Q586" s="96"/>
      <c r="R586" s="96" t="s">
        <v>392</v>
      </c>
      <c r="S586" s="94"/>
      <c r="T586" s="22"/>
      <c r="U586" s="94"/>
      <c r="V586" s="94"/>
      <c r="W586" s="94"/>
      <c r="X586" s="23" t="s">
        <v>757</v>
      </c>
      <c r="Y586" s="23" t="s">
        <v>1074</v>
      </c>
      <c r="Z586" s="23"/>
      <c r="AA586" s="123"/>
      <c r="AB586" s="123"/>
      <c r="AC586" s="123"/>
      <c r="AD586" s="23"/>
      <c r="AE586" s="23"/>
      <c r="AF586" s="94"/>
      <c r="AG586" s="22"/>
      <c r="AH586" s="94"/>
      <c r="AI586" s="94"/>
      <c r="AJ586" s="94"/>
      <c r="AK586" s="23" t="s">
        <v>779</v>
      </c>
      <c r="AL586" s="94" t="s">
        <v>416</v>
      </c>
      <c r="AM586" s="94" t="s">
        <v>416</v>
      </c>
      <c r="AN586" s="94" t="s">
        <v>416</v>
      </c>
      <c r="AO586" s="94" t="s">
        <v>416</v>
      </c>
      <c r="AP586" s="94" t="s">
        <v>416</v>
      </c>
      <c r="AQ586" s="94" t="s">
        <v>416</v>
      </c>
      <c r="AR586" s="94" t="s">
        <v>416</v>
      </c>
      <c r="AS586" s="94">
        <v>855</v>
      </c>
      <c r="AT586" s="23" t="s">
        <v>1113</v>
      </c>
      <c r="AU586" s="23"/>
      <c r="AV586" s="23"/>
      <c r="AW586" s="94" t="s">
        <v>779</v>
      </c>
      <c r="AX586" s="115">
        <v>58300000</v>
      </c>
      <c r="AY586" s="116">
        <v>1</v>
      </c>
      <c r="AZ586" s="116" t="s">
        <v>793</v>
      </c>
      <c r="BA586" s="116">
        <v>0</v>
      </c>
      <c r="BB586" s="116" t="s">
        <v>416</v>
      </c>
      <c r="BC586" s="117">
        <v>58300000</v>
      </c>
      <c r="BD586" s="117">
        <v>58300000</v>
      </c>
      <c r="BE586" s="118"/>
      <c r="BF586" s="118" t="s">
        <v>794</v>
      </c>
      <c r="BG586" s="119" t="s">
        <v>795</v>
      </c>
      <c r="BH586" s="118"/>
      <c r="BI586" s="118" t="s">
        <v>908</v>
      </c>
      <c r="BJ586" s="118" t="s">
        <v>1114</v>
      </c>
      <c r="BK586" s="124">
        <v>18</v>
      </c>
      <c r="BL586" s="130">
        <v>43497</v>
      </c>
      <c r="BM586" s="6">
        <f t="shared" si="42"/>
        <v>2</v>
      </c>
      <c r="BN586" s="129" t="s">
        <v>1079</v>
      </c>
      <c r="BO586" s="126" t="s">
        <v>1080</v>
      </c>
    </row>
    <row r="587" spans="1:67" s="41" customFormat="1" ht="54" customHeight="1" x14ac:dyDescent="0.25">
      <c r="A587" s="68">
        <v>736</v>
      </c>
      <c r="B587" s="23" t="s">
        <v>750</v>
      </c>
      <c r="C587" s="23" t="s">
        <v>751</v>
      </c>
      <c r="D587" s="23" t="s">
        <v>752</v>
      </c>
      <c r="E587" s="23" t="s">
        <v>198</v>
      </c>
      <c r="F587" s="23" t="s">
        <v>199</v>
      </c>
      <c r="G587" s="23" t="s">
        <v>753</v>
      </c>
      <c r="H587" s="23" t="s">
        <v>1042</v>
      </c>
      <c r="I587" s="23" t="s">
        <v>755</v>
      </c>
      <c r="J587" s="94" t="s">
        <v>756</v>
      </c>
      <c r="K587" s="68">
        <f>IF(I587="na",0,IF(COUNTIFS($C$1:C587,C587,$I$1:I587,I587)&gt;1,0,1))</f>
        <v>0</v>
      </c>
      <c r="L587" s="68">
        <f>IF(I587="na",0,IF(COUNTIFS($D$1:D587,D587,$I$1:I587,I587)&gt;1,0,1))</f>
        <v>0</v>
      </c>
      <c r="M587" s="68">
        <f>IF(S587="",0,IF(VLOOKUP(R587,#REF!,2,0)=1,S587-O587,S587-SUMIFS($S:$S,$R:$R,INDEX(meses,VLOOKUP(R587,#REF!,2,0)-1),D:D,D587)))</f>
        <v>0</v>
      </c>
      <c r="N587" s="96"/>
      <c r="O587" s="96"/>
      <c r="P587" s="96"/>
      <c r="Q587" s="96"/>
      <c r="R587" s="96" t="s">
        <v>392</v>
      </c>
      <c r="S587" s="94"/>
      <c r="T587" s="22"/>
      <c r="U587" s="94"/>
      <c r="V587" s="94"/>
      <c r="W587" s="94"/>
      <c r="X587" s="23" t="s">
        <v>757</v>
      </c>
      <c r="Y587" s="23" t="s">
        <v>1074</v>
      </c>
      <c r="Z587" s="23"/>
      <c r="AA587" s="123"/>
      <c r="AB587" s="123"/>
      <c r="AC587" s="123"/>
      <c r="AD587" s="23"/>
      <c r="AE587" s="23"/>
      <c r="AF587" s="94"/>
      <c r="AG587" s="22"/>
      <c r="AH587" s="94"/>
      <c r="AI587" s="94"/>
      <c r="AJ587" s="94"/>
      <c r="AK587" s="23" t="s">
        <v>779</v>
      </c>
      <c r="AL587" s="94" t="s">
        <v>416</v>
      </c>
      <c r="AM587" s="94" t="s">
        <v>416</v>
      </c>
      <c r="AN587" s="94" t="s">
        <v>416</v>
      </c>
      <c r="AO587" s="94" t="s">
        <v>416</v>
      </c>
      <c r="AP587" s="94" t="s">
        <v>416</v>
      </c>
      <c r="AQ587" s="94" t="s">
        <v>416</v>
      </c>
      <c r="AR587" s="94" t="s">
        <v>416</v>
      </c>
      <c r="AS587" s="94">
        <v>746</v>
      </c>
      <c r="AT587" s="23" t="s">
        <v>1115</v>
      </c>
      <c r="AU587" s="23"/>
      <c r="AV587" s="23"/>
      <c r="AW587" s="94" t="s">
        <v>779</v>
      </c>
      <c r="AX587" s="115">
        <v>55000000</v>
      </c>
      <c r="AY587" s="116">
        <v>1</v>
      </c>
      <c r="AZ587" s="116" t="s">
        <v>793</v>
      </c>
      <c r="BA587" s="116">
        <v>0</v>
      </c>
      <c r="BB587" s="116" t="s">
        <v>416</v>
      </c>
      <c r="BC587" s="117">
        <v>55000000</v>
      </c>
      <c r="BD587" s="117">
        <v>55000000</v>
      </c>
      <c r="BE587" s="118"/>
      <c r="BF587" s="118" t="s">
        <v>794</v>
      </c>
      <c r="BG587" s="119" t="s">
        <v>795</v>
      </c>
      <c r="BH587" s="118"/>
      <c r="BI587" s="118" t="s">
        <v>908</v>
      </c>
      <c r="BJ587" s="118" t="s">
        <v>1116</v>
      </c>
      <c r="BK587" s="124">
        <v>19</v>
      </c>
      <c r="BL587" s="130">
        <v>43497</v>
      </c>
      <c r="BM587" s="6">
        <f t="shared" si="42"/>
        <v>2</v>
      </c>
      <c r="BN587" s="129" t="s">
        <v>1079</v>
      </c>
      <c r="BO587" s="126" t="s">
        <v>1080</v>
      </c>
    </row>
    <row r="588" spans="1:67" s="41" customFormat="1" ht="54" customHeight="1" x14ac:dyDescent="0.25">
      <c r="A588" s="68">
        <v>737</v>
      </c>
      <c r="B588" s="23" t="s">
        <v>750</v>
      </c>
      <c r="C588" s="23" t="s">
        <v>751</v>
      </c>
      <c r="D588" s="23" t="s">
        <v>752</v>
      </c>
      <c r="E588" s="23" t="s">
        <v>198</v>
      </c>
      <c r="F588" s="23" t="s">
        <v>199</v>
      </c>
      <c r="G588" s="23" t="s">
        <v>753</v>
      </c>
      <c r="H588" s="23" t="s">
        <v>1042</v>
      </c>
      <c r="I588" s="23" t="s">
        <v>755</v>
      </c>
      <c r="J588" s="94" t="s">
        <v>756</v>
      </c>
      <c r="K588" s="68">
        <f>IF(I588="na",0,IF(COUNTIFS($C$1:C588,C588,$I$1:I588,I588)&gt;1,0,1))</f>
        <v>0</v>
      </c>
      <c r="L588" s="68">
        <f>IF(I588="na",0,IF(COUNTIFS($D$1:D588,D588,$I$1:I588,I588)&gt;1,0,1))</f>
        <v>0</v>
      </c>
      <c r="M588" s="68">
        <f>IF(S588="",0,IF(VLOOKUP(R588,#REF!,2,0)=1,S588-O588,S588-SUMIFS($S:$S,$R:$R,INDEX(meses,VLOOKUP(R588,#REF!,2,0)-1),D:D,D588)))</f>
        <v>0</v>
      </c>
      <c r="N588" s="96"/>
      <c r="O588" s="96"/>
      <c r="P588" s="96"/>
      <c r="Q588" s="96"/>
      <c r="R588" s="96" t="s">
        <v>392</v>
      </c>
      <c r="S588" s="94"/>
      <c r="T588" s="22"/>
      <c r="U588" s="94"/>
      <c r="V588" s="94"/>
      <c r="W588" s="94"/>
      <c r="X588" s="23" t="s">
        <v>757</v>
      </c>
      <c r="Y588" s="23" t="s">
        <v>1074</v>
      </c>
      <c r="Z588" s="23"/>
      <c r="AA588" s="123"/>
      <c r="AB588" s="123"/>
      <c r="AC588" s="123"/>
      <c r="AD588" s="23"/>
      <c r="AE588" s="23"/>
      <c r="AF588" s="94"/>
      <c r="AG588" s="22"/>
      <c r="AH588" s="94"/>
      <c r="AI588" s="94"/>
      <c r="AJ588" s="94"/>
      <c r="AK588" s="23" t="s">
        <v>779</v>
      </c>
      <c r="AL588" s="94" t="s">
        <v>416</v>
      </c>
      <c r="AM588" s="94" t="s">
        <v>416</v>
      </c>
      <c r="AN588" s="94" t="s">
        <v>416</v>
      </c>
      <c r="AO588" s="94" t="s">
        <v>416</v>
      </c>
      <c r="AP588" s="94" t="s">
        <v>416</v>
      </c>
      <c r="AQ588" s="94" t="s">
        <v>416</v>
      </c>
      <c r="AR588" s="94" t="s">
        <v>416</v>
      </c>
      <c r="AS588" s="94">
        <v>601</v>
      </c>
      <c r="AT588" s="23" t="s">
        <v>1117</v>
      </c>
      <c r="AU588" s="23"/>
      <c r="AV588" s="23"/>
      <c r="AW588" s="94" t="s">
        <v>779</v>
      </c>
      <c r="AX588" s="115">
        <v>59400000</v>
      </c>
      <c r="AY588" s="116">
        <v>1</v>
      </c>
      <c r="AZ588" s="116" t="s">
        <v>793</v>
      </c>
      <c r="BA588" s="116">
        <v>0</v>
      </c>
      <c r="BB588" s="116" t="s">
        <v>416</v>
      </c>
      <c r="BC588" s="117">
        <v>59400000</v>
      </c>
      <c r="BD588" s="117">
        <v>59400000</v>
      </c>
      <c r="BE588" s="118"/>
      <c r="BF588" s="118" t="s">
        <v>794</v>
      </c>
      <c r="BG588" s="119" t="s">
        <v>795</v>
      </c>
      <c r="BH588" s="118"/>
      <c r="BI588" s="118" t="s">
        <v>908</v>
      </c>
      <c r="BJ588" s="118" t="s">
        <v>1118</v>
      </c>
      <c r="BK588" s="124">
        <v>20</v>
      </c>
      <c r="BL588" s="130">
        <v>43497</v>
      </c>
      <c r="BM588" s="6">
        <f t="shared" si="42"/>
        <v>2</v>
      </c>
      <c r="BN588" s="129" t="s">
        <v>1079</v>
      </c>
      <c r="BO588" s="126" t="s">
        <v>1080</v>
      </c>
    </row>
    <row r="589" spans="1:67" s="41" customFormat="1" ht="54" customHeight="1" x14ac:dyDescent="0.25">
      <c r="A589" s="68">
        <v>738</v>
      </c>
      <c r="B589" s="23" t="s">
        <v>750</v>
      </c>
      <c r="C589" s="23" t="s">
        <v>751</v>
      </c>
      <c r="D589" s="23" t="s">
        <v>752</v>
      </c>
      <c r="E589" s="23" t="s">
        <v>198</v>
      </c>
      <c r="F589" s="23" t="s">
        <v>199</v>
      </c>
      <c r="G589" s="23" t="s">
        <v>753</v>
      </c>
      <c r="H589" s="23" t="s">
        <v>1042</v>
      </c>
      <c r="I589" s="23" t="s">
        <v>755</v>
      </c>
      <c r="J589" s="94" t="s">
        <v>756</v>
      </c>
      <c r="K589" s="68">
        <f>IF(I589="na",0,IF(COUNTIFS($C$1:C589,C589,$I$1:I589,I589)&gt;1,0,1))</f>
        <v>0</v>
      </c>
      <c r="L589" s="68">
        <f>IF(I589="na",0,IF(COUNTIFS($D$1:D589,D589,$I$1:I589,I589)&gt;1,0,1))</f>
        <v>0</v>
      </c>
      <c r="M589" s="68">
        <f>IF(S589="",0,IF(VLOOKUP(R589,#REF!,2,0)=1,S589-O589,S589-SUMIFS($S:$S,$R:$R,INDEX(meses,VLOOKUP(R589,#REF!,2,0)-1),D:D,D589)))</f>
        <v>0</v>
      </c>
      <c r="N589" s="96"/>
      <c r="O589" s="96"/>
      <c r="P589" s="96"/>
      <c r="Q589" s="96"/>
      <c r="R589" s="96" t="s">
        <v>392</v>
      </c>
      <c r="S589" s="94"/>
      <c r="T589" s="22"/>
      <c r="U589" s="94"/>
      <c r="V589" s="94"/>
      <c r="W589" s="94"/>
      <c r="X589" s="23" t="s">
        <v>757</v>
      </c>
      <c r="Y589" s="23" t="s">
        <v>1074</v>
      </c>
      <c r="Z589" s="23"/>
      <c r="AA589" s="123"/>
      <c r="AB589" s="123"/>
      <c r="AC589" s="123"/>
      <c r="AD589" s="23"/>
      <c r="AE589" s="23"/>
      <c r="AF589" s="94"/>
      <c r="AG589" s="22"/>
      <c r="AH589" s="94"/>
      <c r="AI589" s="94"/>
      <c r="AJ589" s="94"/>
      <c r="AK589" s="23" t="s">
        <v>779</v>
      </c>
      <c r="AL589" s="94" t="s">
        <v>416</v>
      </c>
      <c r="AM589" s="94" t="s">
        <v>416</v>
      </c>
      <c r="AN589" s="94" t="s">
        <v>416</v>
      </c>
      <c r="AO589" s="94" t="s">
        <v>416</v>
      </c>
      <c r="AP589" s="94" t="s">
        <v>416</v>
      </c>
      <c r="AQ589" s="94" t="s">
        <v>416</v>
      </c>
      <c r="AR589" s="94" t="s">
        <v>416</v>
      </c>
      <c r="AS589" s="94">
        <v>743</v>
      </c>
      <c r="AT589" s="23" t="s">
        <v>1119</v>
      </c>
      <c r="AU589" s="23"/>
      <c r="AV589" s="23"/>
      <c r="AW589" s="94" t="s">
        <v>779</v>
      </c>
      <c r="AX589" s="115">
        <v>58300000</v>
      </c>
      <c r="AY589" s="116">
        <v>1</v>
      </c>
      <c r="AZ589" s="116" t="s">
        <v>793</v>
      </c>
      <c r="BA589" s="116">
        <v>0</v>
      </c>
      <c r="BB589" s="116" t="s">
        <v>416</v>
      </c>
      <c r="BC589" s="117">
        <v>58300000</v>
      </c>
      <c r="BD589" s="117">
        <v>58300000</v>
      </c>
      <c r="BE589" s="118"/>
      <c r="BF589" s="118" t="s">
        <v>794</v>
      </c>
      <c r="BG589" s="119" t="s">
        <v>795</v>
      </c>
      <c r="BH589" s="118"/>
      <c r="BI589" s="118" t="s">
        <v>908</v>
      </c>
      <c r="BJ589" s="118" t="s">
        <v>1120</v>
      </c>
      <c r="BK589" s="124">
        <v>21</v>
      </c>
      <c r="BL589" s="130">
        <v>43497</v>
      </c>
      <c r="BM589" s="6">
        <f t="shared" si="42"/>
        <v>2</v>
      </c>
      <c r="BN589" s="129" t="s">
        <v>1079</v>
      </c>
      <c r="BO589" s="126" t="s">
        <v>1080</v>
      </c>
    </row>
    <row r="590" spans="1:67" s="41" customFormat="1" ht="54" customHeight="1" x14ac:dyDescent="0.25">
      <c r="A590" s="68">
        <v>739</v>
      </c>
      <c r="B590" s="23" t="s">
        <v>750</v>
      </c>
      <c r="C590" s="23" t="s">
        <v>751</v>
      </c>
      <c r="D590" s="23" t="s">
        <v>752</v>
      </c>
      <c r="E590" s="23" t="s">
        <v>198</v>
      </c>
      <c r="F590" s="23" t="s">
        <v>199</v>
      </c>
      <c r="G590" s="23" t="s">
        <v>753</v>
      </c>
      <c r="H590" s="23" t="s">
        <v>1042</v>
      </c>
      <c r="I590" s="23" t="s">
        <v>755</v>
      </c>
      <c r="J590" s="94" t="s">
        <v>756</v>
      </c>
      <c r="K590" s="68">
        <f>IF(I590="na",0,IF(COUNTIFS($C$1:C590,C590,$I$1:I590,I590)&gt;1,0,1))</f>
        <v>0</v>
      </c>
      <c r="L590" s="68">
        <f>IF(I590="na",0,IF(COUNTIFS($D$1:D590,D590,$I$1:I590,I590)&gt;1,0,1))</f>
        <v>0</v>
      </c>
      <c r="M590" s="68">
        <f>IF(S590="",0,IF(VLOOKUP(R590,#REF!,2,0)=1,S590-O590,S590-SUMIFS($S:$S,$R:$R,INDEX(meses,VLOOKUP(R590,#REF!,2,0)-1),D:D,D590)))</f>
        <v>0</v>
      </c>
      <c r="N590" s="96"/>
      <c r="O590" s="96"/>
      <c r="P590" s="96"/>
      <c r="Q590" s="96"/>
      <c r="R590" s="96" t="s">
        <v>392</v>
      </c>
      <c r="S590" s="94"/>
      <c r="T590" s="22"/>
      <c r="U590" s="94"/>
      <c r="V590" s="94"/>
      <c r="W590" s="94"/>
      <c r="X590" s="23" t="s">
        <v>757</v>
      </c>
      <c r="Y590" s="23" t="s">
        <v>1074</v>
      </c>
      <c r="Z590" s="23"/>
      <c r="AA590" s="123"/>
      <c r="AB590" s="123"/>
      <c r="AC590" s="123"/>
      <c r="AD590" s="23"/>
      <c r="AE590" s="23"/>
      <c r="AF590" s="94"/>
      <c r="AG590" s="22"/>
      <c r="AH590" s="94"/>
      <c r="AI590" s="94"/>
      <c r="AJ590" s="94"/>
      <c r="AK590" s="23" t="s">
        <v>779</v>
      </c>
      <c r="AL590" s="94" t="s">
        <v>416</v>
      </c>
      <c r="AM590" s="94" t="s">
        <v>416</v>
      </c>
      <c r="AN590" s="94" t="s">
        <v>416</v>
      </c>
      <c r="AO590" s="94" t="s">
        <v>416</v>
      </c>
      <c r="AP590" s="94" t="s">
        <v>416</v>
      </c>
      <c r="AQ590" s="94" t="s">
        <v>416</v>
      </c>
      <c r="AR590" s="94" t="s">
        <v>416</v>
      </c>
      <c r="AS590" s="94">
        <v>716</v>
      </c>
      <c r="AT590" s="23" t="s">
        <v>1121</v>
      </c>
      <c r="AU590" s="23"/>
      <c r="AV590" s="23"/>
      <c r="AW590" s="94" t="s">
        <v>779</v>
      </c>
      <c r="AX590" s="115">
        <v>53000000</v>
      </c>
      <c r="AY590" s="116">
        <v>1</v>
      </c>
      <c r="AZ590" s="116" t="s">
        <v>793</v>
      </c>
      <c r="BA590" s="116">
        <v>0</v>
      </c>
      <c r="BB590" s="116" t="s">
        <v>416</v>
      </c>
      <c r="BC590" s="117">
        <v>53000000</v>
      </c>
      <c r="BD590" s="117">
        <v>53000000</v>
      </c>
      <c r="BE590" s="118"/>
      <c r="BF590" s="118" t="s">
        <v>794</v>
      </c>
      <c r="BG590" s="119" t="s">
        <v>795</v>
      </c>
      <c r="BH590" s="118"/>
      <c r="BI590" s="118" t="s">
        <v>908</v>
      </c>
      <c r="BJ590" s="118" t="s">
        <v>1122</v>
      </c>
      <c r="BK590" s="124">
        <v>22</v>
      </c>
      <c r="BL590" s="130">
        <v>43497</v>
      </c>
      <c r="BM590" s="6">
        <f t="shared" si="42"/>
        <v>2</v>
      </c>
      <c r="BN590" s="129" t="s">
        <v>1079</v>
      </c>
      <c r="BO590" s="126" t="s">
        <v>1080</v>
      </c>
    </row>
    <row r="591" spans="1:67" s="41" customFormat="1" ht="54" customHeight="1" x14ac:dyDescent="0.25">
      <c r="A591" s="68">
        <v>740</v>
      </c>
      <c r="B591" s="23" t="s">
        <v>750</v>
      </c>
      <c r="C591" s="23" t="s">
        <v>751</v>
      </c>
      <c r="D591" s="23" t="s">
        <v>752</v>
      </c>
      <c r="E591" s="23" t="s">
        <v>198</v>
      </c>
      <c r="F591" s="23" t="s">
        <v>199</v>
      </c>
      <c r="G591" s="23" t="s">
        <v>753</v>
      </c>
      <c r="H591" s="23" t="s">
        <v>1042</v>
      </c>
      <c r="I591" s="23" t="s">
        <v>755</v>
      </c>
      <c r="J591" s="94" t="s">
        <v>756</v>
      </c>
      <c r="K591" s="68">
        <f>IF(I591="na",0,IF(COUNTIFS($C$1:C591,C591,$I$1:I591,I591)&gt;1,0,1))</f>
        <v>0</v>
      </c>
      <c r="L591" s="68">
        <f>IF(I591="na",0,IF(COUNTIFS($D$1:D591,D591,$I$1:I591,I591)&gt;1,0,1))</f>
        <v>0</v>
      </c>
      <c r="M591" s="68">
        <f>IF(S591="",0,IF(VLOOKUP(R591,#REF!,2,0)=1,S591-O591,S591-SUMIFS($S:$S,$R:$R,INDEX(meses,VLOOKUP(R591,#REF!,2,0)-1),D:D,D591)))</f>
        <v>0</v>
      </c>
      <c r="N591" s="96"/>
      <c r="O591" s="96"/>
      <c r="P591" s="96"/>
      <c r="Q591" s="96"/>
      <c r="R591" s="96" t="s">
        <v>392</v>
      </c>
      <c r="S591" s="94"/>
      <c r="T591" s="22"/>
      <c r="U591" s="94"/>
      <c r="V591" s="94"/>
      <c r="W591" s="94"/>
      <c r="X591" s="23" t="s">
        <v>757</v>
      </c>
      <c r="Y591" s="23" t="s">
        <v>1074</v>
      </c>
      <c r="Z591" s="23"/>
      <c r="AA591" s="123"/>
      <c r="AB591" s="123"/>
      <c r="AC591" s="123"/>
      <c r="AD591" s="23"/>
      <c r="AE591" s="23"/>
      <c r="AF591" s="94"/>
      <c r="AG591" s="22"/>
      <c r="AH591" s="94"/>
      <c r="AI591" s="94"/>
      <c r="AJ591" s="94"/>
      <c r="AK591" s="23" t="s">
        <v>779</v>
      </c>
      <c r="AL591" s="94" t="s">
        <v>416</v>
      </c>
      <c r="AM591" s="94" t="s">
        <v>416</v>
      </c>
      <c r="AN591" s="94" t="s">
        <v>416</v>
      </c>
      <c r="AO591" s="94" t="s">
        <v>416</v>
      </c>
      <c r="AP591" s="94" t="s">
        <v>416</v>
      </c>
      <c r="AQ591" s="94" t="s">
        <v>416</v>
      </c>
      <c r="AR591" s="94" t="s">
        <v>416</v>
      </c>
      <c r="AS591" s="94">
        <v>744</v>
      </c>
      <c r="AT591" s="23" t="s">
        <v>1123</v>
      </c>
      <c r="AU591" s="23"/>
      <c r="AV591" s="23"/>
      <c r="AW591" s="94" t="s">
        <v>779</v>
      </c>
      <c r="AX591" s="115">
        <v>55000000</v>
      </c>
      <c r="AY591" s="116">
        <v>1</v>
      </c>
      <c r="AZ591" s="116" t="s">
        <v>793</v>
      </c>
      <c r="BA591" s="116">
        <v>0</v>
      </c>
      <c r="BB591" s="116" t="s">
        <v>416</v>
      </c>
      <c r="BC591" s="117">
        <v>55000000</v>
      </c>
      <c r="BD591" s="117">
        <v>55000000</v>
      </c>
      <c r="BE591" s="118"/>
      <c r="BF591" s="118" t="s">
        <v>794</v>
      </c>
      <c r="BG591" s="119" t="s">
        <v>795</v>
      </c>
      <c r="BH591" s="118"/>
      <c r="BI591" s="118" t="s">
        <v>908</v>
      </c>
      <c r="BJ591" s="118" t="s">
        <v>1124</v>
      </c>
      <c r="BK591" s="124">
        <v>23</v>
      </c>
      <c r="BL591" s="130">
        <v>43497</v>
      </c>
      <c r="BM591" s="6">
        <f t="shared" si="42"/>
        <v>2</v>
      </c>
      <c r="BN591" s="129" t="s">
        <v>1079</v>
      </c>
      <c r="BO591" s="126" t="s">
        <v>1080</v>
      </c>
    </row>
    <row r="592" spans="1:67" s="41" customFormat="1" ht="54" customHeight="1" x14ac:dyDescent="0.25">
      <c r="A592" s="68">
        <v>741</v>
      </c>
      <c r="B592" s="23" t="s">
        <v>750</v>
      </c>
      <c r="C592" s="23" t="s">
        <v>751</v>
      </c>
      <c r="D592" s="23" t="s">
        <v>752</v>
      </c>
      <c r="E592" s="23" t="s">
        <v>198</v>
      </c>
      <c r="F592" s="23" t="s">
        <v>199</v>
      </c>
      <c r="G592" s="23" t="s">
        <v>753</v>
      </c>
      <c r="H592" s="23" t="s">
        <v>1042</v>
      </c>
      <c r="I592" s="23" t="s">
        <v>755</v>
      </c>
      <c r="J592" s="94" t="s">
        <v>756</v>
      </c>
      <c r="K592" s="68">
        <f>IF(I592="na",0,IF(COUNTIFS($C$1:C592,C592,$I$1:I592,I592)&gt;1,0,1))</f>
        <v>0</v>
      </c>
      <c r="L592" s="68">
        <f>IF(I592="na",0,IF(COUNTIFS($D$1:D592,D592,$I$1:I592,I592)&gt;1,0,1))</f>
        <v>0</v>
      </c>
      <c r="M592" s="68">
        <f>IF(S592="",0,IF(VLOOKUP(R592,#REF!,2,0)=1,S592-O592,S592-SUMIFS($S:$S,$R:$R,INDEX(meses,VLOOKUP(R592,#REF!,2,0)-1),D:D,D592)))</f>
        <v>0</v>
      </c>
      <c r="N592" s="96"/>
      <c r="O592" s="96"/>
      <c r="P592" s="96"/>
      <c r="Q592" s="96"/>
      <c r="R592" s="96" t="s">
        <v>392</v>
      </c>
      <c r="S592" s="94"/>
      <c r="T592" s="22"/>
      <c r="U592" s="94"/>
      <c r="V592" s="94"/>
      <c r="W592" s="94"/>
      <c r="X592" s="23" t="s">
        <v>757</v>
      </c>
      <c r="Y592" s="23" t="s">
        <v>1074</v>
      </c>
      <c r="Z592" s="23"/>
      <c r="AA592" s="123"/>
      <c r="AB592" s="123"/>
      <c r="AC592" s="123"/>
      <c r="AD592" s="23"/>
      <c r="AE592" s="23"/>
      <c r="AF592" s="94"/>
      <c r="AG592" s="22"/>
      <c r="AH592" s="94"/>
      <c r="AI592" s="94"/>
      <c r="AJ592" s="94"/>
      <c r="AK592" s="23" t="s">
        <v>779</v>
      </c>
      <c r="AL592" s="94" t="s">
        <v>416</v>
      </c>
      <c r="AM592" s="94" t="s">
        <v>416</v>
      </c>
      <c r="AN592" s="94" t="s">
        <v>416</v>
      </c>
      <c r="AO592" s="94" t="s">
        <v>416</v>
      </c>
      <c r="AP592" s="94" t="s">
        <v>416</v>
      </c>
      <c r="AQ592" s="94" t="s">
        <v>416</v>
      </c>
      <c r="AR592" s="94" t="s">
        <v>416</v>
      </c>
      <c r="AS592" s="94"/>
      <c r="AT592" s="23" t="s">
        <v>1125</v>
      </c>
      <c r="AU592" s="23"/>
      <c r="AV592" s="23"/>
      <c r="AW592" s="94" t="s">
        <v>779</v>
      </c>
      <c r="AX592" s="115">
        <v>35000000</v>
      </c>
      <c r="AY592" s="116">
        <v>1</v>
      </c>
      <c r="AZ592" s="116" t="s">
        <v>793</v>
      </c>
      <c r="BA592" s="116">
        <v>0</v>
      </c>
      <c r="BB592" s="116" t="s">
        <v>416</v>
      </c>
      <c r="BC592" s="117">
        <v>35000000</v>
      </c>
      <c r="BD592" s="117">
        <v>35000000</v>
      </c>
      <c r="BE592" s="118"/>
      <c r="BF592" s="118" t="s">
        <v>794</v>
      </c>
      <c r="BG592" s="119" t="s">
        <v>795</v>
      </c>
      <c r="BH592" s="118"/>
      <c r="BI592" s="118" t="s">
        <v>908</v>
      </c>
      <c r="BJ592" s="118" t="s">
        <v>1088</v>
      </c>
      <c r="BK592" s="124">
        <v>36</v>
      </c>
      <c r="BL592" s="130">
        <v>43678</v>
      </c>
      <c r="BM592" s="6">
        <f t="shared" si="42"/>
        <v>8</v>
      </c>
      <c r="BN592" s="129" t="s">
        <v>1079</v>
      </c>
      <c r="BO592" s="126" t="s">
        <v>1080</v>
      </c>
    </row>
    <row r="593" spans="1:67" s="41" customFormat="1" ht="54" customHeight="1" x14ac:dyDescent="0.25">
      <c r="A593" s="68">
        <v>742</v>
      </c>
      <c r="B593" s="23" t="s">
        <v>750</v>
      </c>
      <c r="C593" s="23" t="s">
        <v>751</v>
      </c>
      <c r="D593" s="23" t="s">
        <v>752</v>
      </c>
      <c r="E593" s="23" t="s">
        <v>198</v>
      </c>
      <c r="F593" s="23" t="s">
        <v>199</v>
      </c>
      <c r="G593" s="23" t="s">
        <v>753</v>
      </c>
      <c r="H593" s="23" t="s">
        <v>1042</v>
      </c>
      <c r="I593" s="23" t="s">
        <v>755</v>
      </c>
      <c r="J593" s="94" t="s">
        <v>756</v>
      </c>
      <c r="K593" s="68">
        <f>IF(I593="na",0,IF(COUNTIFS($C$1:C593,C593,$I$1:I593,I593)&gt;1,0,1))</f>
        <v>0</v>
      </c>
      <c r="L593" s="68">
        <f>IF(I593="na",0,IF(COUNTIFS($D$1:D593,D593,$I$1:I593,I593)&gt;1,0,1))</f>
        <v>0</v>
      </c>
      <c r="M593" s="68">
        <f>IF(S593="",0,IF(VLOOKUP(R593,#REF!,2,0)=1,S593-O593,S593-SUMIFS($S:$S,$R:$R,INDEX(meses,VLOOKUP(R593,#REF!,2,0)-1),D:D,D593)))</f>
        <v>0</v>
      </c>
      <c r="N593" s="96"/>
      <c r="O593" s="96"/>
      <c r="P593" s="96"/>
      <c r="Q593" s="96"/>
      <c r="R593" s="96" t="s">
        <v>392</v>
      </c>
      <c r="S593" s="94"/>
      <c r="T593" s="22"/>
      <c r="U593" s="94"/>
      <c r="V593" s="94"/>
      <c r="W593" s="94"/>
      <c r="X593" s="23" t="s">
        <v>757</v>
      </c>
      <c r="Y593" s="23" t="s">
        <v>1074</v>
      </c>
      <c r="Z593" s="23"/>
      <c r="AA593" s="123"/>
      <c r="AB593" s="123"/>
      <c r="AC593" s="123"/>
      <c r="AD593" s="23"/>
      <c r="AE593" s="23"/>
      <c r="AF593" s="94"/>
      <c r="AG593" s="22"/>
      <c r="AH593" s="94"/>
      <c r="AI593" s="94"/>
      <c r="AJ593" s="94"/>
      <c r="AK593" s="23" t="s">
        <v>779</v>
      </c>
      <c r="AL593" s="94" t="s">
        <v>416</v>
      </c>
      <c r="AM593" s="94" t="s">
        <v>416</v>
      </c>
      <c r="AN593" s="94" t="s">
        <v>416</v>
      </c>
      <c r="AO593" s="94" t="s">
        <v>416</v>
      </c>
      <c r="AP593" s="94" t="s">
        <v>416</v>
      </c>
      <c r="AQ593" s="94" t="s">
        <v>416</v>
      </c>
      <c r="AR593" s="94" t="s">
        <v>416</v>
      </c>
      <c r="AS593" s="94">
        <v>854</v>
      </c>
      <c r="AT593" s="23" t="s">
        <v>1126</v>
      </c>
      <c r="AU593" s="23"/>
      <c r="AV593" s="23"/>
      <c r="AW593" s="94" t="s">
        <v>779</v>
      </c>
      <c r="AX593" s="115">
        <v>55650000</v>
      </c>
      <c r="AY593" s="116">
        <v>1</v>
      </c>
      <c r="AZ593" s="116" t="s">
        <v>793</v>
      </c>
      <c r="BA593" s="116">
        <v>0</v>
      </c>
      <c r="BB593" s="116" t="s">
        <v>416</v>
      </c>
      <c r="BC593" s="117">
        <v>55650000</v>
      </c>
      <c r="BD593" s="117">
        <v>55650000</v>
      </c>
      <c r="BE593" s="118"/>
      <c r="BF593" s="118" t="s">
        <v>794</v>
      </c>
      <c r="BG593" s="119" t="s">
        <v>795</v>
      </c>
      <c r="BH593" s="118"/>
      <c r="BI593" s="118" t="s">
        <v>908</v>
      </c>
      <c r="BJ593" s="118" t="s">
        <v>1127</v>
      </c>
      <c r="BK593" s="124">
        <v>37</v>
      </c>
      <c r="BL593" s="130">
        <v>43497</v>
      </c>
      <c r="BM593" s="6">
        <f t="shared" si="42"/>
        <v>2</v>
      </c>
      <c r="BN593" s="129" t="s">
        <v>1079</v>
      </c>
      <c r="BO593" s="126" t="s">
        <v>1080</v>
      </c>
    </row>
    <row r="594" spans="1:67" s="41" customFormat="1" ht="54" customHeight="1" x14ac:dyDescent="0.25">
      <c r="A594" s="68">
        <v>743</v>
      </c>
      <c r="B594" s="23" t="s">
        <v>750</v>
      </c>
      <c r="C594" s="23" t="s">
        <v>751</v>
      </c>
      <c r="D594" s="23" t="s">
        <v>752</v>
      </c>
      <c r="E594" s="23" t="s">
        <v>198</v>
      </c>
      <c r="F594" s="23" t="s">
        <v>199</v>
      </c>
      <c r="G594" s="23" t="s">
        <v>753</v>
      </c>
      <c r="H594" s="23" t="s">
        <v>1042</v>
      </c>
      <c r="I594" s="23" t="s">
        <v>755</v>
      </c>
      <c r="J594" s="94" t="s">
        <v>756</v>
      </c>
      <c r="K594" s="68">
        <f>IF(I594="na",0,IF(COUNTIFS($C$1:C594,C594,$I$1:I594,I594)&gt;1,0,1))</f>
        <v>0</v>
      </c>
      <c r="L594" s="68">
        <f>IF(I594="na",0,IF(COUNTIFS($D$1:D594,D594,$I$1:I594,I594)&gt;1,0,1))</f>
        <v>0</v>
      </c>
      <c r="M594" s="68">
        <f>IF(S594="",0,IF(VLOOKUP(R594,#REF!,2,0)=1,S594-O594,S594-SUMIFS($S:$S,$R:$R,INDEX(meses,VLOOKUP(R594,#REF!,2,0)-1),D:D,D594)))</f>
        <v>0</v>
      </c>
      <c r="N594" s="96"/>
      <c r="O594" s="96"/>
      <c r="P594" s="96"/>
      <c r="Q594" s="96"/>
      <c r="R594" s="96" t="s">
        <v>392</v>
      </c>
      <c r="S594" s="94"/>
      <c r="T594" s="22"/>
      <c r="U594" s="94"/>
      <c r="V594" s="94"/>
      <c r="W594" s="94"/>
      <c r="X594" s="23" t="s">
        <v>757</v>
      </c>
      <c r="Y594" s="23" t="s">
        <v>1074</v>
      </c>
      <c r="Z594" s="23"/>
      <c r="AA594" s="123"/>
      <c r="AB594" s="123"/>
      <c r="AC594" s="123"/>
      <c r="AD594" s="23"/>
      <c r="AE594" s="23"/>
      <c r="AF594" s="94"/>
      <c r="AG594" s="22"/>
      <c r="AH594" s="94"/>
      <c r="AI594" s="94"/>
      <c r="AJ594" s="94"/>
      <c r="AK594" s="23" t="s">
        <v>779</v>
      </c>
      <c r="AL594" s="94" t="s">
        <v>416</v>
      </c>
      <c r="AM594" s="94" t="s">
        <v>416</v>
      </c>
      <c r="AN594" s="94" t="s">
        <v>416</v>
      </c>
      <c r="AO594" s="94" t="s">
        <v>416</v>
      </c>
      <c r="AP594" s="94" t="s">
        <v>416</v>
      </c>
      <c r="AQ594" s="94" t="s">
        <v>416</v>
      </c>
      <c r="AR594" s="94" t="s">
        <v>416</v>
      </c>
      <c r="AS594" s="94"/>
      <c r="AT594" s="23" t="s">
        <v>1126</v>
      </c>
      <c r="AU594" s="23"/>
      <c r="AV594" s="23"/>
      <c r="AW594" s="94" t="s">
        <v>779</v>
      </c>
      <c r="AX594" s="115">
        <v>55650000</v>
      </c>
      <c r="AY594" s="116">
        <v>1</v>
      </c>
      <c r="AZ594" s="116" t="s">
        <v>793</v>
      </c>
      <c r="BA594" s="116">
        <v>0</v>
      </c>
      <c r="BB594" s="116" t="s">
        <v>416</v>
      </c>
      <c r="BC594" s="117">
        <v>55650000</v>
      </c>
      <c r="BD594" s="117">
        <v>55650000</v>
      </c>
      <c r="BE594" s="118"/>
      <c r="BF594" s="118" t="s">
        <v>794</v>
      </c>
      <c r="BG594" s="119" t="s">
        <v>795</v>
      </c>
      <c r="BH594" s="118"/>
      <c r="BI594" s="118" t="s">
        <v>908</v>
      </c>
      <c r="BJ594" s="118" t="s">
        <v>1128</v>
      </c>
      <c r="BK594" s="124">
        <v>38</v>
      </c>
      <c r="BL594" s="130">
        <v>43497</v>
      </c>
      <c r="BM594" s="6">
        <f t="shared" si="42"/>
        <v>2</v>
      </c>
      <c r="BN594" s="129" t="s">
        <v>1079</v>
      </c>
      <c r="BO594" s="126" t="s">
        <v>1080</v>
      </c>
    </row>
    <row r="595" spans="1:67" s="41" customFormat="1" ht="54" customHeight="1" x14ac:dyDescent="0.25">
      <c r="A595" s="68">
        <v>744</v>
      </c>
      <c r="B595" s="23" t="s">
        <v>750</v>
      </c>
      <c r="C595" s="23" t="s">
        <v>751</v>
      </c>
      <c r="D595" s="23" t="s">
        <v>752</v>
      </c>
      <c r="E595" s="23" t="s">
        <v>198</v>
      </c>
      <c r="F595" s="23" t="s">
        <v>199</v>
      </c>
      <c r="G595" s="23" t="s">
        <v>753</v>
      </c>
      <c r="H595" s="23" t="s">
        <v>1042</v>
      </c>
      <c r="I595" s="23" t="s">
        <v>755</v>
      </c>
      <c r="J595" s="94" t="s">
        <v>756</v>
      </c>
      <c r="K595" s="68">
        <f>IF(I595="na",0,IF(COUNTIFS($C$1:C595,C595,$I$1:I595,I595)&gt;1,0,1))</f>
        <v>0</v>
      </c>
      <c r="L595" s="68">
        <f>IF(I595="na",0,IF(COUNTIFS($D$1:D595,D595,$I$1:I595,I595)&gt;1,0,1))</f>
        <v>0</v>
      </c>
      <c r="M595" s="68">
        <f>IF(S595="",0,IF(VLOOKUP(R595,#REF!,2,0)=1,S595-O595,S595-SUMIFS($S:$S,$R:$R,INDEX(meses,VLOOKUP(R595,#REF!,2,0)-1),D:D,D595)))</f>
        <v>0</v>
      </c>
      <c r="N595" s="96"/>
      <c r="O595" s="96"/>
      <c r="P595" s="96"/>
      <c r="Q595" s="96"/>
      <c r="R595" s="96" t="s">
        <v>392</v>
      </c>
      <c r="S595" s="94"/>
      <c r="T595" s="22"/>
      <c r="U595" s="94"/>
      <c r="V595" s="94"/>
      <c r="W595" s="94"/>
      <c r="X595" s="23" t="s">
        <v>757</v>
      </c>
      <c r="Y595" s="23" t="s">
        <v>1074</v>
      </c>
      <c r="Z595" s="23"/>
      <c r="AA595" s="123"/>
      <c r="AB595" s="123"/>
      <c r="AC595" s="123"/>
      <c r="AD595" s="23"/>
      <c r="AE595" s="23"/>
      <c r="AF595" s="94"/>
      <c r="AG595" s="22"/>
      <c r="AH595" s="94"/>
      <c r="AI595" s="94"/>
      <c r="AJ595" s="94"/>
      <c r="AK595" s="23" t="s">
        <v>779</v>
      </c>
      <c r="AL595" s="94" t="s">
        <v>416</v>
      </c>
      <c r="AM595" s="94" t="s">
        <v>416</v>
      </c>
      <c r="AN595" s="94" t="s">
        <v>416</v>
      </c>
      <c r="AO595" s="94" t="s">
        <v>416</v>
      </c>
      <c r="AP595" s="94" t="s">
        <v>416</v>
      </c>
      <c r="AQ595" s="94" t="s">
        <v>416</v>
      </c>
      <c r="AR595" s="94" t="s">
        <v>416</v>
      </c>
      <c r="AS595" s="94">
        <v>852</v>
      </c>
      <c r="AT595" s="23" t="s">
        <v>1129</v>
      </c>
      <c r="AU595" s="23"/>
      <c r="AV595" s="23"/>
      <c r="AW595" s="94" t="s">
        <v>779</v>
      </c>
      <c r="AX595" s="115">
        <v>58300000</v>
      </c>
      <c r="AY595" s="116">
        <v>1</v>
      </c>
      <c r="AZ595" s="116" t="s">
        <v>793</v>
      </c>
      <c r="BA595" s="116">
        <v>0</v>
      </c>
      <c r="BB595" s="116" t="s">
        <v>416</v>
      </c>
      <c r="BC595" s="117">
        <v>58300000</v>
      </c>
      <c r="BD595" s="117">
        <v>58300000</v>
      </c>
      <c r="BE595" s="118"/>
      <c r="BF595" s="118" t="s">
        <v>794</v>
      </c>
      <c r="BG595" s="119" t="s">
        <v>795</v>
      </c>
      <c r="BH595" s="118"/>
      <c r="BI595" s="118" t="s">
        <v>908</v>
      </c>
      <c r="BJ595" s="118" t="s">
        <v>1130</v>
      </c>
      <c r="BK595" s="124">
        <v>39</v>
      </c>
      <c r="BL595" s="130">
        <v>43497</v>
      </c>
      <c r="BM595" s="6">
        <f t="shared" si="42"/>
        <v>2</v>
      </c>
      <c r="BN595" s="129" t="s">
        <v>1079</v>
      </c>
      <c r="BO595" s="126" t="s">
        <v>1080</v>
      </c>
    </row>
    <row r="596" spans="1:67" s="48" customFormat="1" ht="54" customHeight="1" x14ac:dyDescent="0.25">
      <c r="A596" s="68">
        <v>745</v>
      </c>
      <c r="B596" s="23" t="s">
        <v>750</v>
      </c>
      <c r="C596" s="23" t="s">
        <v>751</v>
      </c>
      <c r="D596" s="23" t="s">
        <v>752</v>
      </c>
      <c r="E596" s="23" t="s">
        <v>198</v>
      </c>
      <c r="F596" s="23" t="s">
        <v>199</v>
      </c>
      <c r="G596" s="23" t="s">
        <v>753</v>
      </c>
      <c r="H596" s="23" t="s">
        <v>754</v>
      </c>
      <c r="I596" s="23" t="s">
        <v>755</v>
      </c>
      <c r="J596" s="94" t="s">
        <v>756</v>
      </c>
      <c r="K596" s="68">
        <f>IF(I596="na",0,IF(COUNTIFS($C$1:C596,C596,$I$1:I596,I596)&gt;1,0,1))</f>
        <v>0</v>
      </c>
      <c r="L596" s="68">
        <f>IF(I596="na",0,IF(COUNTIFS($D$1:D596,D596,$I$1:I596,I596)&gt;1,0,1))</f>
        <v>0</v>
      </c>
      <c r="M596" s="68">
        <f>IF(S596="",0,IF(VLOOKUP(R596,#REF!,2,0)=1,S596-O596,S596-SUMIFS($S:$S,$R:$R,INDEX(meses,VLOOKUP(R596,#REF!,2,0)-1),D:D,D596)))</f>
        <v>0</v>
      </c>
      <c r="N596" s="96"/>
      <c r="O596" s="96"/>
      <c r="P596" s="96"/>
      <c r="Q596" s="96"/>
      <c r="R596" s="96" t="s">
        <v>392</v>
      </c>
      <c r="S596" s="94"/>
      <c r="T596" s="22"/>
      <c r="U596" s="94"/>
      <c r="V596" s="94"/>
      <c r="W596" s="94"/>
      <c r="X596" s="23" t="s">
        <v>757</v>
      </c>
      <c r="Y596" s="23" t="s">
        <v>1074</v>
      </c>
      <c r="Z596" s="23"/>
      <c r="AA596" s="96"/>
      <c r="AB596" s="96"/>
      <c r="AC596" s="96"/>
      <c r="AD596" s="23"/>
      <c r="AE596" s="23"/>
      <c r="AF596" s="94"/>
      <c r="AG596" s="22"/>
      <c r="AH596" s="94"/>
      <c r="AI596" s="94"/>
      <c r="AJ596" s="94"/>
      <c r="AK596" s="23" t="s">
        <v>779</v>
      </c>
      <c r="AL596" s="94" t="s">
        <v>416</v>
      </c>
      <c r="AM596" s="94" t="s">
        <v>416</v>
      </c>
      <c r="AN596" s="94" t="s">
        <v>416</v>
      </c>
      <c r="AO596" s="94" t="s">
        <v>416</v>
      </c>
      <c r="AP596" s="94" t="s">
        <v>416</v>
      </c>
      <c r="AQ596" s="94" t="s">
        <v>416</v>
      </c>
      <c r="AR596" s="94" t="s">
        <v>416</v>
      </c>
      <c r="AS596" s="94">
        <v>1163</v>
      </c>
      <c r="AT596" s="23" t="s">
        <v>1131</v>
      </c>
      <c r="AU596" s="23"/>
      <c r="AV596" s="23"/>
      <c r="AW596" s="94" t="s">
        <v>779</v>
      </c>
      <c r="AX596" s="115">
        <v>309000000</v>
      </c>
      <c r="AY596" s="116">
        <v>1</v>
      </c>
      <c r="AZ596" s="116" t="s">
        <v>793</v>
      </c>
      <c r="BA596" s="116">
        <v>0</v>
      </c>
      <c r="BB596" s="116" t="s">
        <v>416</v>
      </c>
      <c r="BC596" s="117">
        <v>309000000</v>
      </c>
      <c r="BD596" s="117">
        <v>309000000</v>
      </c>
      <c r="BE596" s="118"/>
      <c r="BF596" s="118" t="s">
        <v>1132</v>
      </c>
      <c r="BG596" s="119" t="s">
        <v>795</v>
      </c>
      <c r="BH596" s="118"/>
      <c r="BI596" s="118"/>
      <c r="BJ596" s="118" t="s">
        <v>1133</v>
      </c>
      <c r="BK596" s="124">
        <v>57</v>
      </c>
      <c r="BL596" s="120">
        <v>43525</v>
      </c>
      <c r="BM596" s="6">
        <f t="shared" si="42"/>
        <v>3</v>
      </c>
      <c r="BN596" s="121"/>
      <c r="BO596" s="126" t="s">
        <v>1080</v>
      </c>
    </row>
    <row r="597" spans="1:67" s="41" customFormat="1" ht="54" customHeight="1" x14ac:dyDescent="0.25">
      <c r="A597" s="68">
        <v>746</v>
      </c>
      <c r="B597" s="23" t="s">
        <v>750</v>
      </c>
      <c r="C597" s="23" t="s">
        <v>751</v>
      </c>
      <c r="D597" s="23" t="s">
        <v>899</v>
      </c>
      <c r="E597" s="23" t="s">
        <v>198</v>
      </c>
      <c r="F597" s="23" t="s">
        <v>199</v>
      </c>
      <c r="G597" s="23" t="s">
        <v>753</v>
      </c>
      <c r="H597" s="23" t="s">
        <v>754</v>
      </c>
      <c r="I597" s="23" t="s">
        <v>755</v>
      </c>
      <c r="J597" s="94" t="s">
        <v>756</v>
      </c>
      <c r="K597" s="68">
        <f>IF(I597="na",0,IF(COUNTIFS($C$1:C597,C597,$I$1:I597,I597)&gt;1,0,1))</f>
        <v>0</v>
      </c>
      <c r="L597" s="68">
        <f>IF(I597="na",0,IF(COUNTIFS($D$1:D597,D597,$I$1:I597,I597)&gt;1,0,1))</f>
        <v>0</v>
      </c>
      <c r="M597" s="68">
        <f>IF(S597="",0,IF(VLOOKUP(R597,#REF!,2,0)=1,S597-O597,S597-SUMIFS($S:$S,$R:$R,INDEX(meses,VLOOKUP(R597,#REF!,2,0)-1),D:D,D597)))</f>
        <v>0</v>
      </c>
      <c r="N597" s="96"/>
      <c r="O597" s="96"/>
      <c r="P597" s="96"/>
      <c r="Q597" s="96"/>
      <c r="R597" s="96" t="s">
        <v>392</v>
      </c>
      <c r="S597" s="94"/>
      <c r="T597" s="22"/>
      <c r="U597" s="94"/>
      <c r="V597" s="94"/>
      <c r="W597" s="94"/>
      <c r="X597" s="23" t="s">
        <v>1003</v>
      </c>
      <c r="Y597" s="23" t="s">
        <v>1134</v>
      </c>
      <c r="Z597" s="23" t="s">
        <v>759</v>
      </c>
      <c r="AA597" s="96">
        <v>0</v>
      </c>
      <c r="AB597" s="96">
        <v>0.25</v>
      </c>
      <c r="AC597" s="69">
        <f>AB597-AA597</f>
        <v>0.25</v>
      </c>
      <c r="AD597" s="23" t="s">
        <v>416</v>
      </c>
      <c r="AE597" s="23" t="s">
        <v>1135</v>
      </c>
      <c r="AF597" s="96">
        <v>0</v>
      </c>
      <c r="AG597" s="22">
        <f>(AF597-AA597)/(AB597-AA597)</f>
        <v>0</v>
      </c>
      <c r="AH597" s="94" t="s">
        <v>1136</v>
      </c>
      <c r="AI597" s="94"/>
      <c r="AJ597" s="94"/>
      <c r="AK597" s="23" t="s">
        <v>762</v>
      </c>
      <c r="AL597" s="94" t="s">
        <v>46</v>
      </c>
      <c r="AM597" s="94">
        <v>2202</v>
      </c>
      <c r="AN597" s="94" t="s">
        <v>48</v>
      </c>
      <c r="AO597" s="94">
        <v>32</v>
      </c>
      <c r="AP597" s="23" t="s">
        <v>1065</v>
      </c>
      <c r="AQ597" s="23" t="s">
        <v>901</v>
      </c>
      <c r="AR597" s="7">
        <v>2202045</v>
      </c>
      <c r="AS597" s="7">
        <v>1125</v>
      </c>
      <c r="AT597" s="23" t="s">
        <v>841</v>
      </c>
      <c r="AU597" s="23"/>
      <c r="AV597" s="23"/>
      <c r="AW597" s="94" t="s">
        <v>55</v>
      </c>
      <c r="AX597" s="115">
        <v>130000000</v>
      </c>
      <c r="AY597" s="116">
        <v>1</v>
      </c>
      <c r="AZ597" s="116" t="s">
        <v>902</v>
      </c>
      <c r="BA597" s="116" t="s">
        <v>739</v>
      </c>
      <c r="BB597" s="116" t="s">
        <v>879</v>
      </c>
      <c r="BC597" s="117">
        <v>130000000</v>
      </c>
      <c r="BD597" s="117">
        <v>130000000</v>
      </c>
      <c r="BE597" s="118"/>
      <c r="BF597" s="118" t="s">
        <v>842</v>
      </c>
      <c r="BG597" s="119" t="s">
        <v>903</v>
      </c>
      <c r="BH597" s="118"/>
      <c r="BI597" s="118"/>
      <c r="BJ597" s="118"/>
      <c r="BK597" s="118">
        <v>166</v>
      </c>
      <c r="BL597" s="130">
        <v>43586</v>
      </c>
      <c r="BM597" s="6">
        <f t="shared" si="42"/>
        <v>5</v>
      </c>
      <c r="BN597" s="129" t="s">
        <v>1137</v>
      </c>
      <c r="BO597" s="126" t="s">
        <v>1138</v>
      </c>
    </row>
    <row r="598" spans="1:67" s="41" customFormat="1" ht="54" customHeight="1" x14ac:dyDescent="0.25">
      <c r="A598" s="68">
        <v>747</v>
      </c>
      <c r="B598" s="23" t="s">
        <v>750</v>
      </c>
      <c r="C598" s="23" t="s">
        <v>751</v>
      </c>
      <c r="D598" s="23" t="s">
        <v>800</v>
      </c>
      <c r="E598" s="23" t="s">
        <v>198</v>
      </c>
      <c r="F598" s="23" t="s">
        <v>199</v>
      </c>
      <c r="G598" s="23" t="s">
        <v>753</v>
      </c>
      <c r="H598" s="23" t="s">
        <v>754</v>
      </c>
      <c r="I598" s="23" t="s">
        <v>755</v>
      </c>
      <c r="J598" s="94" t="s">
        <v>756</v>
      </c>
      <c r="K598" s="68">
        <f>IF(I598="na",0,IF(COUNTIFS($C$1:C598,C598,$I$1:I598,I598)&gt;1,0,1))</f>
        <v>0</v>
      </c>
      <c r="L598" s="68">
        <f>IF(I598="na",0,IF(COUNTIFS($D$1:D598,D598,$I$1:I598,I598)&gt;1,0,1))</f>
        <v>0</v>
      </c>
      <c r="M598" s="68">
        <f>IF(S598="",0,IF(VLOOKUP(R598,#REF!,2,0)=1,S598-O598,S598-SUMIFS($S:$S,$R:$R,INDEX(meses,VLOOKUP(R598,#REF!,2,0)-1),D:D,D598)))</f>
        <v>0</v>
      </c>
      <c r="N598" s="96"/>
      <c r="O598" s="96"/>
      <c r="P598" s="96"/>
      <c r="Q598" s="96"/>
      <c r="R598" s="96" t="s">
        <v>392</v>
      </c>
      <c r="S598" s="94"/>
      <c r="T598" s="22"/>
      <c r="U598" s="94"/>
      <c r="V598" s="94"/>
      <c r="W598" s="94"/>
      <c r="X598" s="23" t="s">
        <v>1003</v>
      </c>
      <c r="Y598" s="23" t="s">
        <v>1134</v>
      </c>
      <c r="Z598" s="23"/>
      <c r="AA598" s="96"/>
      <c r="AB598" s="96"/>
      <c r="AC598" s="96"/>
      <c r="AD598" s="23"/>
      <c r="AE598" s="23"/>
      <c r="AF598" s="94"/>
      <c r="AG598" s="22"/>
      <c r="AH598" s="94"/>
      <c r="AI598" s="94"/>
      <c r="AJ598" s="94"/>
      <c r="AK598" s="23" t="s">
        <v>762</v>
      </c>
      <c r="AL598" s="94" t="s">
        <v>46</v>
      </c>
      <c r="AM598" s="94">
        <v>2202</v>
      </c>
      <c r="AN598" s="94" t="s">
        <v>48</v>
      </c>
      <c r="AO598" s="94">
        <v>32</v>
      </c>
      <c r="AP598" s="23" t="s">
        <v>1004</v>
      </c>
      <c r="AQ598" s="23" t="s">
        <v>901</v>
      </c>
      <c r="AR598" s="7">
        <v>2202045</v>
      </c>
      <c r="AS598" s="7"/>
      <c r="AT598" s="23" t="s">
        <v>998</v>
      </c>
      <c r="AU598" s="23"/>
      <c r="AV598" s="23"/>
      <c r="AW598" s="94" t="s">
        <v>55</v>
      </c>
      <c r="AX598" s="115">
        <v>200000000</v>
      </c>
      <c r="AY598" s="116">
        <v>1</v>
      </c>
      <c r="AZ598" s="116" t="s">
        <v>902</v>
      </c>
      <c r="BA598" s="116" t="s">
        <v>332</v>
      </c>
      <c r="BB598" s="116" t="s">
        <v>333</v>
      </c>
      <c r="BC598" s="117">
        <v>200000000</v>
      </c>
      <c r="BD598" s="117">
        <v>200000000</v>
      </c>
      <c r="BE598" s="118"/>
      <c r="BF598" s="118" t="s">
        <v>993</v>
      </c>
      <c r="BG598" s="119" t="s">
        <v>903</v>
      </c>
      <c r="BH598" s="118"/>
      <c r="BI598" s="118"/>
      <c r="BJ598" s="118"/>
      <c r="BK598" s="118">
        <v>174</v>
      </c>
      <c r="BL598" s="130">
        <v>43617</v>
      </c>
      <c r="BM598" s="6">
        <f t="shared" si="42"/>
        <v>6</v>
      </c>
      <c r="BN598" s="129" t="s">
        <v>1137</v>
      </c>
      <c r="BO598" s="126" t="s">
        <v>1138</v>
      </c>
    </row>
    <row r="599" spans="1:67" s="41" customFormat="1" ht="54" customHeight="1" x14ac:dyDescent="0.25">
      <c r="A599" s="68">
        <v>748</v>
      </c>
      <c r="B599" s="23" t="s">
        <v>750</v>
      </c>
      <c r="C599" s="23" t="s">
        <v>751</v>
      </c>
      <c r="D599" s="23" t="s">
        <v>899</v>
      </c>
      <c r="E599" s="23" t="s">
        <v>198</v>
      </c>
      <c r="F599" s="23" t="s">
        <v>199</v>
      </c>
      <c r="G599" s="23" t="s">
        <v>753</v>
      </c>
      <c r="H599" s="23" t="s">
        <v>754</v>
      </c>
      <c r="I599" s="23" t="s">
        <v>755</v>
      </c>
      <c r="J599" s="94" t="s">
        <v>756</v>
      </c>
      <c r="K599" s="68">
        <f>IF(I599="na",0,IF(COUNTIFS($C$1:C599,C599,$I$1:I599,I599)&gt;1,0,1))</f>
        <v>0</v>
      </c>
      <c r="L599" s="68">
        <f>IF(I599="na",0,IF(COUNTIFS($D$1:D599,D599,$I$1:I599,I599)&gt;1,0,1))</f>
        <v>0</v>
      </c>
      <c r="M599" s="68">
        <f>IF(S599="",0,IF(VLOOKUP(R599,#REF!,2,0)=1,S599-O599,S599-SUMIFS($S:$S,$R:$R,INDEX(meses,VLOOKUP(R599,#REF!,2,0)-1),D:D,D599)))</f>
        <v>0</v>
      </c>
      <c r="N599" s="96"/>
      <c r="O599" s="96"/>
      <c r="P599" s="96"/>
      <c r="Q599" s="96"/>
      <c r="R599" s="96" t="s">
        <v>392</v>
      </c>
      <c r="S599" s="94"/>
      <c r="T599" s="22"/>
      <c r="U599" s="94"/>
      <c r="V599" s="94"/>
      <c r="W599" s="94"/>
      <c r="X599" s="23" t="s">
        <v>1003</v>
      </c>
      <c r="Y599" s="23" t="s">
        <v>1134</v>
      </c>
      <c r="Z599" s="23"/>
      <c r="AA599" s="96"/>
      <c r="AB599" s="96"/>
      <c r="AC599" s="96"/>
      <c r="AD599" s="23"/>
      <c r="AE599" s="23"/>
      <c r="AF599" s="94"/>
      <c r="AG599" s="22"/>
      <c r="AH599" s="94"/>
      <c r="AI599" s="94"/>
      <c r="AJ599" s="94"/>
      <c r="AK599" s="23" t="s">
        <v>762</v>
      </c>
      <c r="AL599" s="94" t="s">
        <v>46</v>
      </c>
      <c r="AM599" s="94">
        <v>2202</v>
      </c>
      <c r="AN599" s="94" t="s">
        <v>48</v>
      </c>
      <c r="AO599" s="94">
        <v>32</v>
      </c>
      <c r="AP599" s="23" t="s">
        <v>1004</v>
      </c>
      <c r="AQ599" s="23" t="s">
        <v>901</v>
      </c>
      <c r="AR599" s="7">
        <v>2202045</v>
      </c>
      <c r="AS599" s="7">
        <v>562</v>
      </c>
      <c r="AT599" s="23" t="s">
        <v>1139</v>
      </c>
      <c r="AU599" s="23"/>
      <c r="AV599" s="23"/>
      <c r="AW599" s="94" t="s">
        <v>55</v>
      </c>
      <c r="AX599" s="115">
        <v>57000000</v>
      </c>
      <c r="AY599" s="116">
        <v>1</v>
      </c>
      <c r="AZ599" s="116" t="s">
        <v>902</v>
      </c>
      <c r="BA599" s="116" t="s">
        <v>332</v>
      </c>
      <c r="BB599" s="116" t="s">
        <v>333</v>
      </c>
      <c r="BC599" s="117">
        <v>57000000</v>
      </c>
      <c r="BD599" s="117">
        <v>57000000</v>
      </c>
      <c r="BE599" s="118"/>
      <c r="BF599" s="118" t="s">
        <v>799</v>
      </c>
      <c r="BG599" s="119" t="s">
        <v>903</v>
      </c>
      <c r="BH599" s="118"/>
      <c r="BI599" s="118" t="s">
        <v>1024</v>
      </c>
      <c r="BJ599" s="118" t="s">
        <v>1140</v>
      </c>
      <c r="BK599" s="118">
        <v>199</v>
      </c>
      <c r="BL599" s="130">
        <v>43539</v>
      </c>
      <c r="BM599" s="6">
        <f t="shared" si="42"/>
        <v>3</v>
      </c>
      <c r="BN599" s="129" t="s">
        <v>1137</v>
      </c>
      <c r="BO599" s="126" t="s">
        <v>1138</v>
      </c>
    </row>
    <row r="600" spans="1:67" s="41" customFormat="1" ht="54" customHeight="1" x14ac:dyDescent="0.25">
      <c r="A600" s="68">
        <v>749</v>
      </c>
      <c r="B600" s="23" t="s">
        <v>750</v>
      </c>
      <c r="C600" s="23" t="s">
        <v>751</v>
      </c>
      <c r="D600" s="23" t="s">
        <v>899</v>
      </c>
      <c r="E600" s="23" t="s">
        <v>198</v>
      </c>
      <c r="F600" s="23" t="s">
        <v>199</v>
      </c>
      <c r="G600" s="23" t="s">
        <v>753</v>
      </c>
      <c r="H600" s="23" t="s">
        <v>754</v>
      </c>
      <c r="I600" s="23" t="s">
        <v>755</v>
      </c>
      <c r="J600" s="94" t="s">
        <v>756</v>
      </c>
      <c r="K600" s="68">
        <f>IF(I600="na",0,IF(COUNTIFS($C$1:C600,C600,$I$1:I600,I600)&gt;1,0,1))</f>
        <v>0</v>
      </c>
      <c r="L600" s="68">
        <f>IF(I600="na",0,IF(COUNTIFS($D$1:D600,D600,$I$1:I600,I600)&gt;1,0,1))</f>
        <v>0</v>
      </c>
      <c r="M600" s="68">
        <f>IF(S600="",0,IF(VLOOKUP(R600,#REF!,2,0)=1,S600-O600,S600-SUMIFS($S:$S,$R:$R,INDEX(meses,VLOOKUP(R600,#REF!,2,0)-1),D:D,D600)))</f>
        <v>0</v>
      </c>
      <c r="N600" s="96"/>
      <c r="O600" s="96"/>
      <c r="P600" s="96"/>
      <c r="Q600" s="96"/>
      <c r="R600" s="96" t="s">
        <v>392</v>
      </c>
      <c r="S600" s="94"/>
      <c r="T600" s="22"/>
      <c r="U600" s="94"/>
      <c r="V600" s="94"/>
      <c r="W600" s="94"/>
      <c r="X600" s="23" t="s">
        <v>1003</v>
      </c>
      <c r="Y600" s="23" t="s">
        <v>1134</v>
      </c>
      <c r="Z600" s="23"/>
      <c r="AA600" s="96"/>
      <c r="AB600" s="96"/>
      <c r="AC600" s="96"/>
      <c r="AD600" s="23"/>
      <c r="AE600" s="23"/>
      <c r="AF600" s="94"/>
      <c r="AG600" s="22"/>
      <c r="AH600" s="94"/>
      <c r="AI600" s="94"/>
      <c r="AJ600" s="94"/>
      <c r="AK600" s="23" t="s">
        <v>762</v>
      </c>
      <c r="AL600" s="94" t="s">
        <v>46</v>
      </c>
      <c r="AM600" s="94">
        <v>2202</v>
      </c>
      <c r="AN600" s="94" t="s">
        <v>48</v>
      </c>
      <c r="AO600" s="94">
        <v>32</v>
      </c>
      <c r="AP600" s="23" t="s">
        <v>1004</v>
      </c>
      <c r="AQ600" s="23" t="s">
        <v>901</v>
      </c>
      <c r="AR600" s="7">
        <v>2202045</v>
      </c>
      <c r="AS600" s="7"/>
      <c r="AT600" s="23" t="s">
        <v>1140</v>
      </c>
      <c r="AU600" s="23"/>
      <c r="AV600" s="23"/>
      <c r="AW600" s="94" t="s">
        <v>55</v>
      </c>
      <c r="AX600" s="115">
        <v>72250000</v>
      </c>
      <c r="AY600" s="116">
        <v>1</v>
      </c>
      <c r="AZ600" s="116" t="s">
        <v>902</v>
      </c>
      <c r="BA600" s="116" t="s">
        <v>57</v>
      </c>
      <c r="BB600" s="116" t="s">
        <v>58</v>
      </c>
      <c r="BC600" s="117">
        <v>72250000</v>
      </c>
      <c r="BD600" s="117">
        <v>72250000</v>
      </c>
      <c r="BE600" s="118"/>
      <c r="BF600" s="118" t="s">
        <v>799</v>
      </c>
      <c r="BG600" s="119" t="s">
        <v>903</v>
      </c>
      <c r="BH600" s="118"/>
      <c r="BI600" s="118" t="s">
        <v>1024</v>
      </c>
      <c r="BJ600" s="118" t="s">
        <v>1141</v>
      </c>
      <c r="BK600" s="118">
        <v>200</v>
      </c>
      <c r="BL600" s="130">
        <v>43556</v>
      </c>
      <c r="BM600" s="6">
        <f t="shared" si="42"/>
        <v>4</v>
      </c>
      <c r="BN600" s="129" t="s">
        <v>1137</v>
      </c>
      <c r="BO600" s="126" t="s">
        <v>1138</v>
      </c>
    </row>
    <row r="601" spans="1:67" s="41" customFormat="1" ht="54" customHeight="1" x14ac:dyDescent="0.25">
      <c r="A601" s="68">
        <v>750</v>
      </c>
      <c r="B601" s="23" t="s">
        <v>750</v>
      </c>
      <c r="C601" s="23" t="s">
        <v>751</v>
      </c>
      <c r="D601" s="23" t="s">
        <v>899</v>
      </c>
      <c r="E601" s="23" t="s">
        <v>198</v>
      </c>
      <c r="F601" s="23" t="s">
        <v>199</v>
      </c>
      <c r="G601" s="23" t="s">
        <v>753</v>
      </c>
      <c r="H601" s="23" t="s">
        <v>754</v>
      </c>
      <c r="I601" s="23" t="s">
        <v>755</v>
      </c>
      <c r="J601" s="94" t="s">
        <v>756</v>
      </c>
      <c r="K601" s="68">
        <f>IF(I601="na",0,IF(COUNTIFS($C$1:C601,C601,$I$1:I601,I601)&gt;1,0,1))</f>
        <v>0</v>
      </c>
      <c r="L601" s="68">
        <f>IF(I601="na",0,IF(COUNTIFS($D$1:D601,D601,$I$1:I601,I601)&gt;1,0,1))</f>
        <v>0</v>
      </c>
      <c r="M601" s="68">
        <f>IF(S601="",0,IF(VLOOKUP(R601,#REF!,2,0)=1,S601-O601,S601-SUMIFS($S:$S,$R:$R,INDEX(meses,VLOOKUP(R601,#REF!,2,0)-1),D:D,D601)))</f>
        <v>0</v>
      </c>
      <c r="N601" s="96"/>
      <c r="O601" s="96"/>
      <c r="P601" s="96"/>
      <c r="Q601" s="96"/>
      <c r="R601" s="96" t="s">
        <v>392</v>
      </c>
      <c r="S601" s="94"/>
      <c r="T601" s="22"/>
      <c r="U601" s="94"/>
      <c r="V601" s="94"/>
      <c r="W601" s="94"/>
      <c r="X601" s="23" t="s">
        <v>1003</v>
      </c>
      <c r="Y601" s="23" t="s">
        <v>1134</v>
      </c>
      <c r="Z601" s="23"/>
      <c r="AA601" s="96"/>
      <c r="AB601" s="96"/>
      <c r="AC601" s="96"/>
      <c r="AD601" s="23"/>
      <c r="AE601" s="23"/>
      <c r="AF601" s="94"/>
      <c r="AG601" s="22"/>
      <c r="AH601" s="94"/>
      <c r="AI601" s="94"/>
      <c r="AJ601" s="94"/>
      <c r="AK601" s="23" t="s">
        <v>762</v>
      </c>
      <c r="AL601" s="94" t="s">
        <v>46</v>
      </c>
      <c r="AM601" s="94">
        <v>2202</v>
      </c>
      <c r="AN601" s="94" t="s">
        <v>48</v>
      </c>
      <c r="AO601" s="94">
        <v>32</v>
      </c>
      <c r="AP601" s="23" t="s">
        <v>1004</v>
      </c>
      <c r="AQ601" s="23" t="s">
        <v>901</v>
      </c>
      <c r="AR601" s="7">
        <v>2202045</v>
      </c>
      <c r="AS601" s="7">
        <v>313</v>
      </c>
      <c r="AT601" s="23" t="s">
        <v>1142</v>
      </c>
      <c r="AU601" s="23"/>
      <c r="AV601" s="23"/>
      <c r="AW601" s="94" t="s">
        <v>55</v>
      </c>
      <c r="AX601" s="115">
        <v>95000000</v>
      </c>
      <c r="AY601" s="116">
        <v>1</v>
      </c>
      <c r="AZ601" s="116" t="s">
        <v>902</v>
      </c>
      <c r="BA601" s="116" t="s">
        <v>57</v>
      </c>
      <c r="BB601" s="116" t="s">
        <v>58</v>
      </c>
      <c r="BC601" s="117">
        <v>95000000</v>
      </c>
      <c r="BD601" s="117">
        <v>95000000</v>
      </c>
      <c r="BE601" s="118"/>
      <c r="BF601" s="118" t="s">
        <v>799</v>
      </c>
      <c r="BG601" s="119" t="s">
        <v>903</v>
      </c>
      <c r="BH601" s="118"/>
      <c r="BI601" s="118" t="s">
        <v>1024</v>
      </c>
      <c r="BJ601" s="118" t="s">
        <v>1143</v>
      </c>
      <c r="BK601" s="118">
        <v>201</v>
      </c>
      <c r="BL601" s="130">
        <v>43525</v>
      </c>
      <c r="BM601" s="6">
        <f t="shared" si="42"/>
        <v>3</v>
      </c>
      <c r="BN601" s="129" t="s">
        <v>1137</v>
      </c>
      <c r="BO601" s="126" t="s">
        <v>1138</v>
      </c>
    </row>
    <row r="602" spans="1:67" s="41" customFormat="1" ht="54" customHeight="1" x14ac:dyDescent="0.25">
      <c r="A602" s="68">
        <v>751</v>
      </c>
      <c r="B602" s="23" t="s">
        <v>750</v>
      </c>
      <c r="C602" s="23" t="s">
        <v>751</v>
      </c>
      <c r="D602" s="23" t="s">
        <v>899</v>
      </c>
      <c r="E602" s="23" t="s">
        <v>198</v>
      </c>
      <c r="F602" s="23" t="s">
        <v>199</v>
      </c>
      <c r="G602" s="23" t="s">
        <v>753</v>
      </c>
      <c r="H602" s="23" t="s">
        <v>754</v>
      </c>
      <c r="I602" s="23" t="s">
        <v>755</v>
      </c>
      <c r="J602" s="94" t="s">
        <v>756</v>
      </c>
      <c r="K602" s="68">
        <f>IF(I602="na",0,IF(COUNTIFS($C$1:C602,C602,$I$1:I602,I602)&gt;1,0,1))</f>
        <v>0</v>
      </c>
      <c r="L602" s="68">
        <f>IF(I602="na",0,IF(COUNTIFS($D$1:D602,D602,$I$1:I602,I602)&gt;1,0,1))</f>
        <v>0</v>
      </c>
      <c r="M602" s="68">
        <f>IF(S602="",0,IF(VLOOKUP(R602,#REF!,2,0)=1,S602-O602,S602-SUMIFS($S:$S,$R:$R,INDEX(meses,VLOOKUP(R602,#REF!,2,0)-1),D:D,D602)))</f>
        <v>0</v>
      </c>
      <c r="N602" s="96"/>
      <c r="O602" s="96"/>
      <c r="P602" s="96"/>
      <c r="Q602" s="96"/>
      <c r="R602" s="96" t="s">
        <v>392</v>
      </c>
      <c r="S602" s="94"/>
      <c r="T602" s="22"/>
      <c r="U602" s="94"/>
      <c r="V602" s="94"/>
      <c r="W602" s="94"/>
      <c r="X602" s="23" t="s">
        <v>1003</v>
      </c>
      <c r="Y602" s="23" t="s">
        <v>1134</v>
      </c>
      <c r="Z602" s="23"/>
      <c r="AA602" s="96"/>
      <c r="AB602" s="96"/>
      <c r="AC602" s="96"/>
      <c r="AD602" s="23"/>
      <c r="AE602" s="23"/>
      <c r="AF602" s="94"/>
      <c r="AG602" s="22"/>
      <c r="AH602" s="94"/>
      <c r="AI602" s="94"/>
      <c r="AJ602" s="94"/>
      <c r="AK602" s="23" t="s">
        <v>762</v>
      </c>
      <c r="AL602" s="94" t="s">
        <v>46</v>
      </c>
      <c r="AM602" s="94">
        <v>2202</v>
      </c>
      <c r="AN602" s="94" t="s">
        <v>48</v>
      </c>
      <c r="AO602" s="94">
        <v>32</v>
      </c>
      <c r="AP602" s="23" t="s">
        <v>1004</v>
      </c>
      <c r="AQ602" s="23" t="s">
        <v>901</v>
      </c>
      <c r="AR602" s="7">
        <v>2202045</v>
      </c>
      <c r="AS602" s="7">
        <v>314</v>
      </c>
      <c r="AT602" s="23" t="s">
        <v>1144</v>
      </c>
      <c r="AU602" s="23"/>
      <c r="AV602" s="23"/>
      <c r="AW602" s="94" t="s">
        <v>55</v>
      </c>
      <c r="AX602" s="115">
        <v>76500000</v>
      </c>
      <c r="AY602" s="116">
        <v>1</v>
      </c>
      <c r="AZ602" s="116" t="s">
        <v>902</v>
      </c>
      <c r="BA602" s="116" t="s">
        <v>57</v>
      </c>
      <c r="BB602" s="116" t="s">
        <v>58</v>
      </c>
      <c r="BC602" s="117">
        <v>76500000</v>
      </c>
      <c r="BD602" s="117">
        <v>76500000</v>
      </c>
      <c r="BE602" s="118"/>
      <c r="BF602" s="118" t="s">
        <v>799</v>
      </c>
      <c r="BG602" s="119" t="s">
        <v>903</v>
      </c>
      <c r="BH602" s="118"/>
      <c r="BI602" s="118" t="s">
        <v>1024</v>
      </c>
      <c r="BJ602" s="118" t="s">
        <v>1145</v>
      </c>
      <c r="BK602" s="118">
        <v>202</v>
      </c>
      <c r="BL602" s="130">
        <v>43556</v>
      </c>
      <c r="BM602" s="6">
        <f t="shared" si="42"/>
        <v>4</v>
      </c>
      <c r="BN602" s="129" t="s">
        <v>1137</v>
      </c>
      <c r="BO602" s="126" t="s">
        <v>1138</v>
      </c>
    </row>
    <row r="603" spans="1:67" s="41" customFormat="1" ht="54" customHeight="1" x14ac:dyDescent="0.25">
      <c r="A603" s="68">
        <v>752</v>
      </c>
      <c r="B603" s="23" t="s">
        <v>750</v>
      </c>
      <c r="C603" s="23" t="s">
        <v>751</v>
      </c>
      <c r="D603" s="23" t="s">
        <v>899</v>
      </c>
      <c r="E603" s="23" t="s">
        <v>198</v>
      </c>
      <c r="F603" s="23" t="s">
        <v>199</v>
      </c>
      <c r="G603" s="23" t="s">
        <v>753</v>
      </c>
      <c r="H603" s="23" t="s">
        <v>754</v>
      </c>
      <c r="I603" s="23" t="s">
        <v>755</v>
      </c>
      <c r="J603" s="94" t="s">
        <v>756</v>
      </c>
      <c r="K603" s="68">
        <f>IF(I603="na",0,IF(COUNTIFS($C$1:C603,C603,$I$1:I603,I603)&gt;1,0,1))</f>
        <v>0</v>
      </c>
      <c r="L603" s="68">
        <f>IF(I603="na",0,IF(COUNTIFS($D$1:D603,D603,$I$1:I603,I603)&gt;1,0,1))</f>
        <v>0</v>
      </c>
      <c r="M603" s="68">
        <f>IF(S603="",0,IF(VLOOKUP(R603,#REF!,2,0)=1,S603-O603,S603-SUMIFS($S:$S,$R:$R,INDEX(meses,VLOOKUP(R603,#REF!,2,0)-1),D:D,D603)))</f>
        <v>0</v>
      </c>
      <c r="N603" s="96"/>
      <c r="O603" s="96"/>
      <c r="P603" s="96"/>
      <c r="Q603" s="96"/>
      <c r="R603" s="96" t="s">
        <v>392</v>
      </c>
      <c r="S603" s="94"/>
      <c r="T603" s="22"/>
      <c r="U603" s="94"/>
      <c r="V603" s="94"/>
      <c r="W603" s="94"/>
      <c r="X603" s="23" t="s">
        <v>1003</v>
      </c>
      <c r="Y603" s="23" t="s">
        <v>1134</v>
      </c>
      <c r="Z603" s="23"/>
      <c r="AA603" s="96"/>
      <c r="AB603" s="96"/>
      <c r="AC603" s="96"/>
      <c r="AD603" s="23"/>
      <c r="AE603" s="23"/>
      <c r="AF603" s="94"/>
      <c r="AG603" s="22"/>
      <c r="AH603" s="94"/>
      <c r="AI603" s="94"/>
      <c r="AJ603" s="94"/>
      <c r="AK603" s="23" t="s">
        <v>762</v>
      </c>
      <c r="AL603" s="94" t="s">
        <v>46</v>
      </c>
      <c r="AM603" s="94">
        <v>2202</v>
      </c>
      <c r="AN603" s="94" t="s">
        <v>48</v>
      </c>
      <c r="AO603" s="94">
        <v>32</v>
      </c>
      <c r="AP603" s="23" t="s">
        <v>1004</v>
      </c>
      <c r="AQ603" s="23" t="s">
        <v>901</v>
      </c>
      <c r="AR603" s="7">
        <v>2202045</v>
      </c>
      <c r="AS603" s="7">
        <v>315</v>
      </c>
      <c r="AT603" s="23" t="s">
        <v>1146</v>
      </c>
      <c r="AU603" s="23"/>
      <c r="AV603" s="23"/>
      <c r="AW603" s="94" t="s">
        <v>55</v>
      </c>
      <c r="AX603" s="115">
        <v>61750000</v>
      </c>
      <c r="AY603" s="116">
        <v>1</v>
      </c>
      <c r="AZ603" s="116" t="s">
        <v>902</v>
      </c>
      <c r="BA603" s="116" t="s">
        <v>57</v>
      </c>
      <c r="BB603" s="116" t="s">
        <v>58</v>
      </c>
      <c r="BC603" s="117">
        <v>61750000</v>
      </c>
      <c r="BD603" s="117">
        <v>61750000</v>
      </c>
      <c r="BE603" s="118"/>
      <c r="BF603" s="118" t="s">
        <v>799</v>
      </c>
      <c r="BG603" s="119" t="s">
        <v>903</v>
      </c>
      <c r="BH603" s="118"/>
      <c r="BI603" s="118" t="s">
        <v>1024</v>
      </c>
      <c r="BJ603" s="118" t="s">
        <v>1147</v>
      </c>
      <c r="BK603" s="118">
        <v>203</v>
      </c>
      <c r="BL603" s="130">
        <v>43539</v>
      </c>
      <c r="BM603" s="6">
        <f t="shared" si="42"/>
        <v>3</v>
      </c>
      <c r="BN603" s="129" t="s">
        <v>1137</v>
      </c>
      <c r="BO603" s="126" t="s">
        <v>1138</v>
      </c>
    </row>
    <row r="604" spans="1:67" s="41" customFormat="1" ht="54" customHeight="1" x14ac:dyDescent="0.25">
      <c r="A604" s="68">
        <v>753</v>
      </c>
      <c r="B604" s="23" t="s">
        <v>750</v>
      </c>
      <c r="C604" s="23" t="s">
        <v>751</v>
      </c>
      <c r="D604" s="23" t="s">
        <v>899</v>
      </c>
      <c r="E604" s="23" t="s">
        <v>198</v>
      </c>
      <c r="F604" s="23" t="s">
        <v>199</v>
      </c>
      <c r="G604" s="23" t="s">
        <v>753</v>
      </c>
      <c r="H604" s="23" t="s">
        <v>754</v>
      </c>
      <c r="I604" s="23" t="s">
        <v>755</v>
      </c>
      <c r="J604" s="94" t="s">
        <v>756</v>
      </c>
      <c r="K604" s="68">
        <f>IF(I604="na",0,IF(COUNTIFS($C$1:C604,C604,$I$1:I604,I604)&gt;1,0,1))</f>
        <v>0</v>
      </c>
      <c r="L604" s="68">
        <f>IF(I604="na",0,IF(COUNTIFS($D$1:D604,D604,$I$1:I604,I604)&gt;1,0,1))</f>
        <v>0</v>
      </c>
      <c r="M604" s="68">
        <f>IF(S604="",0,IF(VLOOKUP(R604,#REF!,2,0)=1,S604-O604,S604-SUMIFS($S:$S,$R:$R,INDEX(meses,VLOOKUP(R604,#REF!,2,0)-1),D:D,D604)))</f>
        <v>0</v>
      </c>
      <c r="N604" s="96"/>
      <c r="O604" s="96"/>
      <c r="P604" s="96"/>
      <c r="Q604" s="96"/>
      <c r="R604" s="96" t="s">
        <v>392</v>
      </c>
      <c r="S604" s="94"/>
      <c r="T604" s="22"/>
      <c r="U604" s="94"/>
      <c r="V604" s="94"/>
      <c r="W604" s="94"/>
      <c r="X604" s="23" t="s">
        <v>1003</v>
      </c>
      <c r="Y604" s="23" t="s">
        <v>1134</v>
      </c>
      <c r="Z604" s="23"/>
      <c r="AA604" s="96"/>
      <c r="AB604" s="96"/>
      <c r="AC604" s="96"/>
      <c r="AD604" s="23"/>
      <c r="AE604" s="23"/>
      <c r="AF604" s="94"/>
      <c r="AG604" s="22"/>
      <c r="AH604" s="94"/>
      <c r="AI604" s="94"/>
      <c r="AJ604" s="94"/>
      <c r="AK604" s="23" t="s">
        <v>762</v>
      </c>
      <c r="AL604" s="94" t="s">
        <v>46</v>
      </c>
      <c r="AM604" s="94">
        <v>2202</v>
      </c>
      <c r="AN604" s="94" t="s">
        <v>48</v>
      </c>
      <c r="AO604" s="94">
        <v>32</v>
      </c>
      <c r="AP604" s="23" t="s">
        <v>1004</v>
      </c>
      <c r="AQ604" s="23" t="s">
        <v>901</v>
      </c>
      <c r="AR604" s="7">
        <v>2202045</v>
      </c>
      <c r="AS604" s="7">
        <v>316</v>
      </c>
      <c r="AT604" s="23" t="s">
        <v>1148</v>
      </c>
      <c r="AU604" s="23"/>
      <c r="AV604" s="23"/>
      <c r="AW604" s="94" t="s">
        <v>55</v>
      </c>
      <c r="AX604" s="115">
        <v>57000000</v>
      </c>
      <c r="AY604" s="116">
        <v>1</v>
      </c>
      <c r="AZ604" s="116" t="s">
        <v>902</v>
      </c>
      <c r="BA604" s="116" t="s">
        <v>332</v>
      </c>
      <c r="BB604" s="116" t="s">
        <v>333</v>
      </c>
      <c r="BC604" s="117">
        <v>57000000</v>
      </c>
      <c r="BD604" s="117">
        <v>57000000</v>
      </c>
      <c r="BE604" s="118"/>
      <c r="BF604" s="118" t="s">
        <v>799</v>
      </c>
      <c r="BG604" s="119" t="s">
        <v>903</v>
      </c>
      <c r="BH604" s="118"/>
      <c r="BI604" s="118" t="s">
        <v>1024</v>
      </c>
      <c r="BJ604" s="118" t="s">
        <v>1149</v>
      </c>
      <c r="BK604" s="118">
        <v>204</v>
      </c>
      <c r="BL604" s="130">
        <v>43539</v>
      </c>
      <c r="BM604" s="6">
        <f t="shared" si="42"/>
        <v>3</v>
      </c>
      <c r="BN604" s="129" t="s">
        <v>1137</v>
      </c>
      <c r="BO604" s="126" t="s">
        <v>1138</v>
      </c>
    </row>
    <row r="605" spans="1:67" s="41" customFormat="1" ht="54" customHeight="1" x14ac:dyDescent="0.25">
      <c r="A605" s="68">
        <v>754</v>
      </c>
      <c r="B605" s="23" t="s">
        <v>750</v>
      </c>
      <c r="C605" s="23" t="s">
        <v>751</v>
      </c>
      <c r="D605" s="23" t="s">
        <v>899</v>
      </c>
      <c r="E605" s="23" t="s">
        <v>198</v>
      </c>
      <c r="F605" s="23" t="s">
        <v>199</v>
      </c>
      <c r="G605" s="23" t="s">
        <v>753</v>
      </c>
      <c r="H605" s="23" t="s">
        <v>754</v>
      </c>
      <c r="I605" s="23" t="s">
        <v>755</v>
      </c>
      <c r="J605" s="94" t="s">
        <v>756</v>
      </c>
      <c r="K605" s="68">
        <f>IF(I605="na",0,IF(COUNTIFS($C$1:C605,C605,$I$1:I605,I605)&gt;1,0,1))</f>
        <v>0</v>
      </c>
      <c r="L605" s="68">
        <f>IF(I605="na",0,IF(COUNTIFS($D$1:D605,D605,$I$1:I605,I605)&gt;1,0,1))</f>
        <v>0</v>
      </c>
      <c r="M605" s="68">
        <f>IF(S605="",0,IF(VLOOKUP(R605,#REF!,2,0)=1,S605-O605,S605-SUMIFS($S:$S,$R:$R,INDEX(meses,VLOOKUP(R605,#REF!,2,0)-1),D:D,D605)))</f>
        <v>0</v>
      </c>
      <c r="N605" s="96"/>
      <c r="O605" s="96"/>
      <c r="P605" s="96"/>
      <c r="Q605" s="96"/>
      <c r="R605" s="96" t="s">
        <v>392</v>
      </c>
      <c r="S605" s="94"/>
      <c r="T605" s="22"/>
      <c r="U605" s="94"/>
      <c r="V605" s="94"/>
      <c r="W605" s="94"/>
      <c r="X605" s="23" t="s">
        <v>1003</v>
      </c>
      <c r="Y605" s="23" t="s">
        <v>1134</v>
      </c>
      <c r="Z605" s="23"/>
      <c r="AA605" s="96"/>
      <c r="AB605" s="96"/>
      <c r="AC605" s="96"/>
      <c r="AD605" s="23"/>
      <c r="AE605" s="23"/>
      <c r="AF605" s="94"/>
      <c r="AG605" s="22"/>
      <c r="AH605" s="94"/>
      <c r="AI605" s="94"/>
      <c r="AJ605" s="94"/>
      <c r="AK605" s="23" t="s">
        <v>762</v>
      </c>
      <c r="AL605" s="94" t="s">
        <v>46</v>
      </c>
      <c r="AM605" s="94">
        <v>2202</v>
      </c>
      <c r="AN605" s="94" t="s">
        <v>48</v>
      </c>
      <c r="AO605" s="94">
        <v>32</v>
      </c>
      <c r="AP605" s="23" t="s">
        <v>1004</v>
      </c>
      <c r="AQ605" s="23" t="s">
        <v>901</v>
      </c>
      <c r="AR605" s="7">
        <v>2202045</v>
      </c>
      <c r="AS605" s="7">
        <v>317</v>
      </c>
      <c r="AT605" s="23" t="s">
        <v>1150</v>
      </c>
      <c r="AU605" s="23"/>
      <c r="AV605" s="23"/>
      <c r="AW605" s="94" t="s">
        <v>55</v>
      </c>
      <c r="AX605" s="115">
        <v>54000000</v>
      </c>
      <c r="AY605" s="116">
        <v>1</v>
      </c>
      <c r="AZ605" s="116" t="s">
        <v>902</v>
      </c>
      <c r="BA605" s="116" t="s">
        <v>332</v>
      </c>
      <c r="BB605" s="116" t="s">
        <v>333</v>
      </c>
      <c r="BC605" s="117">
        <v>54000000</v>
      </c>
      <c r="BD605" s="117">
        <v>54000000</v>
      </c>
      <c r="BE605" s="118"/>
      <c r="BF605" s="118" t="s">
        <v>799</v>
      </c>
      <c r="BG605" s="119" t="s">
        <v>903</v>
      </c>
      <c r="BH605" s="118"/>
      <c r="BI605" s="118" t="s">
        <v>1024</v>
      </c>
      <c r="BJ605" s="118" t="s">
        <v>1151</v>
      </c>
      <c r="BK605" s="118">
        <v>205</v>
      </c>
      <c r="BL605" s="130">
        <v>43556</v>
      </c>
      <c r="BM605" s="6">
        <f t="shared" si="42"/>
        <v>4</v>
      </c>
      <c r="BN605" s="129" t="s">
        <v>1137</v>
      </c>
      <c r="BO605" s="126" t="s">
        <v>1138</v>
      </c>
    </row>
    <row r="606" spans="1:67" s="41" customFormat="1" ht="54" customHeight="1" x14ac:dyDescent="0.25">
      <c r="A606" s="68">
        <v>755</v>
      </c>
      <c r="B606" s="23" t="s">
        <v>750</v>
      </c>
      <c r="C606" s="23" t="s">
        <v>751</v>
      </c>
      <c r="D606" s="23" t="s">
        <v>899</v>
      </c>
      <c r="E606" s="23" t="s">
        <v>198</v>
      </c>
      <c r="F606" s="23" t="s">
        <v>199</v>
      </c>
      <c r="G606" s="23" t="s">
        <v>753</v>
      </c>
      <c r="H606" s="23" t="s">
        <v>754</v>
      </c>
      <c r="I606" s="23" t="s">
        <v>755</v>
      </c>
      <c r="J606" s="94" t="s">
        <v>756</v>
      </c>
      <c r="K606" s="68">
        <f>IF(I606="na",0,IF(COUNTIFS($C$1:C606,C606,$I$1:I606,I606)&gt;1,0,1))</f>
        <v>0</v>
      </c>
      <c r="L606" s="68">
        <f>IF(I606="na",0,IF(COUNTIFS($D$1:D606,D606,$I$1:I606,I606)&gt;1,0,1))</f>
        <v>0</v>
      </c>
      <c r="M606" s="68">
        <f>IF(S606="",0,IF(VLOOKUP(R606,#REF!,2,0)=1,S606-O606,S606-SUMIFS($S:$S,$R:$R,INDEX(meses,VLOOKUP(R606,#REF!,2,0)-1),D:D,D606)))</f>
        <v>0</v>
      </c>
      <c r="N606" s="96"/>
      <c r="O606" s="96"/>
      <c r="P606" s="96"/>
      <c r="Q606" s="96"/>
      <c r="R606" s="96" t="s">
        <v>392</v>
      </c>
      <c r="S606" s="94"/>
      <c r="T606" s="22"/>
      <c r="U606" s="94"/>
      <c r="V606" s="94"/>
      <c r="W606" s="94"/>
      <c r="X606" s="23" t="s">
        <v>1003</v>
      </c>
      <c r="Y606" s="23" t="s">
        <v>1134</v>
      </c>
      <c r="Z606" s="23"/>
      <c r="AA606" s="96"/>
      <c r="AB606" s="96"/>
      <c r="AC606" s="96"/>
      <c r="AD606" s="23"/>
      <c r="AE606" s="23"/>
      <c r="AF606" s="94"/>
      <c r="AG606" s="22"/>
      <c r="AH606" s="94"/>
      <c r="AI606" s="94"/>
      <c r="AJ606" s="94"/>
      <c r="AK606" s="23" t="s">
        <v>762</v>
      </c>
      <c r="AL606" s="94" t="s">
        <v>46</v>
      </c>
      <c r="AM606" s="94">
        <v>2202</v>
      </c>
      <c r="AN606" s="94" t="s">
        <v>48</v>
      </c>
      <c r="AO606" s="94">
        <v>32</v>
      </c>
      <c r="AP606" s="23" t="s">
        <v>1004</v>
      </c>
      <c r="AQ606" s="23" t="s">
        <v>901</v>
      </c>
      <c r="AR606" s="7">
        <v>2202045</v>
      </c>
      <c r="AS606" s="7">
        <v>318</v>
      </c>
      <c r="AT606" s="23" t="s">
        <v>1152</v>
      </c>
      <c r="AU606" s="23"/>
      <c r="AV606" s="23"/>
      <c r="AW606" s="94" t="s">
        <v>55</v>
      </c>
      <c r="AX606" s="115">
        <v>60000000</v>
      </c>
      <c r="AY606" s="116">
        <v>1</v>
      </c>
      <c r="AZ606" s="116" t="s">
        <v>902</v>
      </c>
      <c r="BA606" s="116" t="s">
        <v>332</v>
      </c>
      <c r="BB606" s="116" t="s">
        <v>333</v>
      </c>
      <c r="BC606" s="117">
        <v>60000000</v>
      </c>
      <c r="BD606" s="117">
        <v>60000000</v>
      </c>
      <c r="BE606" s="118"/>
      <c r="BF606" s="118" t="s">
        <v>799</v>
      </c>
      <c r="BG606" s="119" t="s">
        <v>903</v>
      </c>
      <c r="BH606" s="118"/>
      <c r="BI606" s="118" t="s">
        <v>1024</v>
      </c>
      <c r="BJ606" s="118" t="s">
        <v>1153</v>
      </c>
      <c r="BK606" s="118">
        <v>206</v>
      </c>
      <c r="BL606" s="130">
        <v>43525</v>
      </c>
      <c r="BM606" s="6">
        <f t="shared" si="42"/>
        <v>3</v>
      </c>
      <c r="BN606" s="129" t="s">
        <v>1137</v>
      </c>
      <c r="BO606" s="126" t="s">
        <v>1138</v>
      </c>
    </row>
    <row r="607" spans="1:67" s="41" customFormat="1" ht="54" customHeight="1" x14ac:dyDescent="0.25">
      <c r="A607" s="68">
        <v>756</v>
      </c>
      <c r="B607" s="23" t="s">
        <v>750</v>
      </c>
      <c r="C607" s="23" t="s">
        <v>751</v>
      </c>
      <c r="D607" s="23" t="s">
        <v>899</v>
      </c>
      <c r="E607" s="23" t="s">
        <v>198</v>
      </c>
      <c r="F607" s="23" t="s">
        <v>199</v>
      </c>
      <c r="G607" s="23" t="s">
        <v>753</v>
      </c>
      <c r="H607" s="23" t="s">
        <v>754</v>
      </c>
      <c r="I607" s="23" t="s">
        <v>755</v>
      </c>
      <c r="J607" s="94" t="s">
        <v>756</v>
      </c>
      <c r="K607" s="68">
        <f>IF(I607="na",0,IF(COUNTIFS($C$1:C607,C607,$I$1:I607,I607)&gt;1,0,1))</f>
        <v>0</v>
      </c>
      <c r="L607" s="68">
        <f>IF(I607="na",0,IF(COUNTIFS($D$1:D607,D607,$I$1:I607,I607)&gt;1,0,1))</f>
        <v>0</v>
      </c>
      <c r="M607" s="68">
        <f>IF(S607="",0,IF(VLOOKUP(R607,#REF!,2,0)=1,S607-O607,S607-SUMIFS($S:$S,$R:$R,INDEX(meses,VLOOKUP(R607,#REF!,2,0)-1),D:D,D607)))</f>
        <v>0</v>
      </c>
      <c r="N607" s="96"/>
      <c r="O607" s="96"/>
      <c r="P607" s="96"/>
      <c r="Q607" s="96"/>
      <c r="R607" s="96" t="s">
        <v>392</v>
      </c>
      <c r="S607" s="94"/>
      <c r="T607" s="22"/>
      <c r="U607" s="94"/>
      <c r="V607" s="94"/>
      <c r="W607" s="94"/>
      <c r="X607" s="23" t="s">
        <v>1003</v>
      </c>
      <c r="Y607" s="23" t="s">
        <v>1134</v>
      </c>
      <c r="Z607" s="23"/>
      <c r="AA607" s="96"/>
      <c r="AB607" s="96"/>
      <c r="AC607" s="96"/>
      <c r="AD607" s="23"/>
      <c r="AE607" s="23"/>
      <c r="AF607" s="94"/>
      <c r="AG607" s="22"/>
      <c r="AH607" s="94"/>
      <c r="AI607" s="94"/>
      <c r="AJ607" s="94"/>
      <c r="AK607" s="23" t="s">
        <v>762</v>
      </c>
      <c r="AL607" s="94" t="s">
        <v>46</v>
      </c>
      <c r="AM607" s="94">
        <v>2202</v>
      </c>
      <c r="AN607" s="94" t="s">
        <v>48</v>
      </c>
      <c r="AO607" s="94">
        <v>32</v>
      </c>
      <c r="AP607" s="23" t="s">
        <v>1004</v>
      </c>
      <c r="AQ607" s="23" t="s">
        <v>901</v>
      </c>
      <c r="AR607" s="7">
        <v>2202045</v>
      </c>
      <c r="AS607" s="7">
        <v>375</v>
      </c>
      <c r="AT607" s="23" t="s">
        <v>1154</v>
      </c>
      <c r="AU607" s="23"/>
      <c r="AV607" s="23"/>
      <c r="AW607" s="94" t="s">
        <v>55</v>
      </c>
      <c r="AX607" s="115">
        <v>27000000</v>
      </c>
      <c r="AY607" s="116">
        <v>1</v>
      </c>
      <c r="AZ607" s="116" t="s">
        <v>902</v>
      </c>
      <c r="BA607" s="116" t="s">
        <v>332</v>
      </c>
      <c r="BB607" s="116" t="s">
        <v>333</v>
      </c>
      <c r="BC607" s="117">
        <v>27000000</v>
      </c>
      <c r="BD607" s="117">
        <v>27000000</v>
      </c>
      <c r="BE607" s="118"/>
      <c r="BF607" s="118" t="s">
        <v>799</v>
      </c>
      <c r="BG607" s="119" t="s">
        <v>903</v>
      </c>
      <c r="BH607" s="118"/>
      <c r="BI607" s="118" t="s">
        <v>1024</v>
      </c>
      <c r="BJ607" s="118" t="s">
        <v>1155</v>
      </c>
      <c r="BK607" s="118">
        <v>207</v>
      </c>
      <c r="BL607" s="130">
        <v>43556</v>
      </c>
      <c r="BM607" s="6">
        <f t="shared" si="42"/>
        <v>4</v>
      </c>
      <c r="BN607" s="129" t="s">
        <v>1137</v>
      </c>
      <c r="BO607" s="126" t="s">
        <v>1138</v>
      </c>
    </row>
    <row r="608" spans="1:67" s="41" customFormat="1" ht="54" customHeight="1" x14ac:dyDescent="0.25">
      <c r="A608" s="68">
        <v>757</v>
      </c>
      <c r="B608" s="23" t="s">
        <v>750</v>
      </c>
      <c r="C608" s="23" t="s">
        <v>751</v>
      </c>
      <c r="D608" s="23" t="s">
        <v>899</v>
      </c>
      <c r="E608" s="23" t="s">
        <v>198</v>
      </c>
      <c r="F608" s="23" t="s">
        <v>199</v>
      </c>
      <c r="G608" s="23" t="s">
        <v>753</v>
      </c>
      <c r="H608" s="23" t="s">
        <v>754</v>
      </c>
      <c r="I608" s="23" t="s">
        <v>755</v>
      </c>
      <c r="J608" s="94" t="s">
        <v>756</v>
      </c>
      <c r="K608" s="68">
        <f>IF(I608="na",0,IF(COUNTIFS($C$1:C608,C608,$I$1:I608,I608)&gt;1,0,1))</f>
        <v>0</v>
      </c>
      <c r="L608" s="68">
        <f>IF(I608="na",0,IF(COUNTIFS($D$1:D608,D608,$I$1:I608,I608)&gt;1,0,1))</f>
        <v>0</v>
      </c>
      <c r="M608" s="68">
        <f>IF(S608="",0,IF(VLOOKUP(R608,#REF!,2,0)=1,S608-O608,S608-SUMIFS($S:$S,$R:$R,INDEX(meses,VLOOKUP(R608,#REF!,2,0)-1),D:D,D608)))</f>
        <v>0</v>
      </c>
      <c r="N608" s="96"/>
      <c r="O608" s="96"/>
      <c r="P608" s="96"/>
      <c r="Q608" s="96"/>
      <c r="R608" s="96" t="s">
        <v>392</v>
      </c>
      <c r="S608" s="94"/>
      <c r="T608" s="22"/>
      <c r="U608" s="94"/>
      <c r="V608" s="94"/>
      <c r="W608" s="94"/>
      <c r="X608" s="23" t="s">
        <v>1003</v>
      </c>
      <c r="Y608" s="23" t="s">
        <v>1134</v>
      </c>
      <c r="Z608" s="23"/>
      <c r="AA608" s="96"/>
      <c r="AB608" s="96"/>
      <c r="AC608" s="96"/>
      <c r="AD608" s="23"/>
      <c r="AE608" s="23"/>
      <c r="AF608" s="94"/>
      <c r="AG608" s="22"/>
      <c r="AH608" s="94"/>
      <c r="AI608" s="94"/>
      <c r="AJ608" s="94"/>
      <c r="AK608" s="23" t="s">
        <v>762</v>
      </c>
      <c r="AL608" s="94" t="s">
        <v>46</v>
      </c>
      <c r="AM608" s="94">
        <v>2202</v>
      </c>
      <c r="AN608" s="94" t="s">
        <v>48</v>
      </c>
      <c r="AO608" s="94">
        <v>32</v>
      </c>
      <c r="AP608" s="23" t="s">
        <v>1004</v>
      </c>
      <c r="AQ608" s="23" t="s">
        <v>901</v>
      </c>
      <c r="AR608" s="7">
        <v>2202045</v>
      </c>
      <c r="AS608" s="7">
        <v>376</v>
      </c>
      <c r="AT608" s="23" t="s">
        <v>1156</v>
      </c>
      <c r="AU608" s="23"/>
      <c r="AV608" s="23"/>
      <c r="AW608" s="94" t="s">
        <v>55</v>
      </c>
      <c r="AX608" s="115">
        <v>36000000</v>
      </c>
      <c r="AY608" s="116">
        <v>1</v>
      </c>
      <c r="AZ608" s="116" t="s">
        <v>902</v>
      </c>
      <c r="BA608" s="116" t="s">
        <v>332</v>
      </c>
      <c r="BB608" s="116" t="s">
        <v>333</v>
      </c>
      <c r="BC608" s="117">
        <v>36000000</v>
      </c>
      <c r="BD608" s="117">
        <v>36000000</v>
      </c>
      <c r="BE608" s="118"/>
      <c r="BF608" s="118" t="s">
        <v>799</v>
      </c>
      <c r="BG608" s="119" t="s">
        <v>903</v>
      </c>
      <c r="BH608" s="118"/>
      <c r="BI608" s="118" t="s">
        <v>1024</v>
      </c>
      <c r="BJ608" s="118"/>
      <c r="BK608" s="118">
        <v>208</v>
      </c>
      <c r="BL608" s="130">
        <v>43556</v>
      </c>
      <c r="BM608" s="6">
        <f t="shared" si="42"/>
        <v>4</v>
      </c>
      <c r="BN608" s="129" t="s">
        <v>1137</v>
      </c>
      <c r="BO608" s="126" t="s">
        <v>1138</v>
      </c>
    </row>
    <row r="609" spans="1:67" s="41" customFormat="1" ht="54" customHeight="1" x14ac:dyDescent="0.25">
      <c r="A609" s="68">
        <v>758</v>
      </c>
      <c r="B609" s="23" t="s">
        <v>750</v>
      </c>
      <c r="C609" s="23" t="s">
        <v>751</v>
      </c>
      <c r="D609" s="23" t="s">
        <v>899</v>
      </c>
      <c r="E609" s="23" t="s">
        <v>198</v>
      </c>
      <c r="F609" s="23" t="s">
        <v>199</v>
      </c>
      <c r="G609" s="23" t="s">
        <v>753</v>
      </c>
      <c r="H609" s="23" t="s">
        <v>754</v>
      </c>
      <c r="I609" s="23" t="s">
        <v>755</v>
      </c>
      <c r="J609" s="94" t="s">
        <v>756</v>
      </c>
      <c r="K609" s="68">
        <f>IF(I609="na",0,IF(COUNTIFS($C$1:C609,C609,$I$1:I609,I609)&gt;1,0,1))</f>
        <v>0</v>
      </c>
      <c r="L609" s="68">
        <f>IF(I609="na",0,IF(COUNTIFS($D$1:D609,D609,$I$1:I609,I609)&gt;1,0,1))</f>
        <v>0</v>
      </c>
      <c r="M609" s="68">
        <f>IF(S609="",0,IF(VLOOKUP(R609,#REF!,2,0)=1,S609-O609,S609-SUMIFS($S:$S,$R:$R,INDEX(meses,VLOOKUP(R609,#REF!,2,0)-1),D:D,D609)))</f>
        <v>0</v>
      </c>
      <c r="N609" s="96"/>
      <c r="O609" s="96"/>
      <c r="P609" s="96"/>
      <c r="Q609" s="96"/>
      <c r="R609" s="96" t="s">
        <v>392</v>
      </c>
      <c r="S609" s="94"/>
      <c r="T609" s="22"/>
      <c r="U609" s="94"/>
      <c r="V609" s="94"/>
      <c r="W609" s="94"/>
      <c r="X609" s="23" t="s">
        <v>1003</v>
      </c>
      <c r="Y609" s="23" t="s">
        <v>1157</v>
      </c>
      <c r="Z609" s="23" t="s">
        <v>759</v>
      </c>
      <c r="AA609" s="96">
        <v>0</v>
      </c>
      <c r="AB609" s="96">
        <v>1</v>
      </c>
      <c r="AC609" s="69">
        <f>AB609-AA609</f>
        <v>1</v>
      </c>
      <c r="AD609" s="23" t="s">
        <v>416</v>
      </c>
      <c r="AE609" s="23" t="s">
        <v>1158</v>
      </c>
      <c r="AF609" s="96">
        <v>0</v>
      </c>
      <c r="AG609" s="22">
        <f>(AF609-AA609)/(AB609-AA609)</f>
        <v>0</v>
      </c>
      <c r="AH609" s="94" t="s">
        <v>1159</v>
      </c>
      <c r="AI609" s="94"/>
      <c r="AJ609" s="94"/>
      <c r="AK609" s="23" t="s">
        <v>762</v>
      </c>
      <c r="AL609" s="94" t="s">
        <v>46</v>
      </c>
      <c r="AM609" s="94">
        <v>2202</v>
      </c>
      <c r="AN609" s="94" t="s">
        <v>48</v>
      </c>
      <c r="AO609" s="94">
        <v>32</v>
      </c>
      <c r="AP609" s="23" t="s">
        <v>1004</v>
      </c>
      <c r="AQ609" s="23" t="s">
        <v>901</v>
      </c>
      <c r="AR609" s="7">
        <v>2202045</v>
      </c>
      <c r="AS609" s="7">
        <v>322</v>
      </c>
      <c r="AT609" s="23" t="s">
        <v>1160</v>
      </c>
      <c r="AU609" s="23"/>
      <c r="AV609" s="23"/>
      <c r="AW609" s="94" t="s">
        <v>55</v>
      </c>
      <c r="AX609" s="115">
        <v>57000000</v>
      </c>
      <c r="AY609" s="116">
        <v>1</v>
      </c>
      <c r="AZ609" s="116" t="s">
        <v>902</v>
      </c>
      <c r="BA609" s="116" t="s">
        <v>332</v>
      </c>
      <c r="BB609" s="116" t="s">
        <v>333</v>
      </c>
      <c r="BC609" s="117">
        <v>57000000</v>
      </c>
      <c r="BD609" s="117">
        <v>57000000</v>
      </c>
      <c r="BE609" s="118"/>
      <c r="BF609" s="118" t="s">
        <v>799</v>
      </c>
      <c r="BG609" s="119" t="s">
        <v>903</v>
      </c>
      <c r="BH609" s="118"/>
      <c r="BI609" s="118" t="s">
        <v>1015</v>
      </c>
      <c r="BJ609" s="118" t="s">
        <v>1161</v>
      </c>
      <c r="BK609" s="118">
        <v>193</v>
      </c>
      <c r="BL609" s="130">
        <v>43539</v>
      </c>
      <c r="BM609" s="6">
        <f t="shared" si="42"/>
        <v>3</v>
      </c>
      <c r="BN609" s="129" t="s">
        <v>1162</v>
      </c>
      <c r="BO609" s="118" t="s">
        <v>799</v>
      </c>
    </row>
    <row r="610" spans="1:67" s="41" customFormat="1" ht="54" customHeight="1" x14ac:dyDescent="0.25">
      <c r="A610" s="68">
        <v>759</v>
      </c>
      <c r="B610" s="23" t="s">
        <v>750</v>
      </c>
      <c r="C610" s="23" t="s">
        <v>751</v>
      </c>
      <c r="D610" s="23" t="s">
        <v>899</v>
      </c>
      <c r="E610" s="23" t="s">
        <v>198</v>
      </c>
      <c r="F610" s="23" t="s">
        <v>199</v>
      </c>
      <c r="G610" s="23" t="s">
        <v>753</v>
      </c>
      <c r="H610" s="23" t="s">
        <v>754</v>
      </c>
      <c r="I610" s="23" t="s">
        <v>755</v>
      </c>
      <c r="J610" s="94" t="s">
        <v>756</v>
      </c>
      <c r="K610" s="68">
        <f>IF(I610="na",0,IF(COUNTIFS($C$1:C610,C610,$I$1:I610,I610)&gt;1,0,1))</f>
        <v>0</v>
      </c>
      <c r="L610" s="68">
        <f>IF(I610="na",0,IF(COUNTIFS($D$1:D610,D610,$I$1:I610,I610)&gt;1,0,1))</f>
        <v>0</v>
      </c>
      <c r="M610" s="68">
        <f>IF(S610="",0,IF(VLOOKUP(R610,#REF!,2,0)=1,S610-O610,S610-SUMIFS($S:$S,$R:$R,INDEX(meses,VLOOKUP(R610,#REF!,2,0)-1),D:D,D610)))</f>
        <v>0</v>
      </c>
      <c r="N610" s="96"/>
      <c r="O610" s="96"/>
      <c r="P610" s="96"/>
      <c r="Q610" s="96"/>
      <c r="R610" s="96" t="s">
        <v>392</v>
      </c>
      <c r="S610" s="94"/>
      <c r="T610" s="22"/>
      <c r="U610" s="94"/>
      <c r="V610" s="94"/>
      <c r="W610" s="94"/>
      <c r="X610" s="23" t="s">
        <v>1003</v>
      </c>
      <c r="Y610" s="23" t="s">
        <v>1157</v>
      </c>
      <c r="Z610" s="23"/>
      <c r="AA610" s="96"/>
      <c r="AB610" s="96"/>
      <c r="AC610" s="96"/>
      <c r="AD610" s="23"/>
      <c r="AE610" s="23"/>
      <c r="AF610" s="94"/>
      <c r="AG610" s="22"/>
      <c r="AH610" s="94"/>
      <c r="AI610" s="94"/>
      <c r="AJ610" s="94"/>
      <c r="AK610" s="23" t="s">
        <v>762</v>
      </c>
      <c r="AL610" s="94" t="s">
        <v>46</v>
      </c>
      <c r="AM610" s="94">
        <v>2202</v>
      </c>
      <c r="AN610" s="94" t="s">
        <v>48</v>
      </c>
      <c r="AO610" s="94">
        <v>32</v>
      </c>
      <c r="AP610" s="23" t="s">
        <v>1004</v>
      </c>
      <c r="AQ610" s="23" t="s">
        <v>901</v>
      </c>
      <c r="AR610" s="7">
        <v>2202045</v>
      </c>
      <c r="AS610" s="7">
        <v>379</v>
      </c>
      <c r="AT610" s="23" t="s">
        <v>1163</v>
      </c>
      <c r="AU610" s="23"/>
      <c r="AV610" s="23"/>
      <c r="AW610" s="94" t="s">
        <v>55</v>
      </c>
      <c r="AX610" s="115">
        <v>54000000</v>
      </c>
      <c r="AY610" s="116">
        <v>1</v>
      </c>
      <c r="AZ610" s="116" t="s">
        <v>902</v>
      </c>
      <c r="BA610" s="116" t="s">
        <v>57</v>
      </c>
      <c r="BB610" s="116" t="s">
        <v>58</v>
      </c>
      <c r="BC610" s="117">
        <v>54000000</v>
      </c>
      <c r="BD610" s="117">
        <v>54000000</v>
      </c>
      <c r="BE610" s="118"/>
      <c r="BF610" s="118" t="s">
        <v>799</v>
      </c>
      <c r="BG610" s="119" t="s">
        <v>903</v>
      </c>
      <c r="BH610" s="118"/>
      <c r="BI610" s="118" t="s">
        <v>1015</v>
      </c>
      <c r="BJ610" s="118" t="s">
        <v>1164</v>
      </c>
      <c r="BK610" s="118">
        <v>194</v>
      </c>
      <c r="BL610" s="130">
        <v>43556</v>
      </c>
      <c r="BM610" s="6">
        <f t="shared" si="42"/>
        <v>4</v>
      </c>
      <c r="BN610" s="129" t="s">
        <v>1162</v>
      </c>
      <c r="BO610" s="118" t="s">
        <v>799</v>
      </c>
    </row>
    <row r="611" spans="1:67" s="41" customFormat="1" ht="54" customHeight="1" x14ac:dyDescent="0.25">
      <c r="A611" s="68">
        <v>760</v>
      </c>
      <c r="B611" s="23" t="s">
        <v>750</v>
      </c>
      <c r="C611" s="23" t="s">
        <v>751</v>
      </c>
      <c r="D611" s="23" t="s">
        <v>899</v>
      </c>
      <c r="E611" s="23" t="s">
        <v>198</v>
      </c>
      <c r="F611" s="23" t="s">
        <v>199</v>
      </c>
      <c r="G611" s="23" t="s">
        <v>753</v>
      </c>
      <c r="H611" s="23" t="s">
        <v>754</v>
      </c>
      <c r="I611" s="23" t="s">
        <v>755</v>
      </c>
      <c r="J611" s="94" t="s">
        <v>756</v>
      </c>
      <c r="K611" s="68">
        <f>IF(I611="na",0,IF(COUNTIFS($C$1:C611,C611,$I$1:I611,I611)&gt;1,0,1))</f>
        <v>0</v>
      </c>
      <c r="L611" s="68">
        <f>IF(I611="na",0,IF(COUNTIFS($D$1:D611,D611,$I$1:I611,I611)&gt;1,0,1))</f>
        <v>0</v>
      </c>
      <c r="M611" s="68">
        <f>IF(S611="",0,IF(VLOOKUP(R611,#REF!,2,0)=1,S611-O611,S611-SUMIFS($S:$S,$R:$R,INDEX(meses,VLOOKUP(R611,#REF!,2,0)-1),D:D,D611)))</f>
        <v>0</v>
      </c>
      <c r="N611" s="96"/>
      <c r="O611" s="96"/>
      <c r="P611" s="96"/>
      <c r="Q611" s="96"/>
      <c r="R611" s="96" t="s">
        <v>392</v>
      </c>
      <c r="S611" s="94"/>
      <c r="T611" s="22"/>
      <c r="U611" s="94"/>
      <c r="V611" s="94"/>
      <c r="W611" s="94"/>
      <c r="X611" s="23" t="s">
        <v>1003</v>
      </c>
      <c r="Y611" s="23" t="s">
        <v>1157</v>
      </c>
      <c r="Z611" s="23"/>
      <c r="AA611" s="96"/>
      <c r="AB611" s="96"/>
      <c r="AC611" s="96"/>
      <c r="AD611" s="23"/>
      <c r="AE611" s="23"/>
      <c r="AF611" s="94"/>
      <c r="AG611" s="22"/>
      <c r="AH611" s="94"/>
      <c r="AI611" s="94"/>
      <c r="AJ611" s="94"/>
      <c r="AK611" s="23" t="s">
        <v>762</v>
      </c>
      <c r="AL611" s="94" t="s">
        <v>46</v>
      </c>
      <c r="AM611" s="94">
        <v>2202</v>
      </c>
      <c r="AN611" s="94" t="s">
        <v>48</v>
      </c>
      <c r="AO611" s="94">
        <v>32</v>
      </c>
      <c r="AP611" s="23" t="s">
        <v>1004</v>
      </c>
      <c r="AQ611" s="23" t="s">
        <v>901</v>
      </c>
      <c r="AR611" s="7">
        <v>2202045</v>
      </c>
      <c r="AS611" s="7" t="s">
        <v>1165</v>
      </c>
      <c r="AT611" s="23" t="s">
        <v>1166</v>
      </c>
      <c r="AU611" s="23"/>
      <c r="AV611" s="23"/>
      <c r="AW611" s="94" t="s">
        <v>55</v>
      </c>
      <c r="AX611" s="115">
        <v>32120550</v>
      </c>
      <c r="AY611" s="116">
        <v>1</v>
      </c>
      <c r="AZ611" s="116" t="s">
        <v>902</v>
      </c>
      <c r="BA611" s="116" t="s">
        <v>57</v>
      </c>
      <c r="BB611" s="116" t="s">
        <v>58</v>
      </c>
      <c r="BC611" s="117">
        <v>32120550</v>
      </c>
      <c r="BD611" s="117">
        <v>32120550</v>
      </c>
      <c r="BE611" s="118"/>
      <c r="BF611" s="118" t="s">
        <v>799</v>
      </c>
      <c r="BG611" s="119" t="s">
        <v>903</v>
      </c>
      <c r="BH611" s="118"/>
      <c r="BI611" s="118" t="s">
        <v>1015</v>
      </c>
      <c r="BJ611" s="118" t="s">
        <v>1167</v>
      </c>
      <c r="BK611" s="118">
        <v>197</v>
      </c>
      <c r="BL611" s="130">
        <v>43556</v>
      </c>
      <c r="BM611" s="6">
        <f t="shared" si="42"/>
        <v>4</v>
      </c>
      <c r="BN611" s="129" t="s">
        <v>1162</v>
      </c>
      <c r="BO611" s="118" t="s">
        <v>799</v>
      </c>
    </row>
    <row r="612" spans="1:67" s="41" customFormat="1" ht="54" customHeight="1" x14ac:dyDescent="0.25">
      <c r="A612" s="68">
        <v>761</v>
      </c>
      <c r="B612" s="23" t="s">
        <v>750</v>
      </c>
      <c r="C612" s="23" t="s">
        <v>751</v>
      </c>
      <c r="D612" s="23" t="s">
        <v>899</v>
      </c>
      <c r="E612" s="23" t="s">
        <v>198</v>
      </c>
      <c r="F612" s="23" t="s">
        <v>199</v>
      </c>
      <c r="G612" s="23" t="s">
        <v>753</v>
      </c>
      <c r="H612" s="23" t="s">
        <v>754</v>
      </c>
      <c r="I612" s="23" t="s">
        <v>755</v>
      </c>
      <c r="J612" s="94" t="s">
        <v>756</v>
      </c>
      <c r="K612" s="68">
        <f>IF(I612="na",0,IF(COUNTIFS($C$1:C612,C612,$I$1:I612,I612)&gt;1,0,1))</f>
        <v>0</v>
      </c>
      <c r="L612" s="68">
        <f>IF(I612="na",0,IF(COUNTIFS($D$1:D612,D612,$I$1:I612,I612)&gt;1,0,1))</f>
        <v>0</v>
      </c>
      <c r="M612" s="68">
        <f>IF(S612="",0,IF(VLOOKUP(R612,#REF!,2,0)=1,S612-O612,S612-SUMIFS($S:$S,$R:$R,INDEX(meses,VLOOKUP(R612,#REF!,2,0)-1),D:D,D612)))</f>
        <v>0</v>
      </c>
      <c r="N612" s="96"/>
      <c r="O612" s="96"/>
      <c r="P612" s="96"/>
      <c r="Q612" s="96"/>
      <c r="R612" s="96" t="s">
        <v>392</v>
      </c>
      <c r="S612" s="94"/>
      <c r="T612" s="22"/>
      <c r="U612" s="94"/>
      <c r="V612" s="94"/>
      <c r="W612" s="94"/>
      <c r="X612" s="23" t="s">
        <v>1003</v>
      </c>
      <c r="Y612" s="23" t="s">
        <v>1157</v>
      </c>
      <c r="Z612" s="23"/>
      <c r="AA612" s="96"/>
      <c r="AB612" s="96"/>
      <c r="AC612" s="96"/>
      <c r="AD612" s="23"/>
      <c r="AE612" s="23"/>
      <c r="AF612" s="94"/>
      <c r="AG612" s="22"/>
      <c r="AH612" s="94"/>
      <c r="AI612" s="94"/>
      <c r="AJ612" s="94"/>
      <c r="AK612" s="23" t="s">
        <v>762</v>
      </c>
      <c r="AL612" s="94" t="s">
        <v>46</v>
      </c>
      <c r="AM612" s="94">
        <v>2202</v>
      </c>
      <c r="AN612" s="94" t="s">
        <v>48</v>
      </c>
      <c r="AO612" s="94">
        <v>32</v>
      </c>
      <c r="AP612" s="23" t="s">
        <v>1004</v>
      </c>
      <c r="AQ612" s="23" t="s">
        <v>901</v>
      </c>
      <c r="AR612" s="7">
        <v>2202045</v>
      </c>
      <c r="AS612" s="7">
        <v>380</v>
      </c>
      <c r="AT612" s="23" t="s">
        <v>1168</v>
      </c>
      <c r="AU612" s="23"/>
      <c r="AV612" s="23"/>
      <c r="AW612" s="94" t="s">
        <v>55</v>
      </c>
      <c r="AX612" s="115">
        <v>45000000</v>
      </c>
      <c r="AY612" s="116">
        <v>1</v>
      </c>
      <c r="AZ612" s="116" t="s">
        <v>902</v>
      </c>
      <c r="BA612" s="116" t="s">
        <v>332</v>
      </c>
      <c r="BB612" s="116" t="s">
        <v>333</v>
      </c>
      <c r="BC612" s="117">
        <v>45000000</v>
      </c>
      <c r="BD612" s="117">
        <v>45000000</v>
      </c>
      <c r="BE612" s="118"/>
      <c r="BF612" s="118" t="s">
        <v>799</v>
      </c>
      <c r="BG612" s="119" t="s">
        <v>903</v>
      </c>
      <c r="BH612" s="118"/>
      <c r="BI612" s="118" t="s">
        <v>1015</v>
      </c>
      <c r="BJ612" s="118" t="s">
        <v>1169</v>
      </c>
      <c r="BK612" s="118">
        <v>198</v>
      </c>
      <c r="BL612" s="130">
        <v>43556</v>
      </c>
      <c r="BM612" s="6">
        <f t="shared" si="42"/>
        <v>4</v>
      </c>
      <c r="BN612" s="129" t="s">
        <v>1162</v>
      </c>
      <c r="BO612" s="118" t="s">
        <v>799</v>
      </c>
    </row>
    <row r="613" spans="1:67" s="41" customFormat="1" ht="54" customHeight="1" x14ac:dyDescent="0.25">
      <c r="A613" s="68">
        <v>762</v>
      </c>
      <c r="B613" s="23" t="s">
        <v>750</v>
      </c>
      <c r="C613" s="23" t="s">
        <v>751</v>
      </c>
      <c r="D613" s="23" t="s">
        <v>752</v>
      </c>
      <c r="E613" s="23" t="s">
        <v>198</v>
      </c>
      <c r="F613" s="23" t="s">
        <v>199</v>
      </c>
      <c r="G613" s="23" t="s">
        <v>753</v>
      </c>
      <c r="H613" s="23" t="s">
        <v>754</v>
      </c>
      <c r="I613" s="23" t="s">
        <v>755</v>
      </c>
      <c r="J613" s="94" t="s">
        <v>756</v>
      </c>
      <c r="K613" s="68">
        <f>IF(I613="na",0,IF(COUNTIFS($C$1:C613,C613,$I$1:I613,I613)&gt;1,0,1))</f>
        <v>0</v>
      </c>
      <c r="L613" s="68">
        <f>IF(I613="na",0,IF(COUNTIFS($D$1:D613,D613,$I$1:I613,I613)&gt;1,0,1))</f>
        <v>0</v>
      </c>
      <c r="M613" s="68">
        <f>IF(S613="",0,IF(VLOOKUP(R613,#REF!,2,0)=1,S613-O613,S613-SUMIFS($S:$S,$R:$R,INDEX(meses,VLOOKUP(R613,#REF!,2,0)-1),D:D,D613)))</f>
        <v>0</v>
      </c>
      <c r="N613" s="96"/>
      <c r="O613" s="96"/>
      <c r="P613" s="96"/>
      <c r="Q613" s="96"/>
      <c r="R613" s="96" t="s">
        <v>392</v>
      </c>
      <c r="S613" s="94"/>
      <c r="T613" s="22"/>
      <c r="U613" s="94"/>
      <c r="V613" s="94"/>
      <c r="W613" s="94"/>
      <c r="X613" s="23" t="s">
        <v>1003</v>
      </c>
      <c r="Y613" s="23" t="s">
        <v>1170</v>
      </c>
      <c r="Z613" s="23" t="s">
        <v>759</v>
      </c>
      <c r="AA613" s="96">
        <v>0</v>
      </c>
      <c r="AB613" s="96">
        <v>0.2</v>
      </c>
      <c r="AC613" s="69">
        <f>AB613-AA613</f>
        <v>0.2</v>
      </c>
      <c r="AD613" s="23" t="s">
        <v>416</v>
      </c>
      <c r="AE613" s="23" t="s">
        <v>1171</v>
      </c>
      <c r="AF613" s="96">
        <v>0</v>
      </c>
      <c r="AG613" s="22">
        <f>(AF613-AA613)/(AB613-AA613)</f>
        <v>0</v>
      </c>
      <c r="AH613" s="94" t="s">
        <v>1172</v>
      </c>
      <c r="AI613" s="94"/>
      <c r="AJ613" s="94"/>
      <c r="AK613" s="23" t="s">
        <v>762</v>
      </c>
      <c r="AL613" s="94" t="s">
        <v>46</v>
      </c>
      <c r="AM613" s="94">
        <v>2202</v>
      </c>
      <c r="AN613" s="94" t="s">
        <v>48</v>
      </c>
      <c r="AO613" s="94">
        <v>32</v>
      </c>
      <c r="AP613" s="23" t="s">
        <v>1004</v>
      </c>
      <c r="AQ613" s="23" t="s">
        <v>901</v>
      </c>
      <c r="AR613" s="7">
        <v>2202045</v>
      </c>
      <c r="AS613" s="7">
        <v>1061</v>
      </c>
      <c r="AT613" s="23" t="s">
        <v>982</v>
      </c>
      <c r="AU613" s="23"/>
      <c r="AV613" s="23"/>
      <c r="AW613" s="94" t="s">
        <v>55</v>
      </c>
      <c r="AX613" s="115">
        <v>200000000</v>
      </c>
      <c r="AY613" s="116">
        <v>1</v>
      </c>
      <c r="AZ613" s="116" t="s">
        <v>902</v>
      </c>
      <c r="BA613" s="116" t="s">
        <v>57</v>
      </c>
      <c r="BB613" s="116" t="s">
        <v>58</v>
      </c>
      <c r="BC613" s="117">
        <v>200000000</v>
      </c>
      <c r="BD613" s="117">
        <v>200000000</v>
      </c>
      <c r="BE613" s="118"/>
      <c r="BF613" s="118" t="s">
        <v>983</v>
      </c>
      <c r="BG613" s="119" t="s">
        <v>903</v>
      </c>
      <c r="BH613" s="118"/>
      <c r="BI613" s="118"/>
      <c r="BJ613" s="118"/>
      <c r="BK613" s="118">
        <v>172</v>
      </c>
      <c r="BL613" s="130">
        <v>43617</v>
      </c>
      <c r="BM613" s="6">
        <f t="shared" si="42"/>
        <v>6</v>
      </c>
      <c r="BN613" s="129" t="s">
        <v>1173</v>
      </c>
      <c r="BO613" s="126" t="s">
        <v>1174</v>
      </c>
    </row>
    <row r="614" spans="1:67" s="41" customFormat="1" ht="54" customHeight="1" x14ac:dyDescent="0.25">
      <c r="A614" s="68">
        <v>763</v>
      </c>
      <c r="B614" s="23" t="s">
        <v>750</v>
      </c>
      <c r="C614" s="23" t="s">
        <v>751</v>
      </c>
      <c r="D614" s="23" t="s">
        <v>752</v>
      </c>
      <c r="E614" s="23" t="s">
        <v>198</v>
      </c>
      <c r="F614" s="23" t="s">
        <v>199</v>
      </c>
      <c r="G614" s="23" t="s">
        <v>753</v>
      </c>
      <c r="H614" s="23" t="s">
        <v>754</v>
      </c>
      <c r="I614" s="23" t="s">
        <v>755</v>
      </c>
      <c r="J614" s="94" t="s">
        <v>756</v>
      </c>
      <c r="K614" s="68">
        <f>IF(I614="na",0,IF(COUNTIFS($C$1:C614,C614,$I$1:I614,I614)&gt;1,0,1))</f>
        <v>0</v>
      </c>
      <c r="L614" s="68">
        <f>IF(I614="na",0,IF(COUNTIFS($D$1:D614,D614,$I$1:I614,I614)&gt;1,0,1))</f>
        <v>0</v>
      </c>
      <c r="M614" s="68">
        <f>IF(S614="",0,IF(VLOOKUP(R614,#REF!,2,0)=1,S614-O614,S614-SUMIFS($S:$S,$R:$R,INDEX(meses,VLOOKUP(R614,#REF!,2,0)-1),D:D,D614)))</f>
        <v>0</v>
      </c>
      <c r="N614" s="96"/>
      <c r="O614" s="96"/>
      <c r="P614" s="96"/>
      <c r="Q614" s="96"/>
      <c r="R614" s="96" t="s">
        <v>392</v>
      </c>
      <c r="S614" s="94"/>
      <c r="T614" s="22"/>
      <c r="U614" s="94"/>
      <c r="V614" s="94"/>
      <c r="W614" s="94"/>
      <c r="X614" s="23" t="s">
        <v>1003</v>
      </c>
      <c r="Y614" s="23" t="s">
        <v>1170</v>
      </c>
      <c r="Z614" s="23"/>
      <c r="AA614" s="96"/>
      <c r="AB614" s="96"/>
      <c r="AC614" s="96"/>
      <c r="AD614" s="23"/>
      <c r="AE614" s="23"/>
      <c r="AF614" s="94"/>
      <c r="AG614" s="22"/>
      <c r="AH614" s="94"/>
      <c r="AI614" s="94"/>
      <c r="AJ614" s="94"/>
      <c r="AK614" s="23" t="s">
        <v>762</v>
      </c>
      <c r="AL614" s="94" t="s">
        <v>46</v>
      </c>
      <c r="AM614" s="94">
        <v>2202</v>
      </c>
      <c r="AN614" s="94" t="s">
        <v>48</v>
      </c>
      <c r="AO614" s="94">
        <v>32</v>
      </c>
      <c r="AP614" s="23" t="s">
        <v>1004</v>
      </c>
      <c r="AQ614" s="23" t="s">
        <v>901</v>
      </c>
      <c r="AR614" s="7">
        <v>2202045</v>
      </c>
      <c r="AS614" s="7"/>
      <c r="AT614" s="23" t="s">
        <v>974</v>
      </c>
      <c r="AU614" s="23"/>
      <c r="AV614" s="23"/>
      <c r="AW614" s="94" t="s">
        <v>55</v>
      </c>
      <c r="AX614" s="115">
        <v>320835748</v>
      </c>
      <c r="AY614" s="116">
        <v>1</v>
      </c>
      <c r="AZ614" s="116" t="s">
        <v>902</v>
      </c>
      <c r="BA614" s="116" t="s">
        <v>964</v>
      </c>
      <c r="BB614" s="116" t="s">
        <v>965</v>
      </c>
      <c r="BC614" s="117">
        <v>320835748</v>
      </c>
      <c r="BD614" s="117">
        <v>320835748</v>
      </c>
      <c r="BE614" s="118"/>
      <c r="BF614" s="118" t="s">
        <v>975</v>
      </c>
      <c r="BG614" s="119" t="s">
        <v>903</v>
      </c>
      <c r="BH614" s="118"/>
      <c r="BI614" s="118"/>
      <c r="BJ614" s="118"/>
      <c r="BK614" s="118">
        <v>173</v>
      </c>
      <c r="BL614" s="130">
        <v>43617</v>
      </c>
      <c r="BM614" s="6">
        <f t="shared" si="42"/>
        <v>6</v>
      </c>
      <c r="BN614" s="129" t="s">
        <v>1173</v>
      </c>
      <c r="BO614" s="126" t="s">
        <v>1174</v>
      </c>
    </row>
    <row r="615" spans="1:67" s="41" customFormat="1" ht="54" customHeight="1" x14ac:dyDescent="0.25">
      <c r="A615" s="68">
        <v>764</v>
      </c>
      <c r="B615" s="23" t="s">
        <v>750</v>
      </c>
      <c r="C615" s="23" t="s">
        <v>751</v>
      </c>
      <c r="D615" s="23" t="s">
        <v>752</v>
      </c>
      <c r="E615" s="23" t="s">
        <v>198</v>
      </c>
      <c r="F615" s="23" t="s">
        <v>199</v>
      </c>
      <c r="G615" s="23" t="s">
        <v>753</v>
      </c>
      <c r="H615" s="23" t="s">
        <v>754</v>
      </c>
      <c r="I615" s="23" t="s">
        <v>755</v>
      </c>
      <c r="J615" s="94" t="s">
        <v>756</v>
      </c>
      <c r="K615" s="68">
        <f>IF(I615="na",0,IF(COUNTIFS($C$1:C615,C615,$I$1:I615,I615)&gt;1,0,1))</f>
        <v>0</v>
      </c>
      <c r="L615" s="68">
        <f>IF(I615="na",0,IF(COUNTIFS($D$1:D615,D615,$I$1:I615,I615)&gt;1,0,1))</f>
        <v>0</v>
      </c>
      <c r="M615" s="68">
        <f>IF(S615="",0,IF(VLOOKUP(R615,#REF!,2,0)=1,S615-O615,S615-SUMIFS($S:$S,$R:$R,INDEX(meses,VLOOKUP(R615,#REF!,2,0)-1),D:D,D615)))</f>
        <v>0</v>
      </c>
      <c r="N615" s="96"/>
      <c r="O615" s="96"/>
      <c r="P615" s="96"/>
      <c r="Q615" s="96"/>
      <c r="R615" s="96" t="s">
        <v>392</v>
      </c>
      <c r="S615" s="94"/>
      <c r="T615" s="22"/>
      <c r="U615" s="94"/>
      <c r="V615" s="94"/>
      <c r="W615" s="94"/>
      <c r="X615" s="23" t="s">
        <v>1003</v>
      </c>
      <c r="Y615" s="23" t="s">
        <v>1170</v>
      </c>
      <c r="Z615" s="23"/>
      <c r="AA615" s="96"/>
      <c r="AB615" s="96"/>
      <c r="AC615" s="96"/>
      <c r="AD615" s="23"/>
      <c r="AE615" s="23"/>
      <c r="AF615" s="94"/>
      <c r="AG615" s="22"/>
      <c r="AH615" s="94"/>
      <c r="AI615" s="94"/>
      <c r="AJ615" s="94"/>
      <c r="AK615" s="23" t="s">
        <v>762</v>
      </c>
      <c r="AL615" s="94" t="s">
        <v>46</v>
      </c>
      <c r="AM615" s="94">
        <v>2202</v>
      </c>
      <c r="AN615" s="94" t="s">
        <v>48</v>
      </c>
      <c r="AO615" s="94">
        <v>32</v>
      </c>
      <c r="AP615" s="23" t="s">
        <v>1004</v>
      </c>
      <c r="AQ615" s="23" t="s">
        <v>901</v>
      </c>
      <c r="AR615" s="7">
        <v>2202045</v>
      </c>
      <c r="AS615" s="7">
        <v>1056</v>
      </c>
      <c r="AT615" s="23" t="s">
        <v>963</v>
      </c>
      <c r="AU615" s="23"/>
      <c r="AV615" s="23"/>
      <c r="AW615" s="94" t="s">
        <v>55</v>
      </c>
      <c r="AX615" s="115">
        <v>200000000</v>
      </c>
      <c r="AY615" s="116">
        <v>1</v>
      </c>
      <c r="AZ615" s="116" t="s">
        <v>902</v>
      </c>
      <c r="BA615" s="116" t="s">
        <v>964</v>
      </c>
      <c r="BB615" s="116" t="s">
        <v>965</v>
      </c>
      <c r="BC615" s="117">
        <v>200000000</v>
      </c>
      <c r="BD615" s="117">
        <v>200000000</v>
      </c>
      <c r="BE615" s="118"/>
      <c r="BF615" s="118" t="s">
        <v>966</v>
      </c>
      <c r="BG615" s="119" t="s">
        <v>903</v>
      </c>
      <c r="BH615" s="118"/>
      <c r="BI615" s="118"/>
      <c r="BJ615" s="118"/>
      <c r="BK615" s="118">
        <v>175</v>
      </c>
      <c r="BL615" s="130">
        <v>43617</v>
      </c>
      <c r="BM615" s="6">
        <f t="shared" si="42"/>
        <v>6</v>
      </c>
      <c r="BN615" s="129" t="s">
        <v>1173</v>
      </c>
      <c r="BO615" s="126" t="s">
        <v>1174</v>
      </c>
    </row>
    <row r="616" spans="1:67" s="41" customFormat="1" ht="54" customHeight="1" x14ac:dyDescent="0.25">
      <c r="A616" s="68">
        <v>765</v>
      </c>
      <c r="B616" s="23" t="s">
        <v>750</v>
      </c>
      <c r="C616" s="23" t="s">
        <v>751</v>
      </c>
      <c r="D616" s="23" t="s">
        <v>752</v>
      </c>
      <c r="E616" s="23" t="s">
        <v>198</v>
      </c>
      <c r="F616" s="23" t="s">
        <v>199</v>
      </c>
      <c r="G616" s="23" t="s">
        <v>753</v>
      </c>
      <c r="H616" s="23" t="s">
        <v>754</v>
      </c>
      <c r="I616" s="23" t="s">
        <v>755</v>
      </c>
      <c r="J616" s="94" t="s">
        <v>756</v>
      </c>
      <c r="K616" s="68">
        <f>IF(I616="na",0,IF(COUNTIFS($C$1:C616,C616,$I$1:I616,I616)&gt;1,0,1))</f>
        <v>0</v>
      </c>
      <c r="L616" s="68">
        <f>IF(I616="na",0,IF(COUNTIFS($D$1:D616,D616,$I$1:I616,I616)&gt;1,0,1))</f>
        <v>0</v>
      </c>
      <c r="M616" s="68">
        <f>IF(S616="",0,IF(VLOOKUP(R616,#REF!,2,0)=1,S616-O616,S616-SUMIFS($S:$S,$R:$R,INDEX(meses,VLOOKUP(R616,#REF!,2,0)-1),D:D,D616)))</f>
        <v>0</v>
      </c>
      <c r="N616" s="96"/>
      <c r="O616" s="96"/>
      <c r="P616" s="96"/>
      <c r="Q616" s="96"/>
      <c r="R616" s="96" t="s">
        <v>392</v>
      </c>
      <c r="S616" s="94"/>
      <c r="T616" s="22"/>
      <c r="U616" s="94"/>
      <c r="V616" s="94"/>
      <c r="W616" s="94"/>
      <c r="X616" s="23" t="s">
        <v>1003</v>
      </c>
      <c r="Y616" s="23" t="s">
        <v>1170</v>
      </c>
      <c r="Z616" s="23"/>
      <c r="AA616" s="96"/>
      <c r="AB616" s="96"/>
      <c r="AC616" s="96"/>
      <c r="AD616" s="23"/>
      <c r="AE616" s="23"/>
      <c r="AF616" s="94"/>
      <c r="AG616" s="22"/>
      <c r="AH616" s="94"/>
      <c r="AI616" s="94"/>
      <c r="AJ616" s="94"/>
      <c r="AK616" s="23" t="s">
        <v>762</v>
      </c>
      <c r="AL616" s="94" t="s">
        <v>46</v>
      </c>
      <c r="AM616" s="94">
        <v>2202</v>
      </c>
      <c r="AN616" s="94" t="s">
        <v>48</v>
      </c>
      <c r="AO616" s="94">
        <v>32</v>
      </c>
      <c r="AP616" s="23" t="s">
        <v>1004</v>
      </c>
      <c r="AQ616" s="23" t="s">
        <v>901</v>
      </c>
      <c r="AR616" s="7">
        <v>2202045</v>
      </c>
      <c r="AS616" s="7">
        <v>1057</v>
      </c>
      <c r="AT616" s="23" t="s">
        <v>774</v>
      </c>
      <c r="AU616" s="23"/>
      <c r="AV616" s="23"/>
      <c r="AW616" s="94" t="s">
        <v>55</v>
      </c>
      <c r="AX616" s="115">
        <v>133084677</v>
      </c>
      <c r="AY616" s="116">
        <v>1</v>
      </c>
      <c r="AZ616" s="116" t="s">
        <v>902</v>
      </c>
      <c r="BA616" s="116" t="s">
        <v>57</v>
      </c>
      <c r="BB616" s="116" t="s">
        <v>58</v>
      </c>
      <c r="BC616" s="117">
        <v>133084677</v>
      </c>
      <c r="BD616" s="117">
        <v>133084677</v>
      </c>
      <c r="BE616" s="118"/>
      <c r="BF616" s="118" t="s">
        <v>775</v>
      </c>
      <c r="BG616" s="119" t="s">
        <v>903</v>
      </c>
      <c r="BH616" s="118"/>
      <c r="BI616" s="118"/>
      <c r="BJ616" s="118" t="s">
        <v>1175</v>
      </c>
      <c r="BK616" s="118">
        <v>176</v>
      </c>
      <c r="BL616" s="130">
        <v>43617</v>
      </c>
      <c r="BM616" s="6">
        <f t="shared" si="42"/>
        <v>6</v>
      </c>
      <c r="BN616" s="129" t="s">
        <v>1173</v>
      </c>
      <c r="BO616" s="126" t="s">
        <v>1174</v>
      </c>
    </row>
    <row r="617" spans="1:67" s="138" customFormat="1" ht="178.5" customHeight="1" x14ac:dyDescent="0.25">
      <c r="A617" s="68">
        <v>856</v>
      </c>
      <c r="B617" s="94" t="s">
        <v>750</v>
      </c>
      <c r="C617" s="94" t="s">
        <v>1491</v>
      </c>
      <c r="D617" s="94" t="s">
        <v>1491</v>
      </c>
      <c r="E617" s="20" t="s">
        <v>198</v>
      </c>
      <c r="F617" s="2"/>
      <c r="G617" s="94" t="s">
        <v>416</v>
      </c>
      <c r="H617" s="94" t="s">
        <v>416</v>
      </c>
      <c r="I617" s="94" t="s">
        <v>416</v>
      </c>
      <c r="J617" s="94" t="s">
        <v>416</v>
      </c>
      <c r="K617" s="68">
        <f>IF(I617="na",0,IF(COUNTIFS($C$1:C617,C617,$I$1:I617,I617)&gt;1,0,1))</f>
        <v>0</v>
      </c>
      <c r="L617" s="68">
        <f>IF(I617="na",0,IF(COUNTIFS($D$1:D617,D617,$I$1:I617,I617)&gt;1,0,1))</f>
        <v>0</v>
      </c>
      <c r="M617" s="68">
        <f>IF(S617="",0,IF(VLOOKUP(R617,#REF!,2,0)=1,S617-O617,S617-SUMIFS($S:$S,$R:$R,INDEX(meses,VLOOKUP(R617,#REF!,2,0)-1),D:D,D617)))</f>
        <v>0</v>
      </c>
      <c r="N617" s="94"/>
      <c r="O617" s="94"/>
      <c r="P617" s="94"/>
      <c r="Q617" s="94"/>
      <c r="R617" s="94" t="s">
        <v>392</v>
      </c>
      <c r="S617" s="1"/>
      <c r="T617" s="22"/>
      <c r="U617" s="1"/>
      <c r="V617" s="1"/>
      <c r="W617" s="1"/>
      <c r="X617" s="94"/>
      <c r="Y617" s="23" t="s">
        <v>1492</v>
      </c>
      <c r="Z617" s="1" t="s">
        <v>1493</v>
      </c>
      <c r="AA617" s="1">
        <v>0</v>
      </c>
      <c r="AB617" s="1">
        <v>100</v>
      </c>
      <c r="AC617" s="69">
        <f t="shared" ref="AC617:AC618" si="43">AB617-AA617</f>
        <v>100</v>
      </c>
      <c r="AD617" s="94"/>
      <c r="AE617" s="94" t="s">
        <v>1494</v>
      </c>
      <c r="AF617" s="2">
        <v>0</v>
      </c>
      <c r="AG617" s="22">
        <f t="shared" ref="AG617:AG618" si="44">(AF617-AA617)/(AB617-AA617)</f>
        <v>0</v>
      </c>
      <c r="AH617" s="2" t="s">
        <v>1498</v>
      </c>
      <c r="AI617" s="1"/>
      <c r="AJ617" s="1"/>
      <c r="AK617" s="94" t="s">
        <v>1495</v>
      </c>
      <c r="AL617" s="94"/>
      <c r="AM617" s="94"/>
      <c r="AN617" s="94"/>
      <c r="AO617" s="94"/>
      <c r="AP617" s="94" t="s">
        <v>1495</v>
      </c>
      <c r="AQ617" s="94" t="s">
        <v>1495</v>
      </c>
      <c r="AR617" s="2">
        <v>0</v>
      </c>
      <c r="AS617" s="2"/>
      <c r="AT617" s="2"/>
      <c r="AU617" s="2"/>
      <c r="AV617" s="2"/>
      <c r="AW617" s="94"/>
      <c r="AX617" s="115"/>
      <c r="AY617" s="116"/>
      <c r="AZ617" s="116"/>
      <c r="BA617" s="116"/>
      <c r="BB617" s="116"/>
      <c r="BC617" s="115"/>
      <c r="BD617" s="70"/>
    </row>
    <row r="618" spans="1:67" s="138" customFormat="1" ht="105" customHeight="1" x14ac:dyDescent="0.25">
      <c r="A618" s="68">
        <v>857</v>
      </c>
      <c r="B618" s="94" t="s">
        <v>750</v>
      </c>
      <c r="C618" s="94" t="s">
        <v>1491</v>
      </c>
      <c r="D618" s="94" t="s">
        <v>1491</v>
      </c>
      <c r="E618" s="20" t="s">
        <v>198</v>
      </c>
      <c r="F618" s="2"/>
      <c r="G618" s="94" t="s">
        <v>416</v>
      </c>
      <c r="H618" s="94" t="s">
        <v>416</v>
      </c>
      <c r="I618" s="94" t="s">
        <v>416</v>
      </c>
      <c r="J618" s="94" t="s">
        <v>416</v>
      </c>
      <c r="K618" s="68">
        <f>IF(I618="na",0,IF(COUNTIFS($C$1:C618,C618,$I$1:I618,I618)&gt;1,0,1))</f>
        <v>0</v>
      </c>
      <c r="L618" s="68">
        <f>IF(I618="na",0,IF(COUNTIFS($D$1:D618,D618,$I$1:I618,I618)&gt;1,0,1))</f>
        <v>0</v>
      </c>
      <c r="M618" s="68">
        <f>IF(S618="",0,IF(VLOOKUP(R618,#REF!,2,0)=1,S618-O618,S618-SUMIFS($S:$S,$R:$R,INDEX(meses,VLOOKUP(R618,#REF!,2,0)-1),D:D,D618)))</f>
        <v>0</v>
      </c>
      <c r="N618" s="94"/>
      <c r="O618" s="94"/>
      <c r="P618" s="94"/>
      <c r="Q618" s="94"/>
      <c r="R618" s="94" t="s">
        <v>392</v>
      </c>
      <c r="S618" s="1"/>
      <c r="T618" s="22"/>
      <c r="U618" s="1"/>
      <c r="V618" s="1"/>
      <c r="W618" s="1"/>
      <c r="X618" s="94"/>
      <c r="Y618" s="23" t="s">
        <v>1496</v>
      </c>
      <c r="Z618" s="1" t="s">
        <v>1493</v>
      </c>
      <c r="AA618" s="1">
        <v>0</v>
      </c>
      <c r="AB618" s="1">
        <v>100</v>
      </c>
      <c r="AC618" s="69">
        <f t="shared" si="43"/>
        <v>100</v>
      </c>
      <c r="AD618" s="94"/>
      <c r="AE618" s="94" t="s">
        <v>1497</v>
      </c>
      <c r="AF618" s="1">
        <v>100</v>
      </c>
      <c r="AG618" s="22">
        <f t="shared" si="44"/>
        <v>1</v>
      </c>
      <c r="AH618" s="2" t="s">
        <v>1499</v>
      </c>
      <c r="AI618" s="1"/>
      <c r="AJ618" s="1"/>
      <c r="AK618" s="94" t="s">
        <v>1495</v>
      </c>
      <c r="AL618" s="94"/>
      <c r="AM618" s="94"/>
      <c r="AN618" s="94"/>
      <c r="AO618" s="94"/>
      <c r="AP618" s="94" t="s">
        <v>1495</v>
      </c>
      <c r="AQ618" s="94" t="s">
        <v>1495</v>
      </c>
      <c r="AR618" s="2"/>
      <c r="AS618" s="2"/>
      <c r="AT618" s="2"/>
      <c r="AU618" s="2"/>
      <c r="AV618" s="2"/>
      <c r="AW618" s="94"/>
      <c r="AX618" s="115"/>
      <c r="AY618" s="116"/>
      <c r="AZ618" s="116"/>
      <c r="BA618" s="116"/>
      <c r="BB618" s="116"/>
      <c r="BC618" s="115"/>
      <c r="BD618" s="70"/>
    </row>
    <row r="619" spans="1:67" s="95" customFormat="1" ht="60" customHeight="1" x14ac:dyDescent="0.25">
      <c r="A619" s="68">
        <v>891</v>
      </c>
      <c r="B619" s="20" t="s">
        <v>2661</v>
      </c>
      <c r="C619" s="20" t="s">
        <v>2765</v>
      </c>
      <c r="D619" s="20" t="s">
        <v>2765</v>
      </c>
      <c r="E619" s="20" t="s">
        <v>198</v>
      </c>
      <c r="F619" s="20" t="s">
        <v>1503</v>
      </c>
      <c r="G619" s="20" t="s">
        <v>416</v>
      </c>
      <c r="H619" s="23" t="s">
        <v>412</v>
      </c>
      <c r="I619" s="94" t="s">
        <v>416</v>
      </c>
      <c r="J619" s="94" t="s">
        <v>416</v>
      </c>
      <c r="K619" s="68">
        <f>IF(I619="na",0,IF(COUNTIFS($C$1:C619,C619,$I$1:I619,I619)&gt;1,0,1))</f>
        <v>0</v>
      </c>
      <c r="L619" s="68">
        <f>IF(I619="na",0,IF(COUNTIFS($D$1:D619,D619,$I$1:I619,I619)&gt;1,0,1))</f>
        <v>0</v>
      </c>
      <c r="M619" s="68">
        <f>IF(S619="",0,IF(VLOOKUP(R619,#REF!,2,0)=1,S619-O619,S619-SUMIFS($S:$S,$R:$R,INDEX(meses,VLOOKUP(R619,#REF!,2,0)-1),D:D,D619)))</f>
        <v>0</v>
      </c>
      <c r="N619" s="68"/>
      <c r="O619" s="68"/>
      <c r="P619" s="68"/>
      <c r="Q619" s="68"/>
      <c r="R619" s="2" t="s">
        <v>1727</v>
      </c>
      <c r="S619" s="1"/>
      <c r="T619" s="22"/>
      <c r="U619" s="3"/>
      <c r="V619" s="3"/>
      <c r="W619" s="3"/>
      <c r="X619" s="20" t="s">
        <v>1506</v>
      </c>
      <c r="Y619" s="20"/>
      <c r="Z619" s="20"/>
      <c r="AA619" s="69"/>
      <c r="AB619" s="69"/>
      <c r="AC619" s="69"/>
      <c r="AD619" s="20"/>
      <c r="AE619" s="20"/>
      <c r="AF619" s="3"/>
      <c r="AG619" s="22"/>
      <c r="AH619" s="3"/>
      <c r="AI619" s="3"/>
      <c r="AJ619" s="3"/>
      <c r="AK619" s="20" t="s">
        <v>779</v>
      </c>
      <c r="AL619" s="68" t="s">
        <v>1277</v>
      </c>
      <c r="AM619" s="68" t="s">
        <v>416</v>
      </c>
      <c r="AN619" s="68" t="s">
        <v>416</v>
      </c>
      <c r="AO619" s="68" t="s">
        <v>416</v>
      </c>
      <c r="AP619" s="20" t="s">
        <v>2778</v>
      </c>
      <c r="AQ619" s="20"/>
      <c r="AR619" s="2"/>
      <c r="AS619" s="2">
        <v>445</v>
      </c>
      <c r="AT619" s="5" t="s">
        <v>2780</v>
      </c>
      <c r="AU619" s="5"/>
      <c r="AV619" s="39" t="s">
        <v>70</v>
      </c>
      <c r="AW619" s="2" t="s">
        <v>779</v>
      </c>
      <c r="AX619" s="101">
        <v>3000000</v>
      </c>
      <c r="AY619" s="2">
        <v>12</v>
      </c>
      <c r="AZ619" s="71" t="s">
        <v>2683</v>
      </c>
      <c r="BA619" s="71" t="s">
        <v>2671</v>
      </c>
      <c r="BB619" s="71" t="s">
        <v>81</v>
      </c>
      <c r="BC619" s="72">
        <v>36000000</v>
      </c>
      <c r="BD619" s="72">
        <v>36000000</v>
      </c>
    </row>
    <row r="620" spans="1:67" s="156" customFormat="1" ht="53.25" customHeight="1" x14ac:dyDescent="0.25">
      <c r="A620" s="68">
        <v>913</v>
      </c>
      <c r="B620" s="23" t="s">
        <v>2661</v>
      </c>
      <c r="C620" s="23" t="s">
        <v>2801</v>
      </c>
      <c r="D620" s="39" t="s">
        <v>2801</v>
      </c>
      <c r="E620" s="39" t="s">
        <v>198</v>
      </c>
      <c r="F620" s="39" t="s">
        <v>1623</v>
      </c>
      <c r="G620" s="23" t="s">
        <v>416</v>
      </c>
      <c r="H620" s="23" t="s">
        <v>2549</v>
      </c>
      <c r="I620" s="94" t="s">
        <v>416</v>
      </c>
      <c r="J620" s="94" t="s">
        <v>416</v>
      </c>
      <c r="K620" s="68">
        <f>IF(I620="na",0,IF(COUNTIFS($C$1:C620,C620,$I$1:I620,I620)&gt;1,0,1))</f>
        <v>0</v>
      </c>
      <c r="L620" s="68">
        <f>IF(I620="na",0,IF(COUNTIFS($D$1:D620,D620,$I$1:I620,I620)&gt;1,0,1))</f>
        <v>0</v>
      </c>
      <c r="M620" s="68">
        <f>IF(S620="",0,IF(VLOOKUP(R620,#REF!,2,0)=1,S620-O620,S620-SUMIFS($S:$S,$R:$R,INDEX(meses,VLOOKUP(R620,#REF!,2,0)-1),D:D,D620)))</f>
        <v>0</v>
      </c>
      <c r="N620" s="94"/>
      <c r="O620" s="94"/>
      <c r="P620" s="94"/>
      <c r="Q620" s="94"/>
      <c r="R620" s="94" t="s">
        <v>392</v>
      </c>
      <c r="S620" s="1"/>
      <c r="T620" s="22"/>
      <c r="U620" s="3"/>
      <c r="V620" s="3"/>
      <c r="W620" s="3"/>
      <c r="X620" s="23" t="s">
        <v>2838</v>
      </c>
      <c r="Y620" s="23"/>
      <c r="Z620" s="23"/>
      <c r="AA620" s="113"/>
      <c r="AB620" s="113"/>
      <c r="AC620" s="113"/>
      <c r="AD620" s="23"/>
      <c r="AE620" s="23"/>
      <c r="AF620" s="3"/>
      <c r="AG620" s="22"/>
      <c r="AH620" s="3"/>
      <c r="AI620" s="3"/>
      <c r="AJ620" s="3"/>
      <c r="AK620" s="23" t="s">
        <v>1508</v>
      </c>
      <c r="AL620" s="94" t="s">
        <v>46</v>
      </c>
      <c r="AM620" s="94">
        <v>2299</v>
      </c>
      <c r="AN620" s="94" t="s">
        <v>48</v>
      </c>
      <c r="AO620" s="94" t="s">
        <v>1509</v>
      </c>
      <c r="AP620" s="23" t="s">
        <v>2840</v>
      </c>
      <c r="AQ620" s="23" t="s">
        <v>2807</v>
      </c>
      <c r="AR620" s="2" t="s">
        <v>2808</v>
      </c>
      <c r="AS620" s="2" t="s">
        <v>2818</v>
      </c>
      <c r="AT620" s="29" t="s">
        <v>2834</v>
      </c>
      <c r="AU620" s="29"/>
      <c r="AV620" s="2" t="s">
        <v>422</v>
      </c>
      <c r="AW620" s="94" t="s">
        <v>55</v>
      </c>
      <c r="AX620" s="115">
        <v>31444078</v>
      </c>
      <c r="AY620" s="116">
        <v>7</v>
      </c>
      <c r="AZ620" s="116" t="s">
        <v>2811</v>
      </c>
      <c r="BA620" s="116" t="s">
        <v>1516</v>
      </c>
      <c r="BB620" s="116" t="s">
        <v>58</v>
      </c>
      <c r="BC620" s="117">
        <v>220108547</v>
      </c>
      <c r="BD620" s="72">
        <v>221413214</v>
      </c>
    </row>
    <row r="621" spans="1:67" s="95" customFormat="1" ht="60" customHeight="1" x14ac:dyDescent="0.25">
      <c r="A621" s="68">
        <v>922</v>
      </c>
      <c r="B621" s="20" t="s">
        <v>2661</v>
      </c>
      <c r="C621" s="20" t="s">
        <v>2863</v>
      </c>
      <c r="D621" s="20" t="s">
        <v>2863</v>
      </c>
      <c r="E621" s="20" t="s">
        <v>198</v>
      </c>
      <c r="F621" s="20" t="s">
        <v>1503</v>
      </c>
      <c r="G621" s="20" t="s">
        <v>416</v>
      </c>
      <c r="H621" s="20" t="s">
        <v>2549</v>
      </c>
      <c r="I621" s="94" t="s">
        <v>416</v>
      </c>
      <c r="J621" s="94" t="s">
        <v>416</v>
      </c>
      <c r="K621" s="68">
        <f>IF(I621="na",0,IF(COUNTIFS($C$1:C621,C621,$I$1:I621,I621)&gt;1,0,1))</f>
        <v>0</v>
      </c>
      <c r="L621" s="68">
        <f>IF(I621="na",0,IF(COUNTIFS($D$1:D621,D621,$I$1:I621,I621)&gt;1,0,1))</f>
        <v>0</v>
      </c>
      <c r="M621" s="68">
        <f>IF(S621="",0,IF(VLOOKUP(R621,#REF!,2,0)=1,S621-O621,S621-SUMIFS($S:$S,$R:$R,INDEX(meses,VLOOKUP(R621,#REF!,2,0)-1),D:D,D621)))</f>
        <v>0</v>
      </c>
      <c r="N621" s="68"/>
      <c r="O621" s="68"/>
      <c r="P621" s="68"/>
      <c r="Q621" s="68"/>
      <c r="R621" s="2" t="s">
        <v>392</v>
      </c>
      <c r="S621" s="2"/>
      <c r="T621" s="22"/>
      <c r="U621" s="5"/>
      <c r="V621" s="5"/>
      <c r="W621" s="5"/>
      <c r="X621" s="20" t="s">
        <v>1506</v>
      </c>
      <c r="Y621" s="20" t="s">
        <v>2868</v>
      </c>
      <c r="Z621" s="20" t="s">
        <v>1625</v>
      </c>
      <c r="AA621" s="69">
        <v>0</v>
      </c>
      <c r="AB621" s="22">
        <v>1</v>
      </c>
      <c r="AC621" s="69">
        <f t="shared" ref="AC621" si="45">AB621-AA621</f>
        <v>1</v>
      </c>
      <c r="AD621" s="20" t="s">
        <v>1506</v>
      </c>
      <c r="AE621" s="20" t="s">
        <v>2869</v>
      </c>
      <c r="AF621" s="143">
        <v>0.15</v>
      </c>
      <c r="AG621" s="22">
        <f t="shared" ref="AG621" si="46">(AF621-AA621)/(AB621-AA621)</f>
        <v>0.15</v>
      </c>
      <c r="AH621" s="139" t="s">
        <v>2907</v>
      </c>
      <c r="AI621" s="68" t="s">
        <v>407</v>
      </c>
      <c r="AJ621" s="21" t="s">
        <v>2908</v>
      </c>
      <c r="AK621" s="20" t="s">
        <v>779</v>
      </c>
      <c r="AL621" s="68" t="s">
        <v>1277</v>
      </c>
      <c r="AM621" s="68"/>
      <c r="AN621" s="68"/>
      <c r="AO621" s="68"/>
      <c r="AP621" s="20" t="s">
        <v>2870</v>
      </c>
      <c r="AQ621" s="20" t="s">
        <v>416</v>
      </c>
      <c r="AR621" s="2" t="s">
        <v>416</v>
      </c>
      <c r="AS621" s="2"/>
      <c r="AT621" s="39" t="s">
        <v>2871</v>
      </c>
      <c r="AU621" s="39"/>
      <c r="AV621" s="39" t="s">
        <v>2872</v>
      </c>
      <c r="AW621" s="2" t="s">
        <v>779</v>
      </c>
      <c r="AX621" s="70">
        <v>22264995</v>
      </c>
      <c r="AY621" s="71">
        <v>1</v>
      </c>
      <c r="AZ621" s="71" t="s">
        <v>2873</v>
      </c>
      <c r="BA621" s="71">
        <v>0</v>
      </c>
      <c r="BB621" s="71" t="s">
        <v>81</v>
      </c>
      <c r="BC621" s="106">
        <v>22264995</v>
      </c>
      <c r="BD621" s="72">
        <v>24000000</v>
      </c>
    </row>
    <row r="622" spans="1:67" s="95" customFormat="1" ht="60" customHeight="1" x14ac:dyDescent="0.25">
      <c r="A622" s="68">
        <v>961</v>
      </c>
      <c r="B622" s="166" t="s">
        <v>2661</v>
      </c>
      <c r="C622" s="20" t="s">
        <v>2972</v>
      </c>
      <c r="D622" s="20" t="s">
        <v>2972</v>
      </c>
      <c r="E622" s="20" t="s">
        <v>198</v>
      </c>
      <c r="F622" s="20" t="s">
        <v>2973</v>
      </c>
      <c r="G622" s="20" t="s">
        <v>416</v>
      </c>
      <c r="H622" s="23" t="s">
        <v>412</v>
      </c>
      <c r="I622" s="94" t="s">
        <v>416</v>
      </c>
      <c r="J622" s="94" t="s">
        <v>416</v>
      </c>
      <c r="K622" s="68">
        <f>IF(I622="na",0,IF(COUNTIFS($C$1:C622,C622,$I$1:I622,I622)&gt;1,0,1))</f>
        <v>0</v>
      </c>
      <c r="L622" s="68">
        <f>IF(I622="na",0,IF(COUNTIFS($D$1:D622,D622,$I$1:I622,I622)&gt;1,0,1))</f>
        <v>0</v>
      </c>
      <c r="M622" s="68">
        <f>IF(S622="",0,IF(VLOOKUP(R622,#REF!,2,0)=1,S622-O622,S622-SUMIFS($S:$S,$R:$R,INDEX(meses,VLOOKUP(R622,#REF!,2,0)-1),D:D,D622)))</f>
        <v>0</v>
      </c>
      <c r="N622" s="68"/>
      <c r="O622" s="68"/>
      <c r="P622" s="68"/>
      <c r="Q622" s="68"/>
      <c r="R622" s="2" t="s">
        <v>1727</v>
      </c>
      <c r="S622" s="1"/>
      <c r="T622" s="22"/>
      <c r="U622" s="3"/>
      <c r="V622" s="5"/>
      <c r="W622" s="5"/>
      <c r="X622" s="20" t="s">
        <v>2980</v>
      </c>
      <c r="Y622" s="20"/>
      <c r="Z622" s="20"/>
      <c r="AA622" s="69"/>
      <c r="AB622" s="69"/>
      <c r="AC622" s="69"/>
      <c r="AD622" s="20"/>
      <c r="AE622" s="20"/>
      <c r="AF622" s="5"/>
      <c r="AG622" s="22"/>
      <c r="AH622" s="167"/>
      <c r="AI622" s="5"/>
      <c r="AJ622" s="5"/>
      <c r="AK622" s="20" t="s">
        <v>1508</v>
      </c>
      <c r="AL622" s="68" t="s">
        <v>46</v>
      </c>
      <c r="AM622" s="68">
        <v>2299</v>
      </c>
      <c r="AN622" s="68" t="s">
        <v>48</v>
      </c>
      <c r="AO622" s="68" t="s">
        <v>1509</v>
      </c>
      <c r="AP622" s="20" t="s">
        <v>3092</v>
      </c>
      <c r="AQ622" s="20" t="s">
        <v>2807</v>
      </c>
      <c r="AR622" s="2" t="s">
        <v>2983</v>
      </c>
      <c r="AS622" s="2"/>
      <c r="AT622" s="160" t="s">
        <v>2984</v>
      </c>
      <c r="AU622" s="88"/>
      <c r="AV622" s="39" t="s">
        <v>1548</v>
      </c>
      <c r="AW622" s="2" t="s">
        <v>55</v>
      </c>
      <c r="AX622" s="70">
        <v>3964591.0031627268</v>
      </c>
      <c r="AY622" s="71">
        <v>11</v>
      </c>
      <c r="AZ622" s="71" t="s">
        <v>2985</v>
      </c>
      <c r="BA622" s="71" t="s">
        <v>737</v>
      </c>
      <c r="BB622" s="71" t="s">
        <v>1549</v>
      </c>
      <c r="BC622" s="72">
        <v>45769034</v>
      </c>
      <c r="BD622" s="72"/>
    </row>
    <row r="623" spans="1:67" s="64" customFormat="1" ht="60" customHeight="1" x14ac:dyDescent="0.25">
      <c r="A623" s="68">
        <v>982</v>
      </c>
      <c r="B623" s="20" t="s">
        <v>1500</v>
      </c>
      <c r="C623" s="20" t="s">
        <v>2548</v>
      </c>
      <c r="D623" s="20" t="s">
        <v>2548</v>
      </c>
      <c r="E623" s="20" t="s">
        <v>198</v>
      </c>
      <c r="F623" s="20" t="s">
        <v>1623</v>
      </c>
      <c r="G623" s="20" t="s">
        <v>416</v>
      </c>
      <c r="H623" s="20" t="s">
        <v>2549</v>
      </c>
      <c r="I623" s="94" t="s">
        <v>416</v>
      </c>
      <c r="J623" s="94" t="s">
        <v>416</v>
      </c>
      <c r="K623" s="68">
        <f>IF(I623="na",0,IF(COUNTIFS($C$1:C623,C623,$I$1:I623,I623)&gt;1,0,1))</f>
        <v>0</v>
      </c>
      <c r="L623" s="68">
        <f>IF(I623="na",0,IF(COUNTIFS($D$1:D623,D623,$I$1:I623,I623)&gt;1,0,1))</f>
        <v>0</v>
      </c>
      <c r="M623" s="68">
        <f>IF(S623="",0,IF(VLOOKUP(R623,#REF!,2,0)=1,S623-O623,S623-SUMIFS($S:$S,$R:$R,INDEX(meses,VLOOKUP(R623,#REF!,2,0)-1),D:D,D623)))</f>
        <v>0</v>
      </c>
      <c r="N623" s="68"/>
      <c r="O623" s="68"/>
      <c r="P623" s="68"/>
      <c r="Q623" s="68"/>
      <c r="R623" s="94" t="s">
        <v>392</v>
      </c>
      <c r="S623" s="1"/>
      <c r="T623" s="22"/>
      <c r="U623" s="5"/>
      <c r="V623" s="5"/>
      <c r="W623" s="3"/>
      <c r="X623" s="20" t="s">
        <v>2550</v>
      </c>
      <c r="Y623" s="24" t="s">
        <v>2574</v>
      </c>
      <c r="Z623" s="20" t="s">
        <v>1625</v>
      </c>
      <c r="AA623" s="22">
        <v>0</v>
      </c>
      <c r="AB623" s="22">
        <v>1</v>
      </c>
      <c r="AC623" s="69">
        <f t="shared" ref="AC623" si="47">AB623-AA623</f>
        <v>1</v>
      </c>
      <c r="AD623" s="20" t="s">
        <v>2553</v>
      </c>
      <c r="AE623" s="20" t="s">
        <v>2554</v>
      </c>
      <c r="AF623" s="168">
        <v>0.2727</v>
      </c>
      <c r="AG623" s="22">
        <f t="shared" ref="AG623" si="48">(AF623-AA623)/(AB623-AA623)</f>
        <v>0.2727</v>
      </c>
      <c r="AH623" s="169" t="s">
        <v>2651</v>
      </c>
      <c r="AI623" s="2" t="s">
        <v>407</v>
      </c>
      <c r="AJ623" s="85" t="s">
        <v>2652</v>
      </c>
      <c r="AK623" s="20" t="s">
        <v>1508</v>
      </c>
      <c r="AL623" s="68" t="s">
        <v>46</v>
      </c>
      <c r="AM623" s="68">
        <v>2299</v>
      </c>
      <c r="AN623" s="68" t="s">
        <v>48</v>
      </c>
      <c r="AO623" s="68" t="s">
        <v>1509</v>
      </c>
      <c r="AP623" s="20" t="s">
        <v>2575</v>
      </c>
      <c r="AQ623" s="20" t="s">
        <v>1688</v>
      </c>
      <c r="AR623" s="2" t="s">
        <v>2556</v>
      </c>
      <c r="AS623" s="2" t="s">
        <v>2557</v>
      </c>
      <c r="AT623" s="39" t="s">
        <v>2558</v>
      </c>
      <c r="AU623" s="2"/>
      <c r="AV623" s="39" t="s">
        <v>422</v>
      </c>
      <c r="AW623" s="94" t="s">
        <v>423</v>
      </c>
      <c r="AX623" s="115">
        <v>678076000</v>
      </c>
      <c r="AY623" s="116">
        <v>1</v>
      </c>
      <c r="AZ623" s="116" t="s">
        <v>2559</v>
      </c>
      <c r="BA623" s="116" t="s">
        <v>2560</v>
      </c>
      <c r="BB623" s="116" t="s">
        <v>2561</v>
      </c>
      <c r="BC623" s="117">
        <v>678076000</v>
      </c>
      <c r="BD623" s="117">
        <v>678076000</v>
      </c>
    </row>
    <row r="624" spans="1:67" s="64" customFormat="1" ht="60" customHeight="1" x14ac:dyDescent="0.25">
      <c r="A624" s="68">
        <v>1024</v>
      </c>
      <c r="B624" s="20" t="s">
        <v>1500</v>
      </c>
      <c r="C624" s="20" t="s">
        <v>2548</v>
      </c>
      <c r="D624" s="20" t="s">
        <v>2548</v>
      </c>
      <c r="E624" s="20" t="s">
        <v>198</v>
      </c>
      <c r="F624" s="20" t="s">
        <v>1623</v>
      </c>
      <c r="G624" s="20" t="s">
        <v>416</v>
      </c>
      <c r="H624" s="20" t="s">
        <v>2549</v>
      </c>
      <c r="I624" s="94" t="s">
        <v>416</v>
      </c>
      <c r="J624" s="94" t="s">
        <v>416</v>
      </c>
      <c r="K624" s="68">
        <f>IF(I624="na",0,IF(COUNTIFS($C$1:C624,C624,$I$1:I624,I624)&gt;1,0,1))</f>
        <v>0</v>
      </c>
      <c r="L624" s="68">
        <f>IF(I624="na",0,IF(COUNTIFS($D$1:D624,D624,$I$1:I624,I624)&gt;1,0,1))</f>
        <v>0</v>
      </c>
      <c r="M624" s="68">
        <f>IF(S624="",0,IF(VLOOKUP(R624,#REF!,2,0)=1,S624-O624,S624-SUMIFS($S:$S,$R:$R,INDEX(meses,VLOOKUP(R624,#REF!,2,0)-1),D:D,D624)))</f>
        <v>0</v>
      </c>
      <c r="N624" s="68"/>
      <c r="O624" s="68"/>
      <c r="P624" s="68"/>
      <c r="Q624" s="68"/>
      <c r="R624" s="94" t="s">
        <v>392</v>
      </c>
      <c r="S624" s="1"/>
      <c r="T624" s="22"/>
      <c r="U624" s="5"/>
      <c r="V624" s="5"/>
      <c r="W624" s="3"/>
      <c r="X624" s="20" t="s">
        <v>2637</v>
      </c>
      <c r="Y624" s="24" t="s">
        <v>2638</v>
      </c>
      <c r="Z624" s="20" t="s">
        <v>1639</v>
      </c>
      <c r="AA624" s="22">
        <v>0</v>
      </c>
      <c r="AB624" s="22">
        <v>0.7</v>
      </c>
      <c r="AC624" s="69">
        <f>AB624-AA624</f>
        <v>0.7</v>
      </c>
      <c r="AD624" s="20" t="s">
        <v>2553</v>
      </c>
      <c r="AE624" s="20" t="s">
        <v>2554</v>
      </c>
      <c r="AF624" s="111">
        <v>0.16</v>
      </c>
      <c r="AG624" s="22">
        <f>(AF624-AA624)/(AB624-AA624)</f>
        <v>0.22857142857142859</v>
      </c>
      <c r="AH624" s="169" t="s">
        <v>2659</v>
      </c>
      <c r="AI624" s="2" t="s">
        <v>407</v>
      </c>
      <c r="AJ624" s="160" t="s">
        <v>2660</v>
      </c>
      <c r="AK624" s="20" t="s">
        <v>1508</v>
      </c>
      <c r="AL624" s="68" t="s">
        <v>46</v>
      </c>
      <c r="AM624" s="68">
        <v>2299</v>
      </c>
      <c r="AN624" s="68" t="s">
        <v>48</v>
      </c>
      <c r="AO624" s="68" t="s">
        <v>1509</v>
      </c>
      <c r="AP624" s="20" t="s">
        <v>2555</v>
      </c>
      <c r="AQ624" s="20" t="s">
        <v>1688</v>
      </c>
      <c r="AR624" s="2" t="s">
        <v>2556</v>
      </c>
      <c r="AS624" s="2" t="s">
        <v>2615</v>
      </c>
      <c r="AT624" s="39" t="s">
        <v>2616</v>
      </c>
      <c r="AU624" s="2"/>
      <c r="AV624" s="39" t="s">
        <v>422</v>
      </c>
      <c r="AW624" s="94" t="s">
        <v>423</v>
      </c>
      <c r="AX624" s="115">
        <v>416138154</v>
      </c>
      <c r="AY624" s="116">
        <v>1</v>
      </c>
      <c r="AZ624" s="116" t="s">
        <v>2559</v>
      </c>
      <c r="BA624" s="116" t="s">
        <v>2560</v>
      </c>
      <c r="BB624" s="116" t="s">
        <v>2561</v>
      </c>
      <c r="BC624" s="72">
        <v>416138154</v>
      </c>
      <c r="BD624" s="72">
        <v>416138154</v>
      </c>
    </row>
    <row r="625" spans="1:56" s="64" customFormat="1" ht="60" customHeight="1" x14ac:dyDescent="0.25">
      <c r="A625" s="68">
        <v>1025</v>
      </c>
      <c r="B625" s="20" t="s">
        <v>1500</v>
      </c>
      <c r="C625" s="20" t="s">
        <v>2548</v>
      </c>
      <c r="D625" s="20" t="s">
        <v>2548</v>
      </c>
      <c r="E625" s="20" t="s">
        <v>198</v>
      </c>
      <c r="F625" s="20" t="s">
        <v>1623</v>
      </c>
      <c r="G625" s="20" t="s">
        <v>416</v>
      </c>
      <c r="H625" s="20" t="s">
        <v>2549</v>
      </c>
      <c r="I625" s="94" t="s">
        <v>416</v>
      </c>
      <c r="J625" s="94" t="s">
        <v>416</v>
      </c>
      <c r="K625" s="68">
        <f>IF(I625="na",0,IF(COUNTIFS($C$1:C625,C625,$I$1:I625,I625)&gt;1,0,1))</f>
        <v>0</v>
      </c>
      <c r="L625" s="68">
        <f>IF(I625="na",0,IF(COUNTIFS($D$1:D625,D625,$I$1:I625,I625)&gt;1,0,1))</f>
        <v>0</v>
      </c>
      <c r="M625" s="68">
        <f>IF(S625="",0,IF(VLOOKUP(R625,#REF!,2,0)=1,S625-O625,S625-SUMIFS($S:$S,$R:$R,INDEX(meses,VLOOKUP(R625,#REF!,2,0)-1),D:D,D625)))</f>
        <v>0</v>
      </c>
      <c r="N625" s="68"/>
      <c r="O625" s="68"/>
      <c r="P625" s="68"/>
      <c r="Q625" s="68"/>
      <c r="R625" s="94" t="s">
        <v>392</v>
      </c>
      <c r="S625" s="1"/>
      <c r="T625" s="22"/>
      <c r="U625" s="5"/>
      <c r="V625" s="5"/>
      <c r="W625" s="3"/>
      <c r="X625" s="20"/>
      <c r="Y625" s="20"/>
      <c r="Z625" s="20"/>
      <c r="AA625" s="22"/>
      <c r="AB625" s="22"/>
      <c r="AC625" s="22"/>
      <c r="AD625" s="20"/>
      <c r="AE625" s="20"/>
      <c r="AF625" s="5"/>
      <c r="AG625" s="22"/>
      <c r="AH625" s="5"/>
      <c r="AI625" s="5"/>
      <c r="AJ625" s="5"/>
      <c r="AK625" s="20" t="s">
        <v>1508</v>
      </c>
      <c r="AL625" s="68" t="s">
        <v>46</v>
      </c>
      <c r="AM625" s="68">
        <v>2299</v>
      </c>
      <c r="AN625" s="68" t="s">
        <v>48</v>
      </c>
      <c r="AO625" s="68" t="s">
        <v>1509</v>
      </c>
      <c r="AP625" s="20" t="s">
        <v>2555</v>
      </c>
      <c r="AQ625" s="20" t="s">
        <v>1688</v>
      </c>
      <c r="AR625" s="2" t="s">
        <v>2556</v>
      </c>
      <c r="AS625" s="2" t="s">
        <v>2557</v>
      </c>
      <c r="AT625" s="39" t="s">
        <v>2558</v>
      </c>
      <c r="AU625" s="2"/>
      <c r="AV625" s="39" t="s">
        <v>422</v>
      </c>
      <c r="AW625" s="94" t="s">
        <v>423</v>
      </c>
      <c r="AX625" s="115">
        <v>111061130</v>
      </c>
      <c r="AY625" s="116">
        <v>1</v>
      </c>
      <c r="AZ625" s="116" t="s">
        <v>2559</v>
      </c>
      <c r="BA625" s="116" t="s">
        <v>2560</v>
      </c>
      <c r="BB625" s="116" t="s">
        <v>2561</v>
      </c>
      <c r="BC625" s="72">
        <v>111061130</v>
      </c>
      <c r="BD625" s="72">
        <v>111061130</v>
      </c>
    </row>
    <row r="626" spans="1:56" s="64" customFormat="1" ht="60" customHeight="1" x14ac:dyDescent="0.25">
      <c r="A626" s="68">
        <v>1026</v>
      </c>
      <c r="B626" s="20" t="s">
        <v>1500</v>
      </c>
      <c r="C626" s="20" t="s">
        <v>2548</v>
      </c>
      <c r="D626" s="20" t="s">
        <v>2548</v>
      </c>
      <c r="E626" s="20" t="s">
        <v>198</v>
      </c>
      <c r="F626" s="20" t="s">
        <v>1623</v>
      </c>
      <c r="G626" s="20" t="s">
        <v>416</v>
      </c>
      <c r="H626" s="20" t="s">
        <v>2549</v>
      </c>
      <c r="I626" s="94" t="s">
        <v>416</v>
      </c>
      <c r="J626" s="94" t="s">
        <v>416</v>
      </c>
      <c r="K626" s="68">
        <f>IF(I626="na",0,IF(COUNTIFS($C$1:C626,C626,$I$1:I626,I626)&gt;1,0,1))</f>
        <v>0</v>
      </c>
      <c r="L626" s="68">
        <f>IF(I626="na",0,IF(COUNTIFS($D$1:D626,D626,$I$1:I626,I626)&gt;1,0,1))</f>
        <v>0</v>
      </c>
      <c r="M626" s="68">
        <f>IF(S626="",0,IF(VLOOKUP(R626,#REF!,2,0)=1,S626-O626,S626-SUMIFS($S:$S,$R:$R,INDEX(meses,VLOOKUP(R626,#REF!,2,0)-1),D:D,D626)))</f>
        <v>0</v>
      </c>
      <c r="N626" s="68"/>
      <c r="O626" s="68"/>
      <c r="P626" s="68"/>
      <c r="Q626" s="68"/>
      <c r="R626" s="94" t="s">
        <v>392</v>
      </c>
      <c r="S626" s="1"/>
      <c r="T626" s="22"/>
      <c r="U626" s="5"/>
      <c r="V626" s="5"/>
      <c r="W626" s="3"/>
      <c r="X626" s="20"/>
      <c r="Y626" s="20"/>
      <c r="Z626" s="20"/>
      <c r="AA626" s="22"/>
      <c r="AB626" s="22"/>
      <c r="AC626" s="22"/>
      <c r="AD626" s="20"/>
      <c r="AE626" s="20"/>
      <c r="AF626" s="5"/>
      <c r="AG626" s="22"/>
      <c r="AH626" s="5"/>
      <c r="AI626" s="5"/>
      <c r="AJ626" s="5"/>
      <c r="AK626" s="20" t="s">
        <v>1508</v>
      </c>
      <c r="AL626" s="68" t="s">
        <v>46</v>
      </c>
      <c r="AM626" s="68">
        <v>2299</v>
      </c>
      <c r="AN626" s="68" t="s">
        <v>48</v>
      </c>
      <c r="AO626" s="68" t="s">
        <v>1509</v>
      </c>
      <c r="AP626" s="20" t="s">
        <v>2555</v>
      </c>
      <c r="AQ626" s="20" t="s">
        <v>1688</v>
      </c>
      <c r="AR626" s="2" t="s">
        <v>2556</v>
      </c>
      <c r="AS626" s="2"/>
      <c r="AT626" s="39" t="s">
        <v>2640</v>
      </c>
      <c r="AU626" s="2"/>
      <c r="AV626" s="39" t="s">
        <v>422</v>
      </c>
      <c r="AW626" s="94" t="s">
        <v>423</v>
      </c>
      <c r="AX626" s="115">
        <v>49769604</v>
      </c>
      <c r="AY626" s="116">
        <v>1</v>
      </c>
      <c r="AZ626" s="116" t="s">
        <v>2559</v>
      </c>
      <c r="BA626" s="116" t="s">
        <v>2560</v>
      </c>
      <c r="BB626" s="116" t="s">
        <v>2561</v>
      </c>
      <c r="BC626" s="72">
        <v>49769604</v>
      </c>
      <c r="BD626" s="72">
        <v>49769604</v>
      </c>
    </row>
    <row r="627" spans="1:56" s="64" customFormat="1" ht="60" customHeight="1" x14ac:dyDescent="0.25">
      <c r="A627" s="68">
        <v>1027</v>
      </c>
      <c r="B627" s="20" t="s">
        <v>1500</v>
      </c>
      <c r="C627" s="20" t="s">
        <v>2548</v>
      </c>
      <c r="D627" s="20" t="s">
        <v>2548</v>
      </c>
      <c r="E627" s="20" t="s">
        <v>198</v>
      </c>
      <c r="F627" s="20" t="s">
        <v>1623</v>
      </c>
      <c r="G627" s="20" t="s">
        <v>416</v>
      </c>
      <c r="H627" s="20" t="s">
        <v>2549</v>
      </c>
      <c r="I627" s="94" t="s">
        <v>416</v>
      </c>
      <c r="J627" s="94" t="s">
        <v>416</v>
      </c>
      <c r="K627" s="68">
        <f>IF(I627="na",0,IF(COUNTIFS($C$1:C627,C627,$I$1:I627,I627)&gt;1,0,1))</f>
        <v>0</v>
      </c>
      <c r="L627" s="68">
        <f>IF(I627="na",0,IF(COUNTIFS($D$1:D627,D627,$I$1:I627,I627)&gt;1,0,1))</f>
        <v>0</v>
      </c>
      <c r="M627" s="68">
        <f>IF(S627="",0,IF(VLOOKUP(R627,#REF!,2,0)=1,S627-O627,S627-SUMIFS($S:$S,$R:$R,INDEX(meses,VLOOKUP(R627,#REF!,2,0)-1),D:D,D627)))</f>
        <v>0</v>
      </c>
      <c r="N627" s="68"/>
      <c r="O627" s="68"/>
      <c r="P627" s="68"/>
      <c r="Q627" s="68"/>
      <c r="R627" s="94" t="s">
        <v>392</v>
      </c>
      <c r="S627" s="1"/>
      <c r="T627" s="22"/>
      <c r="U627" s="5"/>
      <c r="V627" s="5"/>
      <c r="W627" s="3"/>
      <c r="X627" s="20"/>
      <c r="Y627" s="20"/>
      <c r="Z627" s="20"/>
      <c r="AA627" s="22"/>
      <c r="AB627" s="22"/>
      <c r="AC627" s="22"/>
      <c r="AD627" s="20"/>
      <c r="AE627" s="20"/>
      <c r="AF627" s="5"/>
      <c r="AG627" s="22"/>
      <c r="AH627" s="5"/>
      <c r="AI627" s="5"/>
      <c r="AJ627" s="5"/>
      <c r="AK627" s="20" t="s">
        <v>1508</v>
      </c>
      <c r="AL627" s="68" t="s">
        <v>46</v>
      </c>
      <c r="AM627" s="68">
        <v>2299</v>
      </c>
      <c r="AN627" s="68" t="s">
        <v>48</v>
      </c>
      <c r="AO627" s="68" t="s">
        <v>1509</v>
      </c>
      <c r="AP627" s="20" t="s">
        <v>2555</v>
      </c>
      <c r="AQ627" s="20" t="s">
        <v>1688</v>
      </c>
      <c r="AR627" s="2" t="s">
        <v>2556</v>
      </c>
      <c r="AS627" s="2"/>
      <c r="AT627" s="39" t="s">
        <v>2641</v>
      </c>
      <c r="AU627" s="2"/>
      <c r="AV627" s="39" t="s">
        <v>422</v>
      </c>
      <c r="AW627" s="94" t="s">
        <v>423</v>
      </c>
      <c r="AX627" s="115">
        <v>72017599</v>
      </c>
      <c r="AY627" s="116">
        <v>1</v>
      </c>
      <c r="AZ627" s="116" t="s">
        <v>2559</v>
      </c>
      <c r="BA627" s="116" t="s">
        <v>2560</v>
      </c>
      <c r="BB627" s="116" t="s">
        <v>2561</v>
      </c>
      <c r="BC627" s="72">
        <v>72017599</v>
      </c>
      <c r="BD627" s="72">
        <v>72017599</v>
      </c>
    </row>
    <row r="628" spans="1:56" s="64" customFormat="1" ht="60" customHeight="1" x14ac:dyDescent="0.25">
      <c r="A628" s="68">
        <v>1028</v>
      </c>
      <c r="B628" s="20" t="s">
        <v>1500</v>
      </c>
      <c r="C628" s="20" t="s">
        <v>2548</v>
      </c>
      <c r="D628" s="20" t="s">
        <v>2548</v>
      </c>
      <c r="E628" s="20" t="s">
        <v>198</v>
      </c>
      <c r="F628" s="20" t="s">
        <v>1623</v>
      </c>
      <c r="G628" s="20" t="s">
        <v>416</v>
      </c>
      <c r="H628" s="20" t="s">
        <v>2549</v>
      </c>
      <c r="I628" s="94" t="s">
        <v>416</v>
      </c>
      <c r="J628" s="94" t="s">
        <v>416</v>
      </c>
      <c r="K628" s="68">
        <f>IF(I628="na",0,IF(COUNTIFS($C$1:C628,C628,$I$1:I628,I628)&gt;1,0,1))</f>
        <v>0</v>
      </c>
      <c r="L628" s="68">
        <f>IF(I628="na",0,IF(COUNTIFS($D$1:D628,D628,$I$1:I628,I628)&gt;1,0,1))</f>
        <v>0</v>
      </c>
      <c r="M628" s="68">
        <f>IF(S628="",0,IF(VLOOKUP(R628,#REF!,2,0)=1,S628-O628,S628-SUMIFS($S:$S,$R:$R,INDEX(meses,VLOOKUP(R628,#REF!,2,0)-1),D:D,D628)))</f>
        <v>0</v>
      </c>
      <c r="N628" s="68"/>
      <c r="O628" s="68"/>
      <c r="P628" s="68"/>
      <c r="Q628" s="68"/>
      <c r="R628" s="94" t="s">
        <v>392</v>
      </c>
      <c r="S628" s="1"/>
      <c r="T628" s="22"/>
      <c r="U628" s="5"/>
      <c r="V628" s="5"/>
      <c r="W628" s="3"/>
      <c r="X628" s="20"/>
      <c r="Y628" s="20"/>
      <c r="Z628" s="20"/>
      <c r="AA628" s="22"/>
      <c r="AB628" s="22"/>
      <c r="AC628" s="22"/>
      <c r="AD628" s="20"/>
      <c r="AE628" s="20"/>
      <c r="AF628" s="5"/>
      <c r="AG628" s="22"/>
      <c r="AH628" s="5"/>
      <c r="AI628" s="5"/>
      <c r="AJ628" s="5"/>
      <c r="AK628" s="20" t="s">
        <v>1508</v>
      </c>
      <c r="AL628" s="68" t="s">
        <v>46</v>
      </c>
      <c r="AM628" s="68">
        <v>2299</v>
      </c>
      <c r="AN628" s="68" t="s">
        <v>48</v>
      </c>
      <c r="AO628" s="68" t="s">
        <v>1509</v>
      </c>
      <c r="AP628" s="20" t="s">
        <v>2555</v>
      </c>
      <c r="AQ628" s="20" t="s">
        <v>1688</v>
      </c>
      <c r="AR628" s="2" t="s">
        <v>2556</v>
      </c>
      <c r="AS628" s="2"/>
      <c r="AT628" s="39" t="s">
        <v>2642</v>
      </c>
      <c r="AU628" s="2"/>
      <c r="AV628" s="39" t="s">
        <v>422</v>
      </c>
      <c r="AW628" s="94" t="s">
        <v>423</v>
      </c>
      <c r="AX628" s="115">
        <v>49769602</v>
      </c>
      <c r="AY628" s="116">
        <v>1</v>
      </c>
      <c r="AZ628" s="116" t="s">
        <v>2559</v>
      </c>
      <c r="BA628" s="116" t="s">
        <v>2560</v>
      </c>
      <c r="BB628" s="116" t="s">
        <v>2561</v>
      </c>
      <c r="BC628" s="72">
        <v>49769602</v>
      </c>
      <c r="BD628" s="72">
        <v>49769602</v>
      </c>
    </row>
    <row r="629" spans="1:56" s="64" customFormat="1" ht="60" customHeight="1" x14ac:dyDescent="0.25">
      <c r="A629" s="68">
        <v>1029</v>
      </c>
      <c r="B629" s="20" t="s">
        <v>1500</v>
      </c>
      <c r="C629" s="20" t="s">
        <v>2548</v>
      </c>
      <c r="D629" s="20" t="s">
        <v>2548</v>
      </c>
      <c r="E629" s="20" t="s">
        <v>198</v>
      </c>
      <c r="F629" s="20" t="s">
        <v>1623</v>
      </c>
      <c r="G629" s="20" t="s">
        <v>416</v>
      </c>
      <c r="H629" s="20" t="s">
        <v>2549</v>
      </c>
      <c r="I629" s="94" t="s">
        <v>416</v>
      </c>
      <c r="J629" s="94" t="s">
        <v>416</v>
      </c>
      <c r="K629" s="68">
        <f>IF(I629="na",0,IF(COUNTIFS($C$1:C629,C629,$I$1:I629,I629)&gt;1,0,1))</f>
        <v>0</v>
      </c>
      <c r="L629" s="68">
        <f>IF(I629="na",0,IF(COUNTIFS($D$1:D629,D629,$I$1:I629,I629)&gt;1,0,1))</f>
        <v>0</v>
      </c>
      <c r="M629" s="68">
        <f>IF(S629="",0,IF(VLOOKUP(R629,#REF!,2,0)=1,S629-O629,S629-SUMIFS($S:$S,$R:$R,INDEX(meses,VLOOKUP(R629,#REF!,2,0)-1),D:D,D629)))</f>
        <v>0</v>
      </c>
      <c r="N629" s="68"/>
      <c r="O629" s="68"/>
      <c r="P629" s="68"/>
      <c r="Q629" s="68"/>
      <c r="R629" s="94" t="s">
        <v>392</v>
      </c>
      <c r="S629" s="1"/>
      <c r="T629" s="22"/>
      <c r="U629" s="5"/>
      <c r="V629" s="5"/>
      <c r="W629" s="3"/>
      <c r="X629" s="20"/>
      <c r="Y629" s="20"/>
      <c r="Z629" s="20"/>
      <c r="AA629" s="22"/>
      <c r="AB629" s="22"/>
      <c r="AC629" s="22"/>
      <c r="AD629" s="20"/>
      <c r="AE629" s="20"/>
      <c r="AF629" s="5"/>
      <c r="AG629" s="22"/>
      <c r="AH629" s="5"/>
      <c r="AI629" s="5"/>
      <c r="AJ629" s="5"/>
      <c r="AK629" s="20" t="s">
        <v>1508</v>
      </c>
      <c r="AL629" s="68" t="s">
        <v>46</v>
      </c>
      <c r="AM629" s="68">
        <v>2299</v>
      </c>
      <c r="AN629" s="68" t="s">
        <v>48</v>
      </c>
      <c r="AO629" s="68" t="s">
        <v>1509</v>
      </c>
      <c r="AP629" s="20" t="s">
        <v>2555</v>
      </c>
      <c r="AQ629" s="20" t="s">
        <v>1688</v>
      </c>
      <c r="AR629" s="2" t="s">
        <v>2556</v>
      </c>
      <c r="AS629" s="2"/>
      <c r="AT629" s="39" t="s">
        <v>2643</v>
      </c>
      <c r="AU629" s="2"/>
      <c r="AV629" s="39" t="s">
        <v>422</v>
      </c>
      <c r="AW629" s="94" t="s">
        <v>423</v>
      </c>
      <c r="AX629" s="115">
        <v>20000000</v>
      </c>
      <c r="AY629" s="116">
        <v>1</v>
      </c>
      <c r="AZ629" s="116" t="s">
        <v>2559</v>
      </c>
      <c r="BA629" s="116" t="s">
        <v>2560</v>
      </c>
      <c r="BB629" s="116" t="s">
        <v>2561</v>
      </c>
      <c r="BC629" s="72">
        <v>20000000</v>
      </c>
      <c r="BD629" s="72">
        <v>20000000</v>
      </c>
    </row>
    <row r="630" spans="1:56" s="64" customFormat="1" ht="16.5" customHeight="1" x14ac:dyDescent="0.25">
      <c r="A630" s="68">
        <v>1030</v>
      </c>
      <c r="B630" s="20" t="s">
        <v>1500</v>
      </c>
      <c r="C630" s="20" t="s">
        <v>2548</v>
      </c>
      <c r="D630" s="20" t="s">
        <v>2548</v>
      </c>
      <c r="E630" s="20" t="s">
        <v>198</v>
      </c>
      <c r="F630" s="20" t="s">
        <v>1623</v>
      </c>
      <c r="G630" s="20" t="s">
        <v>416</v>
      </c>
      <c r="H630" s="20" t="s">
        <v>2549</v>
      </c>
      <c r="I630" s="94" t="s">
        <v>416</v>
      </c>
      <c r="J630" s="94" t="s">
        <v>416</v>
      </c>
      <c r="K630" s="68">
        <f>IF(I630="na",0,IF(COUNTIFS($C$1:C630,C630,$I$1:I630,I630)&gt;1,0,1))</f>
        <v>0</v>
      </c>
      <c r="L630" s="68">
        <f>IF(I630="na",0,IF(COUNTIFS($D$1:D630,D630,$I$1:I630,I630)&gt;1,0,1))</f>
        <v>0</v>
      </c>
      <c r="M630" s="68">
        <f>IF(S630="",0,IF(VLOOKUP(R630,#REF!,2,0)=1,S630-O630,S630-SUMIFS($S:$S,$R:$R,INDEX(meses,VLOOKUP(R630,#REF!,2,0)-1),D:D,D630)))</f>
        <v>0</v>
      </c>
      <c r="N630" s="68"/>
      <c r="O630" s="68"/>
      <c r="P630" s="68"/>
      <c r="Q630" s="68"/>
      <c r="R630" s="94" t="s">
        <v>392</v>
      </c>
      <c r="S630" s="1"/>
      <c r="T630" s="22"/>
      <c r="U630" s="5"/>
      <c r="V630" s="5"/>
      <c r="W630" s="3"/>
      <c r="X630" s="20"/>
      <c r="Y630" s="20"/>
      <c r="Z630" s="20"/>
      <c r="AA630" s="22"/>
      <c r="AB630" s="22"/>
      <c r="AC630" s="22"/>
      <c r="AD630" s="20"/>
      <c r="AE630" s="20"/>
      <c r="AF630" s="5"/>
      <c r="AG630" s="22"/>
      <c r="AH630" s="5"/>
      <c r="AI630" s="5"/>
      <c r="AJ630" s="5"/>
      <c r="AK630" s="20" t="s">
        <v>1508</v>
      </c>
      <c r="AL630" s="68" t="s">
        <v>46</v>
      </c>
      <c r="AM630" s="68">
        <v>2299</v>
      </c>
      <c r="AN630" s="68" t="s">
        <v>48</v>
      </c>
      <c r="AO630" s="68" t="s">
        <v>1509</v>
      </c>
      <c r="AP630" s="20" t="s">
        <v>2555</v>
      </c>
      <c r="AQ630" s="20" t="s">
        <v>1688</v>
      </c>
      <c r="AR630" s="2" t="s">
        <v>2556</v>
      </c>
      <c r="AS630" s="2"/>
      <c r="AT630" s="39" t="s">
        <v>2644</v>
      </c>
      <c r="AU630" s="2"/>
      <c r="AV630" s="39" t="s">
        <v>422</v>
      </c>
      <c r="AW630" s="94" t="s">
        <v>423</v>
      </c>
      <c r="AX630" s="115">
        <v>30000000</v>
      </c>
      <c r="AY630" s="116">
        <v>1</v>
      </c>
      <c r="AZ630" s="116" t="s">
        <v>2559</v>
      </c>
      <c r="BA630" s="116" t="s">
        <v>2560</v>
      </c>
      <c r="BB630" s="116" t="s">
        <v>2561</v>
      </c>
      <c r="BC630" s="72">
        <v>30000000</v>
      </c>
      <c r="BD630" s="72">
        <v>30000000</v>
      </c>
    </row>
    <row r="631" spans="1:56" s="48" customFormat="1" ht="69.75" customHeight="1" x14ac:dyDescent="0.25">
      <c r="A631" s="68">
        <v>1201</v>
      </c>
      <c r="B631" s="20" t="s">
        <v>1500</v>
      </c>
      <c r="C631" s="20" t="s">
        <v>1621</v>
      </c>
      <c r="D631" s="20" t="s">
        <v>1621</v>
      </c>
      <c r="E631" s="20" t="s">
        <v>198</v>
      </c>
      <c r="F631" s="20" t="s">
        <v>1623</v>
      </c>
      <c r="G631" s="20" t="s">
        <v>416</v>
      </c>
      <c r="H631" s="23" t="s">
        <v>412</v>
      </c>
      <c r="I631" s="20" t="s">
        <v>1635</v>
      </c>
      <c r="J631" s="94" t="s">
        <v>270</v>
      </c>
      <c r="K631" s="68"/>
      <c r="L631" s="68"/>
      <c r="M631" s="68"/>
      <c r="N631" s="68">
        <v>1</v>
      </c>
      <c r="O631" s="68">
        <v>0</v>
      </c>
      <c r="P631" s="68">
        <v>1</v>
      </c>
      <c r="Q631" s="68">
        <f>P631-O631</f>
        <v>1</v>
      </c>
      <c r="R631" s="68" t="s">
        <v>1727</v>
      </c>
      <c r="S631" s="1">
        <v>0</v>
      </c>
      <c r="T631" s="22">
        <f>(S631-O631)/(P631-O631)</f>
        <v>0</v>
      </c>
      <c r="U631" s="5" t="s">
        <v>1716</v>
      </c>
      <c r="V631" s="181" t="s">
        <v>407</v>
      </c>
      <c r="W631" s="181"/>
      <c r="X631" s="20"/>
      <c r="Y631" s="20"/>
      <c r="Z631" s="20"/>
      <c r="AA631" s="69"/>
      <c r="AB631" s="69"/>
      <c r="AC631" s="69"/>
      <c r="AD631" s="20"/>
      <c r="AE631" s="20"/>
      <c r="AF631" s="181"/>
      <c r="AG631" s="182"/>
      <c r="AH631" s="181"/>
      <c r="AI631" s="181"/>
      <c r="AJ631" s="181"/>
      <c r="AK631" s="20" t="s">
        <v>1627</v>
      </c>
      <c r="AL631" s="68" t="s">
        <v>46</v>
      </c>
      <c r="AM631" s="68">
        <v>2299</v>
      </c>
      <c r="AN631" s="68" t="s">
        <v>48</v>
      </c>
      <c r="AO631" s="68" t="s">
        <v>1628</v>
      </c>
      <c r="AP631" s="20" t="s">
        <v>1629</v>
      </c>
      <c r="AQ631" s="20" t="s">
        <v>190</v>
      </c>
      <c r="AR631" s="68">
        <v>2299054</v>
      </c>
      <c r="AS631" s="2" t="s">
        <v>1636</v>
      </c>
      <c r="AT631" s="39" t="s">
        <v>1637</v>
      </c>
      <c r="AU631" s="2"/>
      <c r="AV631" s="39" t="s">
        <v>70</v>
      </c>
      <c r="AW631" s="68" t="s">
        <v>55</v>
      </c>
      <c r="AX631" s="161">
        <v>12466667</v>
      </c>
      <c r="AY631" s="162">
        <v>12</v>
      </c>
      <c r="AZ631" s="162" t="s">
        <v>1632</v>
      </c>
      <c r="BA631" s="162" t="s">
        <v>1516</v>
      </c>
      <c r="BB631" s="162" t="s">
        <v>58</v>
      </c>
      <c r="BC631" s="106">
        <v>143366670.5</v>
      </c>
      <c r="BD631" s="106">
        <v>143366670.5</v>
      </c>
    </row>
    <row r="632" spans="1:56" s="48" customFormat="1" ht="63" customHeight="1" x14ac:dyDescent="0.25">
      <c r="A632" s="68">
        <v>1203</v>
      </c>
      <c r="B632" s="20" t="s">
        <v>1500</v>
      </c>
      <c r="C632" s="20" t="s">
        <v>1621</v>
      </c>
      <c r="D632" s="20" t="s">
        <v>1621</v>
      </c>
      <c r="E632" s="20" t="s">
        <v>198</v>
      </c>
      <c r="F632" s="20" t="s">
        <v>1623</v>
      </c>
      <c r="G632" s="20" t="s">
        <v>416</v>
      </c>
      <c r="H632" s="23" t="s">
        <v>412</v>
      </c>
      <c r="I632" s="20" t="s">
        <v>1635</v>
      </c>
      <c r="J632" s="68"/>
      <c r="K632" s="68"/>
      <c r="L632" s="68"/>
      <c r="M632" s="68"/>
      <c r="N632" s="68"/>
      <c r="O632" s="68"/>
      <c r="P632" s="68"/>
      <c r="Q632" s="68"/>
      <c r="R632" s="68" t="s">
        <v>1727</v>
      </c>
      <c r="S632" s="181"/>
      <c r="T632" s="182"/>
      <c r="U632" s="181"/>
      <c r="V632" s="181"/>
      <c r="W632" s="181"/>
      <c r="X632" s="20"/>
      <c r="Y632" s="20"/>
      <c r="Z632" s="20"/>
      <c r="AA632" s="69"/>
      <c r="AB632" s="69"/>
      <c r="AC632" s="69"/>
      <c r="AD632" s="20"/>
      <c r="AE632" s="20"/>
      <c r="AF632" s="181"/>
      <c r="AG632" s="182"/>
      <c r="AH632" s="181"/>
      <c r="AI632" s="181"/>
      <c r="AJ632" s="181"/>
      <c r="AK632" s="20" t="s">
        <v>1627</v>
      </c>
      <c r="AL632" s="68" t="s">
        <v>46</v>
      </c>
      <c r="AM632" s="68">
        <v>2299</v>
      </c>
      <c r="AN632" s="68" t="s">
        <v>48</v>
      </c>
      <c r="AO632" s="68" t="s">
        <v>1628</v>
      </c>
      <c r="AP632" s="20" t="s">
        <v>1629</v>
      </c>
      <c r="AQ632" s="20" t="s">
        <v>190</v>
      </c>
      <c r="AR632" s="68">
        <v>2299054</v>
      </c>
      <c r="AS632" s="2"/>
      <c r="AT632" s="39" t="s">
        <v>1031</v>
      </c>
      <c r="AU632" s="2"/>
      <c r="AV632" s="39" t="s">
        <v>70</v>
      </c>
      <c r="AW632" s="68" t="s">
        <v>55</v>
      </c>
      <c r="AX632" s="161"/>
      <c r="AY632" s="162"/>
      <c r="AZ632" s="162" t="s">
        <v>1632</v>
      </c>
      <c r="BA632" s="162" t="s">
        <v>1516</v>
      </c>
      <c r="BB632" s="162" t="s">
        <v>58</v>
      </c>
      <c r="BC632" s="106">
        <v>146066783.83000001</v>
      </c>
      <c r="BD632" s="106">
        <v>146066783.83000001</v>
      </c>
    </row>
    <row r="633" spans="1:56" s="48" customFormat="1" ht="93" customHeight="1" x14ac:dyDescent="0.25">
      <c r="A633" s="68">
        <v>1204</v>
      </c>
      <c r="B633" s="20" t="s">
        <v>1500</v>
      </c>
      <c r="C633" s="20" t="s">
        <v>1621</v>
      </c>
      <c r="D633" s="20" t="s">
        <v>1621</v>
      </c>
      <c r="E633" s="20" t="s">
        <v>198</v>
      </c>
      <c r="F633" s="20" t="s">
        <v>1623</v>
      </c>
      <c r="G633" s="20" t="s">
        <v>416</v>
      </c>
      <c r="H633" s="23" t="s">
        <v>412</v>
      </c>
      <c r="I633" s="20" t="s">
        <v>1635</v>
      </c>
      <c r="J633" s="68"/>
      <c r="K633" s="68"/>
      <c r="L633" s="68"/>
      <c r="M633" s="68"/>
      <c r="N633" s="68"/>
      <c r="O633" s="68"/>
      <c r="P633" s="68"/>
      <c r="Q633" s="68"/>
      <c r="R633" s="68" t="s">
        <v>1727</v>
      </c>
      <c r="S633" s="181"/>
      <c r="T633" s="182"/>
      <c r="U633" s="181"/>
      <c r="V633" s="181"/>
      <c r="W633" s="181"/>
      <c r="X633" s="20"/>
      <c r="Y633" s="20"/>
      <c r="Z633" s="20"/>
      <c r="AA633" s="69"/>
      <c r="AB633" s="69"/>
      <c r="AC633" s="69"/>
      <c r="AD633" s="20"/>
      <c r="AE633" s="20"/>
      <c r="AF633" s="181"/>
      <c r="AG633" s="182"/>
      <c r="AH633" s="181"/>
      <c r="AI633" s="181"/>
      <c r="AJ633" s="181"/>
      <c r="AK633" s="20" t="s">
        <v>1627</v>
      </c>
      <c r="AL633" s="68" t="s">
        <v>46</v>
      </c>
      <c r="AM633" s="68">
        <v>2299</v>
      </c>
      <c r="AN633" s="68" t="s">
        <v>48</v>
      </c>
      <c r="AO633" s="68" t="s">
        <v>1628</v>
      </c>
      <c r="AP633" s="20" t="s">
        <v>1629</v>
      </c>
      <c r="AQ633" s="20" t="s">
        <v>190</v>
      </c>
      <c r="AR633" s="68">
        <v>2299054</v>
      </c>
      <c r="AS633" s="2" t="s">
        <v>1641</v>
      </c>
      <c r="AT633" s="185" t="s">
        <v>1642</v>
      </c>
      <c r="AU633" s="2">
        <v>246519</v>
      </c>
      <c r="AV633" s="39" t="s">
        <v>70</v>
      </c>
      <c r="AW633" s="68" t="s">
        <v>55</v>
      </c>
      <c r="AX633" s="161">
        <v>23245000</v>
      </c>
      <c r="AY633" s="162">
        <v>11.5</v>
      </c>
      <c r="AZ633" s="162" t="s">
        <v>1632</v>
      </c>
      <c r="BA633" s="162" t="s">
        <v>1516</v>
      </c>
      <c r="BB633" s="162" t="s">
        <v>58</v>
      </c>
      <c r="BC633" s="106">
        <v>135673316</v>
      </c>
      <c r="BD633" s="106">
        <v>135673316</v>
      </c>
    </row>
    <row r="634" spans="1:56" s="48" customFormat="1" ht="114" customHeight="1" x14ac:dyDescent="0.25">
      <c r="A634" s="68">
        <v>1205</v>
      </c>
      <c r="B634" s="20" t="s">
        <v>1500</v>
      </c>
      <c r="C634" s="20" t="s">
        <v>1621</v>
      </c>
      <c r="D634" s="20" t="s">
        <v>1621</v>
      </c>
      <c r="E634" s="20" t="s">
        <v>198</v>
      </c>
      <c r="F634" s="20" t="s">
        <v>1623</v>
      </c>
      <c r="G634" s="20" t="s">
        <v>416</v>
      </c>
      <c r="H634" s="23" t="s">
        <v>412</v>
      </c>
      <c r="I634" s="20" t="s">
        <v>416</v>
      </c>
      <c r="J634" s="68"/>
      <c r="K634" s="68"/>
      <c r="L634" s="68"/>
      <c r="M634" s="68"/>
      <c r="N634" s="68"/>
      <c r="O634" s="68"/>
      <c r="P634" s="68"/>
      <c r="Q634" s="68"/>
      <c r="R634" s="68" t="s">
        <v>1727</v>
      </c>
      <c r="S634" s="181"/>
      <c r="T634" s="182"/>
      <c r="U634" s="181"/>
      <c r="V634" s="181"/>
      <c r="W634" s="181"/>
      <c r="X634" s="20"/>
      <c r="Y634" s="20" t="s">
        <v>1643</v>
      </c>
      <c r="Z634" s="20" t="s">
        <v>1493</v>
      </c>
      <c r="AA634" s="186">
        <v>529946929958</v>
      </c>
      <c r="AB634" s="186">
        <v>1529946929958</v>
      </c>
      <c r="AC634" s="186"/>
      <c r="AD634" s="20" t="s">
        <v>1506</v>
      </c>
      <c r="AE634" s="20" t="s">
        <v>1644</v>
      </c>
      <c r="AF634" s="18">
        <f>AA634</f>
        <v>529946929958</v>
      </c>
      <c r="AG634" s="22">
        <f>(AF634-AA634)/(AB634-AA634)</f>
        <v>0</v>
      </c>
      <c r="AH634" s="181"/>
      <c r="AI634" s="181"/>
      <c r="AJ634" s="181"/>
      <c r="AK634" s="20" t="s">
        <v>1627</v>
      </c>
      <c r="AL634" s="68" t="s">
        <v>46</v>
      </c>
      <c r="AM634" s="68">
        <v>2299</v>
      </c>
      <c r="AN634" s="68" t="s">
        <v>48</v>
      </c>
      <c r="AO634" s="68" t="s">
        <v>1628</v>
      </c>
      <c r="AP634" s="20" t="s">
        <v>1645</v>
      </c>
      <c r="AQ634" s="20" t="s">
        <v>190</v>
      </c>
      <c r="AR634" s="68">
        <v>2299054</v>
      </c>
      <c r="AS634" s="2"/>
      <c r="AT634" s="39" t="s">
        <v>740</v>
      </c>
      <c r="AU634" s="39"/>
      <c r="AV634" s="39" t="s">
        <v>740</v>
      </c>
      <c r="AW634" s="68" t="s">
        <v>55</v>
      </c>
      <c r="AX634" s="161">
        <v>31629171.039999999</v>
      </c>
      <c r="AY634" s="162">
        <v>1</v>
      </c>
      <c r="AZ634" s="162" t="s">
        <v>1632</v>
      </c>
      <c r="BA634" s="162" t="s">
        <v>357</v>
      </c>
      <c r="BB634" s="162" t="s">
        <v>358</v>
      </c>
      <c r="BC634" s="106">
        <v>31629171.039999999</v>
      </c>
      <c r="BD634" s="106">
        <v>31629171.039999999</v>
      </c>
    </row>
    <row r="635" spans="1:56" s="48" customFormat="1" ht="63" customHeight="1" x14ac:dyDescent="0.25">
      <c r="A635" s="68">
        <v>1206</v>
      </c>
      <c r="B635" s="20" t="s">
        <v>1500</v>
      </c>
      <c r="C635" s="20" t="s">
        <v>1621</v>
      </c>
      <c r="D635" s="20" t="s">
        <v>1621</v>
      </c>
      <c r="E635" s="20" t="s">
        <v>198</v>
      </c>
      <c r="F635" s="20" t="s">
        <v>1623</v>
      </c>
      <c r="G635" s="20" t="s">
        <v>416</v>
      </c>
      <c r="H635" s="23" t="s">
        <v>412</v>
      </c>
      <c r="I635" s="20" t="s">
        <v>416</v>
      </c>
      <c r="J635" s="68"/>
      <c r="K635" s="68"/>
      <c r="L635" s="68"/>
      <c r="M635" s="68"/>
      <c r="N635" s="68"/>
      <c r="O635" s="68"/>
      <c r="P635" s="68"/>
      <c r="Q635" s="68"/>
      <c r="R635" s="68" t="s">
        <v>1727</v>
      </c>
      <c r="S635" s="181"/>
      <c r="T635" s="182"/>
      <c r="U635" s="181"/>
      <c r="V635" s="181"/>
      <c r="W635" s="181"/>
      <c r="X635" s="20"/>
      <c r="Y635" s="20"/>
      <c r="Z635" s="20"/>
      <c r="AA635" s="69"/>
      <c r="AB635" s="69"/>
      <c r="AC635" s="69"/>
      <c r="AD635" s="20"/>
      <c r="AE635" s="20"/>
      <c r="AF635" s="181"/>
      <c r="AG635" s="182"/>
      <c r="AH635" s="181"/>
      <c r="AI635" s="181"/>
      <c r="AJ635" s="181"/>
      <c r="AK635" s="20" t="s">
        <v>1627</v>
      </c>
      <c r="AL635" s="68" t="s">
        <v>46</v>
      </c>
      <c r="AM635" s="68">
        <v>2299</v>
      </c>
      <c r="AN635" s="68" t="s">
        <v>48</v>
      </c>
      <c r="AO635" s="68" t="s">
        <v>1628</v>
      </c>
      <c r="AP635" s="20" t="s">
        <v>1645</v>
      </c>
      <c r="AQ635" s="20" t="s">
        <v>190</v>
      </c>
      <c r="AR635" s="68">
        <v>2299054</v>
      </c>
      <c r="AS635" s="2"/>
      <c r="AT635" s="39" t="s">
        <v>1646</v>
      </c>
      <c r="AU635" s="39"/>
      <c r="AV635" s="39" t="s">
        <v>1547</v>
      </c>
      <c r="AW635" s="68" t="s">
        <v>55</v>
      </c>
      <c r="AX635" s="161">
        <v>11631372.575999999</v>
      </c>
      <c r="AY635" s="162">
        <v>1</v>
      </c>
      <c r="AZ635" s="162" t="s">
        <v>1632</v>
      </c>
      <c r="BA635" s="162" t="s">
        <v>876</v>
      </c>
      <c r="BB635" s="162" t="s">
        <v>877</v>
      </c>
      <c r="BC635" s="106">
        <v>11631372.575999999</v>
      </c>
      <c r="BD635" s="106">
        <v>11631372.575999999</v>
      </c>
    </row>
    <row r="636" spans="1:56" s="48" customFormat="1" ht="63" customHeight="1" x14ac:dyDescent="0.25">
      <c r="A636" s="68">
        <v>1207</v>
      </c>
      <c r="B636" s="20" t="s">
        <v>1500</v>
      </c>
      <c r="C636" s="20" t="s">
        <v>1621</v>
      </c>
      <c r="D636" s="20" t="s">
        <v>1621</v>
      </c>
      <c r="E636" s="20" t="s">
        <v>198</v>
      </c>
      <c r="F636" s="20" t="s">
        <v>1623</v>
      </c>
      <c r="G636" s="20" t="s">
        <v>416</v>
      </c>
      <c r="H636" s="23" t="s">
        <v>412</v>
      </c>
      <c r="I636" s="20" t="s">
        <v>416</v>
      </c>
      <c r="J636" s="68"/>
      <c r="K636" s="68"/>
      <c r="L636" s="68"/>
      <c r="M636" s="68"/>
      <c r="N636" s="68"/>
      <c r="O636" s="68"/>
      <c r="P636" s="68"/>
      <c r="Q636" s="68"/>
      <c r="R636" s="68" t="s">
        <v>1727</v>
      </c>
      <c r="S636" s="181"/>
      <c r="T636" s="182"/>
      <c r="U636" s="181"/>
      <c r="V636" s="181"/>
      <c r="W636" s="181"/>
      <c r="X636" s="20"/>
      <c r="Y636" s="20"/>
      <c r="Z636" s="20"/>
      <c r="AA636" s="22"/>
      <c r="AB636" s="22"/>
      <c r="AC636" s="22"/>
      <c r="AD636" s="20"/>
      <c r="AE636" s="20"/>
      <c r="AF636" s="181"/>
      <c r="AG636" s="182"/>
      <c r="AH636" s="181"/>
      <c r="AI636" s="181"/>
      <c r="AJ636" s="181"/>
      <c r="AK636" s="20" t="s">
        <v>1627</v>
      </c>
      <c r="AL636" s="68" t="s">
        <v>46</v>
      </c>
      <c r="AM636" s="68">
        <v>2299</v>
      </c>
      <c r="AN636" s="68" t="s">
        <v>48</v>
      </c>
      <c r="AO636" s="68" t="s">
        <v>1628</v>
      </c>
      <c r="AP636" s="20" t="s">
        <v>1645</v>
      </c>
      <c r="AQ636" s="20" t="s">
        <v>190</v>
      </c>
      <c r="AR636" s="68">
        <v>2299054</v>
      </c>
      <c r="AS636" s="2"/>
      <c r="AT636" s="39" t="s">
        <v>1646</v>
      </c>
      <c r="AU636" s="39"/>
      <c r="AV636" s="39" t="s">
        <v>1548</v>
      </c>
      <c r="AW636" s="68" t="s">
        <v>55</v>
      </c>
      <c r="AX636" s="161">
        <v>5621830.0784</v>
      </c>
      <c r="AY636" s="162">
        <v>2</v>
      </c>
      <c r="AZ636" s="162" t="s">
        <v>1632</v>
      </c>
      <c r="BA636" s="162" t="s">
        <v>737</v>
      </c>
      <c r="BB636" s="162" t="s">
        <v>1549</v>
      </c>
      <c r="BC636" s="106">
        <v>5621830.0784</v>
      </c>
      <c r="BD636" s="106">
        <v>5621830.0784</v>
      </c>
    </row>
    <row r="637" spans="1:56" s="48" customFormat="1" ht="63" customHeight="1" x14ac:dyDescent="0.25">
      <c r="A637" s="68">
        <v>1208</v>
      </c>
      <c r="B637" s="20" t="s">
        <v>1500</v>
      </c>
      <c r="C637" s="20" t="s">
        <v>1621</v>
      </c>
      <c r="D637" s="20" t="s">
        <v>1621</v>
      </c>
      <c r="E637" s="20" t="s">
        <v>198</v>
      </c>
      <c r="F637" s="20" t="s">
        <v>1623</v>
      </c>
      <c r="G637" s="20" t="s">
        <v>416</v>
      </c>
      <c r="H637" s="23" t="s">
        <v>412</v>
      </c>
      <c r="I637" s="20" t="s">
        <v>416</v>
      </c>
      <c r="J637" s="68"/>
      <c r="K637" s="68"/>
      <c r="L637" s="68"/>
      <c r="M637" s="68"/>
      <c r="N637" s="68"/>
      <c r="O637" s="68"/>
      <c r="P637" s="68"/>
      <c r="Q637" s="68"/>
      <c r="R637" s="68" t="s">
        <v>1727</v>
      </c>
      <c r="S637" s="181"/>
      <c r="T637" s="182"/>
      <c r="U637" s="181"/>
      <c r="V637" s="181"/>
      <c r="W637" s="181"/>
      <c r="X637" s="20"/>
      <c r="Y637" s="20"/>
      <c r="Z637" s="20"/>
      <c r="AA637" s="22"/>
      <c r="AB637" s="22"/>
      <c r="AC637" s="22"/>
      <c r="AD637" s="20"/>
      <c r="AE637" s="20"/>
      <c r="AF637" s="181"/>
      <c r="AG637" s="182"/>
      <c r="AH637" s="181"/>
      <c r="AI637" s="181"/>
      <c r="AJ637" s="181"/>
      <c r="AK637" s="20" t="s">
        <v>1627</v>
      </c>
      <c r="AL637" s="68" t="s">
        <v>46</v>
      </c>
      <c r="AM637" s="68">
        <v>2299</v>
      </c>
      <c r="AN637" s="68" t="s">
        <v>48</v>
      </c>
      <c r="AO637" s="68" t="s">
        <v>1628</v>
      </c>
      <c r="AP637" s="20" t="s">
        <v>1645</v>
      </c>
      <c r="AQ637" s="20" t="s">
        <v>190</v>
      </c>
      <c r="AR637" s="68">
        <v>2299054</v>
      </c>
      <c r="AS637" s="2"/>
      <c r="AT637" s="39" t="s">
        <v>1646</v>
      </c>
      <c r="AU637" s="39"/>
      <c r="AV637" s="39" t="s">
        <v>1550</v>
      </c>
      <c r="AW637" s="68" t="s">
        <v>55</v>
      </c>
      <c r="AX637" s="161">
        <v>193856.2096</v>
      </c>
      <c r="AY637" s="162">
        <v>3</v>
      </c>
      <c r="AZ637" s="162" t="s">
        <v>1632</v>
      </c>
      <c r="BA637" s="162" t="s">
        <v>738</v>
      </c>
      <c r="BB637" s="162" t="s">
        <v>1551</v>
      </c>
      <c r="BC637" s="106">
        <v>193856.2096</v>
      </c>
      <c r="BD637" s="106">
        <v>193856.2096</v>
      </c>
    </row>
    <row r="638" spans="1:56" s="48" customFormat="1" ht="63" customHeight="1" x14ac:dyDescent="0.25">
      <c r="A638" s="68">
        <v>1209</v>
      </c>
      <c r="B638" s="20" t="s">
        <v>1500</v>
      </c>
      <c r="C638" s="20" t="s">
        <v>1621</v>
      </c>
      <c r="D638" s="20" t="s">
        <v>1621</v>
      </c>
      <c r="E638" s="20" t="s">
        <v>198</v>
      </c>
      <c r="F638" s="20" t="s">
        <v>1623</v>
      </c>
      <c r="G638" s="20" t="s">
        <v>416</v>
      </c>
      <c r="H638" s="23" t="s">
        <v>412</v>
      </c>
      <c r="I638" s="20" t="s">
        <v>416</v>
      </c>
      <c r="J638" s="68"/>
      <c r="K638" s="68"/>
      <c r="L638" s="68"/>
      <c r="M638" s="68"/>
      <c r="N638" s="68"/>
      <c r="O638" s="68"/>
      <c r="P638" s="68"/>
      <c r="Q638" s="68"/>
      <c r="R638" s="68" t="s">
        <v>1727</v>
      </c>
      <c r="S638" s="181"/>
      <c r="T638" s="182"/>
      <c r="U638" s="181"/>
      <c r="V638" s="181"/>
      <c r="W638" s="181"/>
      <c r="X638" s="20"/>
      <c r="Y638" s="20"/>
      <c r="Z638" s="20"/>
      <c r="AA638" s="22"/>
      <c r="AB638" s="22"/>
      <c r="AC638" s="22"/>
      <c r="AD638" s="20"/>
      <c r="AE638" s="20"/>
      <c r="AF638" s="181"/>
      <c r="AG638" s="182"/>
      <c r="AH638" s="181"/>
      <c r="AI638" s="181"/>
      <c r="AJ638" s="181"/>
      <c r="AK638" s="20" t="s">
        <v>1627</v>
      </c>
      <c r="AL638" s="68" t="s">
        <v>46</v>
      </c>
      <c r="AM638" s="68">
        <v>2299</v>
      </c>
      <c r="AN638" s="68" t="s">
        <v>48</v>
      </c>
      <c r="AO638" s="68" t="s">
        <v>1628</v>
      </c>
      <c r="AP638" s="20" t="s">
        <v>1645</v>
      </c>
      <c r="AQ638" s="20" t="s">
        <v>190</v>
      </c>
      <c r="AR638" s="68">
        <v>2299054</v>
      </c>
      <c r="AS638" s="2"/>
      <c r="AT638" s="39" t="s">
        <v>1646</v>
      </c>
      <c r="AU638" s="39"/>
      <c r="AV638" s="39" t="s">
        <v>1552</v>
      </c>
      <c r="AW638" s="68" t="s">
        <v>55</v>
      </c>
      <c r="AX638" s="161">
        <v>1938562.0960000001</v>
      </c>
      <c r="AY638" s="162"/>
      <c r="AZ638" s="162" t="s">
        <v>1632</v>
      </c>
      <c r="BA638" s="162" t="s">
        <v>1647</v>
      </c>
      <c r="BB638" s="162" t="s">
        <v>1648</v>
      </c>
      <c r="BC638" s="106">
        <v>1938562.0960000001</v>
      </c>
      <c r="BD638" s="106">
        <v>1938562.0960000001</v>
      </c>
    </row>
    <row r="639" spans="1:56" s="48" customFormat="1" ht="150" customHeight="1" x14ac:dyDescent="0.25">
      <c r="A639" s="68">
        <v>1210</v>
      </c>
      <c r="B639" s="20" t="s">
        <v>1500</v>
      </c>
      <c r="C639" s="20" t="s">
        <v>1621</v>
      </c>
      <c r="D639" s="20" t="s">
        <v>1621</v>
      </c>
      <c r="E639" s="20" t="s">
        <v>198</v>
      </c>
      <c r="F639" s="20" t="s">
        <v>1623</v>
      </c>
      <c r="G639" s="20" t="s">
        <v>416</v>
      </c>
      <c r="H639" s="23" t="s">
        <v>412</v>
      </c>
      <c r="I639" s="20" t="s">
        <v>1635</v>
      </c>
      <c r="J639" s="68"/>
      <c r="K639" s="68"/>
      <c r="L639" s="68"/>
      <c r="M639" s="68"/>
      <c r="N639" s="68"/>
      <c r="O639" s="68"/>
      <c r="P639" s="68"/>
      <c r="Q639" s="68"/>
      <c r="R639" s="68" t="s">
        <v>1727</v>
      </c>
      <c r="S639" s="181"/>
      <c r="T639" s="182"/>
      <c r="U639" s="181"/>
      <c r="V639" s="181"/>
      <c r="W639" s="181"/>
      <c r="X639" s="20"/>
      <c r="Y639" s="20" t="s">
        <v>1649</v>
      </c>
      <c r="Z639" s="20" t="s">
        <v>1493</v>
      </c>
      <c r="AA639" s="69">
        <v>0</v>
      </c>
      <c r="AB639" s="69">
        <v>1</v>
      </c>
      <c r="AC639" s="69"/>
      <c r="AD639" s="20" t="s">
        <v>1506</v>
      </c>
      <c r="AE639" s="20" t="s">
        <v>1650</v>
      </c>
      <c r="AF639" s="1">
        <v>0</v>
      </c>
      <c r="AG639" s="22">
        <f>(AF639-AA639)/(AB639-AA639)</f>
        <v>0</v>
      </c>
      <c r="AH639" s="29" t="s">
        <v>1718</v>
      </c>
      <c r="AI639" s="181"/>
      <c r="AJ639" s="181"/>
      <c r="AK639" s="20" t="s">
        <v>1627</v>
      </c>
      <c r="AL639" s="68" t="s">
        <v>46</v>
      </c>
      <c r="AM639" s="68">
        <v>2299</v>
      </c>
      <c r="AN639" s="68" t="s">
        <v>48</v>
      </c>
      <c r="AO639" s="68" t="s">
        <v>1628</v>
      </c>
      <c r="AP639" s="20" t="s">
        <v>1651</v>
      </c>
      <c r="AQ639" s="20" t="s">
        <v>190</v>
      </c>
      <c r="AR639" s="68">
        <v>2299054</v>
      </c>
      <c r="AS639" s="2" t="s">
        <v>1652</v>
      </c>
      <c r="AT639" s="39" t="s">
        <v>1653</v>
      </c>
      <c r="AU639" s="2">
        <v>162319</v>
      </c>
      <c r="AV639" s="39" t="s">
        <v>70</v>
      </c>
      <c r="AW639" s="68" t="s">
        <v>55</v>
      </c>
      <c r="AX639" s="161">
        <v>8000000</v>
      </c>
      <c r="AY639" s="162">
        <v>12</v>
      </c>
      <c r="AZ639" s="162" t="s">
        <v>1632</v>
      </c>
      <c r="BA639" s="162" t="s">
        <v>1516</v>
      </c>
      <c r="BB639" s="162" t="s">
        <v>58</v>
      </c>
      <c r="BC639" s="106">
        <v>98880000</v>
      </c>
      <c r="BD639" s="106">
        <v>98880000</v>
      </c>
    </row>
    <row r="640" spans="1:56" s="48" customFormat="1" ht="63" customHeight="1" x14ac:dyDescent="0.25">
      <c r="A640" s="68">
        <v>1211</v>
      </c>
      <c r="B640" s="20" t="s">
        <v>1500</v>
      </c>
      <c r="C640" s="20" t="s">
        <v>1621</v>
      </c>
      <c r="D640" s="20" t="s">
        <v>1621</v>
      </c>
      <c r="E640" s="20" t="s">
        <v>198</v>
      </c>
      <c r="F640" s="20" t="s">
        <v>1623</v>
      </c>
      <c r="G640" s="20" t="s">
        <v>416</v>
      </c>
      <c r="H640" s="23" t="s">
        <v>412</v>
      </c>
      <c r="I640" s="20" t="s">
        <v>1635</v>
      </c>
      <c r="J640" s="68"/>
      <c r="K640" s="68"/>
      <c r="L640" s="68"/>
      <c r="M640" s="68"/>
      <c r="N640" s="68"/>
      <c r="O640" s="68"/>
      <c r="P640" s="68"/>
      <c r="Q640" s="68"/>
      <c r="R640" s="68" t="s">
        <v>1727</v>
      </c>
      <c r="S640" s="181"/>
      <c r="T640" s="182"/>
      <c r="U640" s="181"/>
      <c r="V640" s="181"/>
      <c r="W640" s="181"/>
      <c r="X640" s="20"/>
      <c r="Y640" s="20"/>
      <c r="Z640" s="20"/>
      <c r="AA640" s="69"/>
      <c r="AB640" s="69"/>
      <c r="AC640" s="69"/>
      <c r="AD640" s="20"/>
      <c r="AE640" s="20"/>
      <c r="AF640" s="181"/>
      <c r="AG640" s="182"/>
      <c r="AH640" s="181"/>
      <c r="AI640" s="181"/>
      <c r="AJ640" s="181"/>
      <c r="AK640" s="20" t="s">
        <v>1627</v>
      </c>
      <c r="AL640" s="68" t="s">
        <v>46</v>
      </c>
      <c r="AM640" s="68">
        <v>2299</v>
      </c>
      <c r="AN640" s="68" t="s">
        <v>48</v>
      </c>
      <c r="AO640" s="68" t="s">
        <v>1628</v>
      </c>
      <c r="AP640" s="20" t="s">
        <v>1651</v>
      </c>
      <c r="AQ640" s="20" t="s">
        <v>190</v>
      </c>
      <c r="AR640" s="68">
        <v>2299054</v>
      </c>
      <c r="AS640" s="2" t="s">
        <v>1654</v>
      </c>
      <c r="AT640" s="39" t="s">
        <v>1655</v>
      </c>
      <c r="AU640" s="39"/>
      <c r="AV640" s="39" t="s">
        <v>70</v>
      </c>
      <c r="AW640" s="68" t="s">
        <v>55</v>
      </c>
      <c r="AX640" s="161">
        <v>3200000</v>
      </c>
      <c r="AY640" s="162">
        <v>11.5</v>
      </c>
      <c r="AZ640" s="162" t="s">
        <v>1632</v>
      </c>
      <c r="BA640" s="162" t="s">
        <v>1516</v>
      </c>
      <c r="BB640" s="162" t="s">
        <v>58</v>
      </c>
      <c r="BC640" s="106">
        <v>41354000</v>
      </c>
      <c r="BD640" s="106">
        <v>41354000</v>
      </c>
    </row>
    <row r="641" spans="1:56" s="48" customFormat="1" ht="107.25" customHeight="1" x14ac:dyDescent="0.25">
      <c r="A641" s="68">
        <v>1212</v>
      </c>
      <c r="B641" s="20" t="s">
        <v>1500</v>
      </c>
      <c r="C641" s="20" t="s">
        <v>1621</v>
      </c>
      <c r="D641" s="20" t="s">
        <v>1621</v>
      </c>
      <c r="E641" s="20" t="s">
        <v>198</v>
      </c>
      <c r="F641" s="20" t="s">
        <v>1623</v>
      </c>
      <c r="G641" s="20" t="s">
        <v>416</v>
      </c>
      <c r="H641" s="23" t="s">
        <v>412</v>
      </c>
      <c r="I641" s="20" t="s">
        <v>416</v>
      </c>
      <c r="J641" s="68"/>
      <c r="K641" s="68"/>
      <c r="L641" s="68"/>
      <c r="M641" s="68"/>
      <c r="N641" s="68"/>
      <c r="O641" s="68"/>
      <c r="P641" s="68"/>
      <c r="Q641" s="68"/>
      <c r="R641" s="68" t="s">
        <v>1727</v>
      </c>
      <c r="S641" s="181"/>
      <c r="T641" s="182"/>
      <c r="U641" s="181"/>
      <c r="V641" s="181"/>
      <c r="W641" s="181"/>
      <c r="X641" s="20"/>
      <c r="Y641" s="68" t="s">
        <v>1656</v>
      </c>
      <c r="Z641" s="68" t="s">
        <v>1493</v>
      </c>
      <c r="AA641" s="69">
        <v>0</v>
      </c>
      <c r="AB641" s="69">
        <v>4</v>
      </c>
      <c r="AC641" s="69"/>
      <c r="AD641" s="68" t="s">
        <v>1506</v>
      </c>
      <c r="AE641" s="68" t="s">
        <v>1657</v>
      </c>
      <c r="AF641" s="181"/>
      <c r="AG641" s="182"/>
      <c r="AH641" s="181"/>
      <c r="AI641" s="181"/>
      <c r="AJ641" s="181"/>
      <c r="AK641" s="20" t="s">
        <v>1627</v>
      </c>
      <c r="AL641" s="68" t="s">
        <v>46</v>
      </c>
      <c r="AM641" s="68">
        <v>2299</v>
      </c>
      <c r="AN641" s="68" t="s">
        <v>48</v>
      </c>
      <c r="AO641" s="68" t="s">
        <v>1628</v>
      </c>
      <c r="AP641" s="20" t="s">
        <v>1658</v>
      </c>
      <c r="AQ641" s="20" t="s">
        <v>190</v>
      </c>
      <c r="AR641" s="68">
        <v>2299054</v>
      </c>
      <c r="AS641" s="2" t="s">
        <v>1659</v>
      </c>
      <c r="AT641" s="39" t="s">
        <v>1660</v>
      </c>
      <c r="AU641" s="2">
        <v>97519</v>
      </c>
      <c r="AV641" s="39" t="s">
        <v>70</v>
      </c>
      <c r="AW641" s="68" t="s">
        <v>55</v>
      </c>
      <c r="AX641" s="161">
        <v>8500000</v>
      </c>
      <c r="AY641" s="162">
        <v>12</v>
      </c>
      <c r="AZ641" s="162" t="s">
        <v>1632</v>
      </c>
      <c r="BA641" s="162" t="s">
        <v>1516</v>
      </c>
      <c r="BB641" s="162" t="s">
        <v>58</v>
      </c>
      <c r="BC641" s="106">
        <v>108660000</v>
      </c>
      <c r="BD641" s="106">
        <v>108660000</v>
      </c>
    </row>
    <row r="642" spans="1:56" s="48" customFormat="1" ht="124.5" customHeight="1" x14ac:dyDescent="0.25">
      <c r="A642" s="68">
        <v>1213</v>
      </c>
      <c r="B642" s="20" t="s">
        <v>1500</v>
      </c>
      <c r="C642" s="20" t="s">
        <v>1621</v>
      </c>
      <c r="D642" s="20" t="s">
        <v>1621</v>
      </c>
      <c r="E642" s="20" t="s">
        <v>198</v>
      </c>
      <c r="F642" s="20" t="s">
        <v>1623</v>
      </c>
      <c r="G642" s="20" t="s">
        <v>416</v>
      </c>
      <c r="H642" s="23" t="s">
        <v>412</v>
      </c>
      <c r="I642" s="20" t="s">
        <v>416</v>
      </c>
      <c r="J642" s="68"/>
      <c r="K642" s="68"/>
      <c r="L642" s="68"/>
      <c r="M642" s="68"/>
      <c r="N642" s="68"/>
      <c r="O642" s="68"/>
      <c r="P642" s="68"/>
      <c r="Q642" s="68"/>
      <c r="R642" s="68" t="s">
        <v>1727</v>
      </c>
      <c r="S642" s="181"/>
      <c r="T642" s="182"/>
      <c r="U642" s="181"/>
      <c r="V642" s="181"/>
      <c r="W642" s="181"/>
      <c r="X642" s="20"/>
      <c r="Y642" s="68" t="s">
        <v>1661</v>
      </c>
      <c r="Z642" s="68" t="s">
        <v>1493</v>
      </c>
      <c r="AA642" s="69">
        <v>0</v>
      </c>
      <c r="AB642" s="69">
        <v>1</v>
      </c>
      <c r="AC642" s="69"/>
      <c r="AD642" s="68" t="s">
        <v>1506</v>
      </c>
      <c r="AE642" s="68" t="s">
        <v>1662</v>
      </c>
      <c r="AF642" s="187">
        <v>0</v>
      </c>
      <c r="AG642" s="22">
        <f>(AF642-AA642)/(AB642-AA642)</f>
        <v>0</v>
      </c>
      <c r="AH642" s="5" t="s">
        <v>1719</v>
      </c>
      <c r="AI642" s="181"/>
      <c r="AJ642" s="181"/>
      <c r="AK642" s="20" t="s">
        <v>1627</v>
      </c>
      <c r="AL642" s="68" t="s">
        <v>46</v>
      </c>
      <c r="AM642" s="68">
        <v>2299</v>
      </c>
      <c r="AN642" s="68" t="s">
        <v>48</v>
      </c>
      <c r="AO642" s="68" t="s">
        <v>1628</v>
      </c>
      <c r="AP642" s="20" t="s">
        <v>1658</v>
      </c>
      <c r="AQ642" s="20" t="s">
        <v>190</v>
      </c>
      <c r="AR642" s="68">
        <v>2299054</v>
      </c>
      <c r="AS642" s="2" t="s">
        <v>1663</v>
      </c>
      <c r="AT642" s="39" t="s">
        <v>1664</v>
      </c>
      <c r="AU642" s="2">
        <v>236419</v>
      </c>
      <c r="AV642" s="39" t="s">
        <v>70</v>
      </c>
      <c r="AW642" s="68" t="s">
        <v>55</v>
      </c>
      <c r="AX642" s="161">
        <v>5250000</v>
      </c>
      <c r="AY642" s="162">
        <v>11.5</v>
      </c>
      <c r="AZ642" s="162" t="s">
        <v>1632</v>
      </c>
      <c r="BA642" s="162" t="s">
        <v>1516</v>
      </c>
      <c r="BB642" s="162" t="s">
        <v>58</v>
      </c>
      <c r="BC642" s="106">
        <v>62186250</v>
      </c>
      <c r="BD642" s="106">
        <v>62186250</v>
      </c>
    </row>
    <row r="643" spans="1:56" s="48" customFormat="1" ht="105.75" customHeight="1" x14ac:dyDescent="0.25">
      <c r="A643" s="68">
        <v>1214</v>
      </c>
      <c r="B643" s="20" t="s">
        <v>1500</v>
      </c>
      <c r="C643" s="20" t="s">
        <v>1621</v>
      </c>
      <c r="D643" s="20" t="s">
        <v>1621</v>
      </c>
      <c r="E643" s="20" t="s">
        <v>198</v>
      </c>
      <c r="F643" s="20" t="s">
        <v>1623</v>
      </c>
      <c r="G643" s="20" t="s">
        <v>416</v>
      </c>
      <c r="H643" s="23" t="s">
        <v>412</v>
      </c>
      <c r="I643" s="20" t="s">
        <v>416</v>
      </c>
      <c r="J643" s="68"/>
      <c r="K643" s="68"/>
      <c r="L643" s="68"/>
      <c r="M643" s="68"/>
      <c r="N643" s="68"/>
      <c r="O643" s="68"/>
      <c r="P643" s="68"/>
      <c r="Q643" s="68"/>
      <c r="R643" s="68" t="s">
        <v>1727</v>
      </c>
      <c r="S643" s="181"/>
      <c r="T643" s="182"/>
      <c r="U643" s="181"/>
      <c r="V643" s="181"/>
      <c r="W643" s="181"/>
      <c r="X643" s="20"/>
      <c r="Y643" s="68" t="s">
        <v>1665</v>
      </c>
      <c r="Z643" s="68" t="s">
        <v>1493</v>
      </c>
      <c r="AA643" s="69">
        <v>0</v>
      </c>
      <c r="AB643" s="69">
        <v>4</v>
      </c>
      <c r="AC643" s="69"/>
      <c r="AD643" s="68" t="s">
        <v>1506</v>
      </c>
      <c r="AE643" s="68" t="s">
        <v>1650</v>
      </c>
      <c r="AF643" s="181"/>
      <c r="AG643" s="182"/>
      <c r="AH643" s="181"/>
      <c r="AI643" s="181"/>
      <c r="AJ643" s="181"/>
      <c r="AK643" s="20" t="s">
        <v>1627</v>
      </c>
      <c r="AL643" s="68" t="s">
        <v>46</v>
      </c>
      <c r="AM643" s="68">
        <v>2299</v>
      </c>
      <c r="AN643" s="68" t="s">
        <v>48</v>
      </c>
      <c r="AO643" s="68" t="s">
        <v>1628</v>
      </c>
      <c r="AP643" s="20" t="s">
        <v>1658</v>
      </c>
      <c r="AQ643" s="20" t="s">
        <v>190</v>
      </c>
      <c r="AR643" s="68">
        <v>2299054</v>
      </c>
      <c r="AS643" s="2" t="s">
        <v>1666</v>
      </c>
      <c r="AT643" s="39" t="s">
        <v>1667</v>
      </c>
      <c r="AU643" s="2">
        <v>249219</v>
      </c>
      <c r="AV643" s="39" t="s">
        <v>70</v>
      </c>
      <c r="AW643" s="68" t="s">
        <v>55</v>
      </c>
      <c r="AX643" s="161">
        <v>6630000</v>
      </c>
      <c r="AY643" s="162">
        <v>11.5</v>
      </c>
      <c r="AZ643" s="162" t="s">
        <v>1632</v>
      </c>
      <c r="BA643" s="162" t="s">
        <v>1516</v>
      </c>
      <c r="BB643" s="162" t="s">
        <v>58</v>
      </c>
      <c r="BC643" s="106">
        <v>78532350</v>
      </c>
      <c r="BD643" s="106">
        <v>78532350</v>
      </c>
    </row>
    <row r="644" spans="1:56" s="48" customFormat="1" ht="102" customHeight="1" x14ac:dyDescent="0.25">
      <c r="A644" s="68">
        <v>1215</v>
      </c>
      <c r="B644" s="20" t="s">
        <v>1500</v>
      </c>
      <c r="C644" s="20" t="s">
        <v>1621</v>
      </c>
      <c r="D644" s="20" t="s">
        <v>1621</v>
      </c>
      <c r="E644" s="20" t="s">
        <v>198</v>
      </c>
      <c r="F644" s="20" t="s">
        <v>1623</v>
      </c>
      <c r="G644" s="20" t="s">
        <v>416</v>
      </c>
      <c r="H644" s="23" t="s">
        <v>412</v>
      </c>
      <c r="I644" s="20" t="s">
        <v>416</v>
      </c>
      <c r="J644" s="68"/>
      <c r="K644" s="68"/>
      <c r="L644" s="68"/>
      <c r="M644" s="68"/>
      <c r="N644" s="68"/>
      <c r="O644" s="68"/>
      <c r="P644" s="68"/>
      <c r="Q644" s="68"/>
      <c r="R644" s="68" t="s">
        <v>1727</v>
      </c>
      <c r="S644" s="181"/>
      <c r="T644" s="182"/>
      <c r="U644" s="181"/>
      <c r="V644" s="181"/>
      <c r="W644" s="181"/>
      <c r="X644" s="20"/>
      <c r="Y644" s="68" t="s">
        <v>1668</v>
      </c>
      <c r="Z644" s="68"/>
      <c r="AA644" s="69">
        <v>0</v>
      </c>
      <c r="AB644" s="69">
        <v>4</v>
      </c>
      <c r="AC644" s="69"/>
      <c r="AD644" s="68" t="s">
        <v>1506</v>
      </c>
      <c r="AE644" s="68" t="s">
        <v>1657</v>
      </c>
      <c r="AF644" s="187">
        <v>1</v>
      </c>
      <c r="AG644" s="22">
        <f>(AF644-AA644)/(AB644-AA644)</f>
        <v>0.25</v>
      </c>
      <c r="AH644" s="29" t="s">
        <v>1719</v>
      </c>
      <c r="AI644" s="181"/>
      <c r="AJ644" s="181"/>
      <c r="AK644" s="20" t="s">
        <v>1627</v>
      </c>
      <c r="AL644" s="68" t="s">
        <v>46</v>
      </c>
      <c r="AM644" s="68">
        <v>2299</v>
      </c>
      <c r="AN644" s="68" t="s">
        <v>48</v>
      </c>
      <c r="AO644" s="68" t="s">
        <v>1628</v>
      </c>
      <c r="AP644" s="20" t="s">
        <v>1658</v>
      </c>
      <c r="AQ644" s="20" t="s">
        <v>190</v>
      </c>
      <c r="AR644" s="183">
        <v>2299054</v>
      </c>
      <c r="AS644" s="183" t="s">
        <v>1669</v>
      </c>
      <c r="AT644" s="39" t="s">
        <v>1670</v>
      </c>
      <c r="AU644" s="2">
        <v>233019</v>
      </c>
      <c r="AV644" s="39" t="s">
        <v>70</v>
      </c>
      <c r="AW644" s="68" t="s">
        <v>55</v>
      </c>
      <c r="AX644" s="161">
        <v>9025000</v>
      </c>
      <c r="AY644" s="162">
        <v>11.5</v>
      </c>
      <c r="AZ644" s="162" t="s">
        <v>1632</v>
      </c>
      <c r="BA644" s="162" t="s">
        <v>1516</v>
      </c>
      <c r="BB644" s="162" t="s">
        <v>58</v>
      </c>
      <c r="BC644" s="106">
        <v>106901125</v>
      </c>
      <c r="BD644" s="106">
        <v>106901125</v>
      </c>
    </row>
    <row r="645" spans="1:56" s="48" customFormat="1" ht="105" customHeight="1" x14ac:dyDescent="0.25">
      <c r="A645" s="68">
        <v>1216</v>
      </c>
      <c r="B645" s="20" t="s">
        <v>1500</v>
      </c>
      <c r="C645" s="20" t="s">
        <v>1621</v>
      </c>
      <c r="D645" s="20" t="s">
        <v>1621</v>
      </c>
      <c r="E645" s="20" t="s">
        <v>198</v>
      </c>
      <c r="F645" s="20" t="s">
        <v>1623</v>
      </c>
      <c r="G645" s="20" t="s">
        <v>416</v>
      </c>
      <c r="H645" s="23" t="s">
        <v>412</v>
      </c>
      <c r="I645" s="20" t="s">
        <v>416</v>
      </c>
      <c r="J645" s="68"/>
      <c r="K645" s="68"/>
      <c r="L645" s="68"/>
      <c r="M645" s="68"/>
      <c r="N645" s="68"/>
      <c r="O645" s="68"/>
      <c r="P645" s="68"/>
      <c r="Q645" s="68"/>
      <c r="R645" s="68" t="s">
        <v>1727</v>
      </c>
      <c r="S645" s="181"/>
      <c r="T645" s="182"/>
      <c r="U645" s="181"/>
      <c r="V645" s="181"/>
      <c r="W645" s="181"/>
      <c r="X645" s="20"/>
      <c r="Y645" s="68" t="s">
        <v>1671</v>
      </c>
      <c r="Z645" s="68" t="s">
        <v>1493</v>
      </c>
      <c r="AA645" s="69">
        <v>0</v>
      </c>
      <c r="AB645" s="69">
        <v>1</v>
      </c>
      <c r="AC645" s="69"/>
      <c r="AD645" s="68" t="s">
        <v>1506</v>
      </c>
      <c r="AE645" s="68" t="s">
        <v>1672</v>
      </c>
      <c r="AF645" s="184">
        <v>0</v>
      </c>
      <c r="AG645" s="22">
        <f>(AF645-AA645)/(AB645-AA645)</f>
        <v>0</v>
      </c>
      <c r="AH645" s="5" t="s">
        <v>1720</v>
      </c>
      <c r="AI645" s="181"/>
      <c r="AJ645" s="181"/>
      <c r="AK645" s="20" t="s">
        <v>1627</v>
      </c>
      <c r="AL645" s="68" t="s">
        <v>46</v>
      </c>
      <c r="AM645" s="68">
        <v>2299</v>
      </c>
      <c r="AN645" s="68" t="s">
        <v>48</v>
      </c>
      <c r="AO645" s="68" t="s">
        <v>1628</v>
      </c>
      <c r="AP645" s="20" t="s">
        <v>1658</v>
      </c>
      <c r="AQ645" s="20" t="s">
        <v>190</v>
      </c>
      <c r="AR645" s="68">
        <v>2299054</v>
      </c>
      <c r="AS645" s="2" t="s">
        <v>1673</v>
      </c>
      <c r="AT645" s="39" t="s">
        <v>1674</v>
      </c>
      <c r="AU645" s="2">
        <v>166619</v>
      </c>
      <c r="AV645" s="39" t="s">
        <v>70</v>
      </c>
      <c r="AW645" s="68" t="s">
        <v>55</v>
      </c>
      <c r="AX645" s="161">
        <v>3000000</v>
      </c>
      <c r="AY645" s="162">
        <v>11.5</v>
      </c>
      <c r="AZ645" s="162" t="s">
        <v>1632</v>
      </c>
      <c r="BA645" s="162" t="s">
        <v>1516</v>
      </c>
      <c r="BB645" s="162" t="s">
        <v>58</v>
      </c>
      <c r="BC645" s="106">
        <v>35535000</v>
      </c>
      <c r="BD645" s="106">
        <v>35535000</v>
      </c>
    </row>
    <row r="646" spans="1:56" s="48" customFormat="1" ht="71.25" customHeight="1" x14ac:dyDescent="0.25">
      <c r="A646" s="68">
        <v>1217</v>
      </c>
      <c r="B646" s="20" t="s">
        <v>1500</v>
      </c>
      <c r="C646" s="20" t="s">
        <v>1621</v>
      </c>
      <c r="D646" s="20" t="s">
        <v>1621</v>
      </c>
      <c r="E646" s="20" t="s">
        <v>198</v>
      </c>
      <c r="F646" s="20" t="s">
        <v>1623</v>
      </c>
      <c r="G646" s="20" t="s">
        <v>416</v>
      </c>
      <c r="H646" s="23" t="s">
        <v>412</v>
      </c>
      <c r="I646" s="20" t="s">
        <v>416</v>
      </c>
      <c r="J646" s="68"/>
      <c r="K646" s="68"/>
      <c r="L646" s="68"/>
      <c r="M646" s="68"/>
      <c r="N646" s="68"/>
      <c r="O646" s="68"/>
      <c r="P646" s="68"/>
      <c r="Q646" s="68"/>
      <c r="R646" s="68" t="s">
        <v>1727</v>
      </c>
      <c r="S646" s="181"/>
      <c r="T646" s="182"/>
      <c r="U646" s="181"/>
      <c r="V646" s="181"/>
      <c r="W646" s="181"/>
      <c r="X646" s="20"/>
      <c r="Y646" s="20"/>
      <c r="Z646" s="20"/>
      <c r="AA646" s="22"/>
      <c r="AB646" s="22"/>
      <c r="AC646" s="22"/>
      <c r="AD646" s="68"/>
      <c r="AE646" s="20"/>
      <c r="AF646" s="181"/>
      <c r="AG646" s="182"/>
      <c r="AH646" s="181"/>
      <c r="AI646" s="181"/>
      <c r="AJ646" s="181"/>
      <c r="AK646" s="20" t="s">
        <v>1627</v>
      </c>
      <c r="AL646" s="68" t="s">
        <v>46</v>
      </c>
      <c r="AM646" s="68">
        <v>2299</v>
      </c>
      <c r="AN646" s="68" t="s">
        <v>48</v>
      </c>
      <c r="AO646" s="68" t="s">
        <v>1628</v>
      </c>
      <c r="AP646" s="20" t="s">
        <v>1658</v>
      </c>
      <c r="AQ646" s="20" t="s">
        <v>190</v>
      </c>
      <c r="AR646" s="68">
        <v>2299054</v>
      </c>
      <c r="AS646" s="2"/>
      <c r="AT646" s="39" t="s">
        <v>416</v>
      </c>
      <c r="AU646" s="2"/>
      <c r="AV646" s="39" t="s">
        <v>416</v>
      </c>
      <c r="AW646" s="20" t="s">
        <v>416</v>
      </c>
      <c r="AX646" s="161">
        <v>0</v>
      </c>
      <c r="AY646" s="162">
        <v>0</v>
      </c>
      <c r="AZ646" s="162" t="s">
        <v>1675</v>
      </c>
      <c r="BA646" s="162" t="s">
        <v>416</v>
      </c>
      <c r="BB646" s="162" t="s">
        <v>1676</v>
      </c>
      <c r="BC646" s="106">
        <v>0</v>
      </c>
      <c r="BD646" s="106">
        <v>0</v>
      </c>
    </row>
    <row r="647" spans="1:56" s="48" customFormat="1" ht="63" customHeight="1" x14ac:dyDescent="0.25">
      <c r="A647" s="68">
        <v>1218</v>
      </c>
      <c r="B647" s="20" t="s">
        <v>1500</v>
      </c>
      <c r="C647" s="20" t="s">
        <v>1621</v>
      </c>
      <c r="D647" s="20" t="s">
        <v>1621</v>
      </c>
      <c r="E647" s="20" t="s">
        <v>198</v>
      </c>
      <c r="F647" s="20" t="s">
        <v>1623</v>
      </c>
      <c r="G647" s="20" t="s">
        <v>416</v>
      </c>
      <c r="H647" s="23" t="s">
        <v>412</v>
      </c>
      <c r="I647" s="20" t="s">
        <v>416</v>
      </c>
      <c r="J647" s="68"/>
      <c r="K647" s="68"/>
      <c r="L647" s="68"/>
      <c r="M647" s="68"/>
      <c r="N647" s="68"/>
      <c r="O647" s="68"/>
      <c r="P647" s="68"/>
      <c r="Q647" s="68"/>
      <c r="R647" s="68" t="s">
        <v>1727</v>
      </c>
      <c r="S647" s="181"/>
      <c r="T647" s="182"/>
      <c r="U647" s="181"/>
      <c r="V647" s="181"/>
      <c r="W647" s="181"/>
      <c r="X647" s="20"/>
      <c r="Y647" s="20"/>
      <c r="Z647" s="20"/>
      <c r="AA647" s="22"/>
      <c r="AB647" s="22"/>
      <c r="AC647" s="22"/>
      <c r="AD647" s="20"/>
      <c r="AE647" s="20"/>
      <c r="AF647" s="181"/>
      <c r="AG647" s="182"/>
      <c r="AH647" s="181"/>
      <c r="AI647" s="181"/>
      <c r="AJ647" s="181"/>
      <c r="AK647" s="20" t="s">
        <v>1627</v>
      </c>
      <c r="AL647" s="68" t="s">
        <v>46</v>
      </c>
      <c r="AM647" s="68">
        <v>2299</v>
      </c>
      <c r="AN647" s="68" t="s">
        <v>48</v>
      </c>
      <c r="AO647" s="68" t="s">
        <v>1628</v>
      </c>
      <c r="AP647" s="20" t="s">
        <v>1677</v>
      </c>
      <c r="AQ647" s="20" t="s">
        <v>190</v>
      </c>
      <c r="AR647" s="68">
        <v>2299054</v>
      </c>
      <c r="AS647" s="183" t="s">
        <v>1678</v>
      </c>
      <c r="AT647" s="39" t="s">
        <v>1679</v>
      </c>
      <c r="AU647" s="2">
        <v>162619</v>
      </c>
      <c r="AV647" s="39" t="s">
        <v>70</v>
      </c>
      <c r="AW647" s="68" t="s">
        <v>55</v>
      </c>
      <c r="AX647" s="161">
        <v>8550000</v>
      </c>
      <c r="AY647" s="162">
        <v>12</v>
      </c>
      <c r="AZ647" s="162" t="s">
        <v>1632</v>
      </c>
      <c r="BA647" s="162" t="s">
        <v>332</v>
      </c>
      <c r="BB647" s="162" t="s">
        <v>333</v>
      </c>
      <c r="BC647" s="106">
        <v>105678000</v>
      </c>
      <c r="BD647" s="106">
        <v>105678000</v>
      </c>
    </row>
    <row r="648" spans="1:56" s="48" customFormat="1" ht="79.5" customHeight="1" x14ac:dyDescent="0.25">
      <c r="A648" s="68">
        <v>1219</v>
      </c>
      <c r="B648" s="20" t="s">
        <v>1500</v>
      </c>
      <c r="C648" s="20" t="s">
        <v>1621</v>
      </c>
      <c r="D648" s="20" t="s">
        <v>1621</v>
      </c>
      <c r="E648" s="20" t="s">
        <v>198</v>
      </c>
      <c r="F648" s="20" t="s">
        <v>1623</v>
      </c>
      <c r="G648" s="20" t="s">
        <v>416</v>
      </c>
      <c r="H648" s="23" t="s">
        <v>412</v>
      </c>
      <c r="I648" s="20" t="s">
        <v>416</v>
      </c>
      <c r="J648" s="68"/>
      <c r="K648" s="68"/>
      <c r="L648" s="68"/>
      <c r="M648" s="68"/>
      <c r="N648" s="68"/>
      <c r="O648" s="68"/>
      <c r="P648" s="68"/>
      <c r="Q648" s="68"/>
      <c r="R648" s="68" t="s">
        <v>1727</v>
      </c>
      <c r="S648" s="181"/>
      <c r="T648" s="182"/>
      <c r="U648" s="181"/>
      <c r="V648" s="181"/>
      <c r="W648" s="181"/>
      <c r="X648" s="20"/>
      <c r="Y648" s="20" t="s">
        <v>1680</v>
      </c>
      <c r="Z648" s="20" t="s">
        <v>1493</v>
      </c>
      <c r="AA648" s="22">
        <v>0</v>
      </c>
      <c r="AB648" s="22">
        <v>1</v>
      </c>
      <c r="AC648" s="22"/>
      <c r="AD648" s="20" t="s">
        <v>1506</v>
      </c>
      <c r="AE648" s="20" t="s">
        <v>1681</v>
      </c>
      <c r="AF648" s="188">
        <v>0.05</v>
      </c>
      <c r="AG648" s="22">
        <f>(AF648-AA648)/(AB648-AA648)</f>
        <v>0.05</v>
      </c>
      <c r="AH648" s="29" t="s">
        <v>1721</v>
      </c>
      <c r="AI648" s="181"/>
      <c r="AJ648" s="181"/>
      <c r="AK648" s="20" t="s">
        <v>1627</v>
      </c>
      <c r="AL648" s="68" t="s">
        <v>46</v>
      </c>
      <c r="AM648" s="68">
        <v>2299</v>
      </c>
      <c r="AN648" s="68" t="s">
        <v>48</v>
      </c>
      <c r="AO648" s="68" t="s">
        <v>1628</v>
      </c>
      <c r="AP648" s="20" t="s">
        <v>1682</v>
      </c>
      <c r="AQ648" s="20" t="s">
        <v>190</v>
      </c>
      <c r="AR648" s="68">
        <v>2299054</v>
      </c>
      <c r="AS648" s="2" t="s">
        <v>1683</v>
      </c>
      <c r="AT648" s="39" t="s">
        <v>1684</v>
      </c>
      <c r="AU648" s="2">
        <v>165519</v>
      </c>
      <c r="AV648" s="39" t="s">
        <v>70</v>
      </c>
      <c r="AW648" s="68" t="s">
        <v>55</v>
      </c>
      <c r="AX648" s="161">
        <v>9500000</v>
      </c>
      <c r="AY648" s="162">
        <v>11.5</v>
      </c>
      <c r="AZ648" s="162" t="s">
        <v>1632</v>
      </c>
      <c r="BA648" s="162" t="s">
        <v>1516</v>
      </c>
      <c r="BB648" s="162" t="s">
        <v>58</v>
      </c>
      <c r="BC648" s="106">
        <v>115136833</v>
      </c>
      <c r="BD648" s="106">
        <v>115136833</v>
      </c>
    </row>
    <row r="649" spans="1:56" s="48" customFormat="1" ht="128.25" customHeight="1" x14ac:dyDescent="0.25">
      <c r="A649" s="68">
        <v>1220</v>
      </c>
      <c r="B649" s="20" t="s">
        <v>1500</v>
      </c>
      <c r="C649" s="20" t="s">
        <v>1621</v>
      </c>
      <c r="D649" s="20" t="s">
        <v>1621</v>
      </c>
      <c r="E649" s="20" t="s">
        <v>198</v>
      </c>
      <c r="F649" s="20" t="s">
        <v>1623</v>
      </c>
      <c r="G649" s="20" t="s">
        <v>416</v>
      </c>
      <c r="H649" s="23" t="s">
        <v>412</v>
      </c>
      <c r="I649" s="20" t="s">
        <v>416</v>
      </c>
      <c r="J649" s="68"/>
      <c r="K649" s="68"/>
      <c r="L649" s="68"/>
      <c r="M649" s="68"/>
      <c r="N649" s="68"/>
      <c r="O649" s="68"/>
      <c r="P649" s="68"/>
      <c r="Q649" s="68"/>
      <c r="R649" s="68" t="s">
        <v>1727</v>
      </c>
      <c r="S649" s="181"/>
      <c r="T649" s="182"/>
      <c r="U649" s="181"/>
      <c r="V649" s="181"/>
      <c r="W649" s="181"/>
      <c r="X649" s="20"/>
      <c r="Y649" s="20" t="s">
        <v>1685</v>
      </c>
      <c r="Z649" s="20" t="s">
        <v>1686</v>
      </c>
      <c r="AA649" s="69">
        <v>0</v>
      </c>
      <c r="AB649" s="69">
        <v>1</v>
      </c>
      <c r="AC649" s="69"/>
      <c r="AD649" s="20" t="s">
        <v>1506</v>
      </c>
      <c r="AE649" s="20" t="s">
        <v>1681</v>
      </c>
      <c r="AF649" s="188">
        <v>0.05</v>
      </c>
      <c r="AG649" s="22">
        <f>(AF649-AA649)/(AB649-AA649)</f>
        <v>0.05</v>
      </c>
      <c r="AH649" s="29" t="s">
        <v>1722</v>
      </c>
      <c r="AI649" s="181"/>
      <c r="AJ649" s="181"/>
      <c r="AK649" s="20" t="s">
        <v>1627</v>
      </c>
      <c r="AL649" s="68" t="s">
        <v>46</v>
      </c>
      <c r="AM649" s="68">
        <v>2299</v>
      </c>
      <c r="AN649" s="68" t="s">
        <v>48</v>
      </c>
      <c r="AO649" s="68" t="s">
        <v>1628</v>
      </c>
      <c r="AP649" s="20" t="s">
        <v>1687</v>
      </c>
      <c r="AQ649" s="20" t="s">
        <v>1688</v>
      </c>
      <c r="AR649" s="68">
        <v>2299062</v>
      </c>
      <c r="AS649" s="2"/>
      <c r="AT649" s="39" t="s">
        <v>1689</v>
      </c>
      <c r="AU649" s="2"/>
      <c r="AV649" s="39" t="s">
        <v>70</v>
      </c>
      <c r="AW649" s="68" t="s">
        <v>55</v>
      </c>
      <c r="AX649" s="161">
        <v>6630000</v>
      </c>
      <c r="AY649" s="162">
        <v>11.5</v>
      </c>
      <c r="AZ649" s="162" t="s">
        <v>1690</v>
      </c>
      <c r="BA649" s="162" t="s">
        <v>1516</v>
      </c>
      <c r="BB649" s="162" t="s">
        <v>58</v>
      </c>
      <c r="BC649" s="106">
        <v>20486700</v>
      </c>
      <c r="BD649" s="106">
        <v>20486700</v>
      </c>
    </row>
    <row r="650" spans="1:56" s="48" customFormat="1" ht="75" customHeight="1" x14ac:dyDescent="0.25">
      <c r="A650" s="68">
        <v>1221</v>
      </c>
      <c r="B650" s="20" t="s">
        <v>1500</v>
      </c>
      <c r="C650" s="20" t="s">
        <v>1621</v>
      </c>
      <c r="D650" s="20" t="s">
        <v>1621</v>
      </c>
      <c r="E650" s="20" t="s">
        <v>198</v>
      </c>
      <c r="F650" s="20" t="s">
        <v>1623</v>
      </c>
      <c r="G650" s="20" t="s">
        <v>416</v>
      </c>
      <c r="H650" s="23" t="s">
        <v>412</v>
      </c>
      <c r="I650" s="20" t="s">
        <v>416</v>
      </c>
      <c r="J650" s="68"/>
      <c r="K650" s="68"/>
      <c r="L650" s="68"/>
      <c r="M650" s="68"/>
      <c r="N650" s="68"/>
      <c r="O650" s="68"/>
      <c r="P650" s="68"/>
      <c r="Q650" s="68"/>
      <c r="R650" s="68" t="s">
        <v>1727</v>
      </c>
      <c r="S650" s="181"/>
      <c r="T650" s="182"/>
      <c r="U650" s="181"/>
      <c r="V650" s="181"/>
      <c r="W650" s="181"/>
      <c r="X650" s="20"/>
      <c r="Y650" s="20"/>
      <c r="Z650" s="20"/>
      <c r="AA650" s="22"/>
      <c r="AB650" s="22"/>
      <c r="AC650" s="22"/>
      <c r="AD650" s="20"/>
      <c r="AE650" s="20"/>
      <c r="AF650" s="181"/>
      <c r="AG650" s="182"/>
      <c r="AH650" s="181"/>
      <c r="AI650" s="181"/>
      <c r="AJ650" s="181"/>
      <c r="AK650" s="20" t="s">
        <v>1627</v>
      </c>
      <c r="AL650" s="68" t="s">
        <v>46</v>
      </c>
      <c r="AM650" s="68">
        <v>2299</v>
      </c>
      <c r="AN650" s="68" t="s">
        <v>48</v>
      </c>
      <c r="AO650" s="68" t="s">
        <v>1628</v>
      </c>
      <c r="AP650" s="20" t="s">
        <v>1687</v>
      </c>
      <c r="AQ650" s="20" t="s">
        <v>1688</v>
      </c>
      <c r="AR650" s="68">
        <v>2299062</v>
      </c>
      <c r="AS650" s="2" t="s">
        <v>1691</v>
      </c>
      <c r="AT650" s="39" t="s">
        <v>1692</v>
      </c>
      <c r="AU650" s="2">
        <v>148919</v>
      </c>
      <c r="AV650" s="39" t="s">
        <v>70</v>
      </c>
      <c r="AW650" s="68" t="s">
        <v>55</v>
      </c>
      <c r="AX650" s="161">
        <v>6630000</v>
      </c>
      <c r="AY650" s="162">
        <v>11.5</v>
      </c>
      <c r="AZ650" s="162" t="s">
        <v>1690</v>
      </c>
      <c r="BA650" s="162" t="s">
        <v>1516</v>
      </c>
      <c r="BB650" s="162" t="s">
        <v>58</v>
      </c>
      <c r="BC650" s="106">
        <v>78532350</v>
      </c>
      <c r="BD650" s="106">
        <v>78532350</v>
      </c>
    </row>
    <row r="651" spans="1:56" s="48" customFormat="1" ht="63" customHeight="1" x14ac:dyDescent="0.25">
      <c r="A651" s="68">
        <v>1222</v>
      </c>
      <c r="B651" s="20" t="s">
        <v>1500</v>
      </c>
      <c r="C651" s="20" t="s">
        <v>1621</v>
      </c>
      <c r="D651" s="20" t="s">
        <v>1621</v>
      </c>
      <c r="E651" s="20" t="s">
        <v>198</v>
      </c>
      <c r="F651" s="20" t="s">
        <v>1623</v>
      </c>
      <c r="G651" s="20" t="s">
        <v>416</v>
      </c>
      <c r="H651" s="23" t="s">
        <v>412</v>
      </c>
      <c r="I651" s="20" t="s">
        <v>416</v>
      </c>
      <c r="J651" s="68"/>
      <c r="K651" s="68"/>
      <c r="L651" s="68"/>
      <c r="M651" s="68"/>
      <c r="N651" s="68"/>
      <c r="O651" s="68"/>
      <c r="P651" s="68"/>
      <c r="Q651" s="68"/>
      <c r="R651" s="68" t="s">
        <v>1727</v>
      </c>
      <c r="S651" s="181"/>
      <c r="T651" s="182"/>
      <c r="U651" s="181"/>
      <c r="V651" s="181"/>
      <c r="W651" s="181"/>
      <c r="X651" s="20"/>
      <c r="Y651" s="20"/>
      <c r="Z651" s="20"/>
      <c r="AA651" s="22"/>
      <c r="AB651" s="22"/>
      <c r="AC651" s="22"/>
      <c r="AD651" s="20"/>
      <c r="AE651" s="20"/>
      <c r="AF651" s="181"/>
      <c r="AG651" s="182"/>
      <c r="AH651" s="181"/>
      <c r="AI651" s="181"/>
      <c r="AJ651" s="181"/>
      <c r="AK651" s="20" t="s">
        <v>1627</v>
      </c>
      <c r="AL651" s="68" t="s">
        <v>46</v>
      </c>
      <c r="AM651" s="68">
        <v>2299</v>
      </c>
      <c r="AN651" s="68" t="s">
        <v>48</v>
      </c>
      <c r="AO651" s="68" t="s">
        <v>1628</v>
      </c>
      <c r="AP651" s="20" t="s">
        <v>1693</v>
      </c>
      <c r="AQ651" s="20" t="s">
        <v>1688</v>
      </c>
      <c r="AR651" s="68">
        <v>2299062</v>
      </c>
      <c r="AS651" s="2"/>
      <c r="AT651" s="39" t="s">
        <v>1694</v>
      </c>
      <c r="AU651" s="2"/>
      <c r="AV651" s="39" t="s">
        <v>70</v>
      </c>
      <c r="AW651" s="68" t="s">
        <v>55</v>
      </c>
      <c r="AX651" s="161">
        <v>6630000</v>
      </c>
      <c r="AY651" s="162">
        <v>11.5</v>
      </c>
      <c r="AZ651" s="162" t="s">
        <v>1690</v>
      </c>
      <c r="BA651" s="162" t="s">
        <v>1516</v>
      </c>
      <c r="BB651" s="162" t="s">
        <v>58</v>
      </c>
      <c r="BC651" s="106">
        <v>66300000</v>
      </c>
      <c r="BD651" s="106">
        <v>66300000</v>
      </c>
    </row>
    <row r="652" spans="1:56" s="48" customFormat="1" ht="63" customHeight="1" x14ac:dyDescent="0.25">
      <c r="A652" s="68">
        <v>1223</v>
      </c>
      <c r="B652" s="20" t="s">
        <v>1500</v>
      </c>
      <c r="C652" s="20" t="s">
        <v>1621</v>
      </c>
      <c r="D652" s="20" t="s">
        <v>1621</v>
      </c>
      <c r="E652" s="20" t="s">
        <v>198</v>
      </c>
      <c r="F652" s="20" t="s">
        <v>1623</v>
      </c>
      <c r="G652" s="20" t="s">
        <v>416</v>
      </c>
      <c r="H652" s="23" t="s">
        <v>412</v>
      </c>
      <c r="I652" s="20" t="s">
        <v>416</v>
      </c>
      <c r="J652" s="68"/>
      <c r="K652" s="68"/>
      <c r="L652" s="68"/>
      <c r="M652" s="68"/>
      <c r="N652" s="68"/>
      <c r="O652" s="68"/>
      <c r="P652" s="68"/>
      <c r="Q652" s="68"/>
      <c r="R652" s="68" t="s">
        <v>1727</v>
      </c>
      <c r="S652" s="181"/>
      <c r="T652" s="182"/>
      <c r="U652" s="181"/>
      <c r="V652" s="181"/>
      <c r="W652" s="181"/>
      <c r="X652" s="20"/>
      <c r="Y652" s="20"/>
      <c r="Z652" s="20"/>
      <c r="AA652" s="22"/>
      <c r="AB652" s="22"/>
      <c r="AC652" s="22"/>
      <c r="AD652" s="20"/>
      <c r="AE652" s="20"/>
      <c r="AF652" s="181"/>
      <c r="AG652" s="182"/>
      <c r="AH652" s="181"/>
      <c r="AI652" s="181"/>
      <c r="AJ652" s="181"/>
      <c r="AK652" s="20" t="s">
        <v>1627</v>
      </c>
      <c r="AL652" s="68" t="s">
        <v>46</v>
      </c>
      <c r="AM652" s="68">
        <v>2299</v>
      </c>
      <c r="AN652" s="68" t="s">
        <v>48</v>
      </c>
      <c r="AO652" s="68" t="s">
        <v>1628</v>
      </c>
      <c r="AP652" s="20" t="s">
        <v>1693</v>
      </c>
      <c r="AQ652" s="20" t="s">
        <v>1688</v>
      </c>
      <c r="AR652" s="68">
        <v>2299062</v>
      </c>
      <c r="AS652" s="2"/>
      <c r="AT652" s="39" t="s">
        <v>1695</v>
      </c>
      <c r="AU652" s="2"/>
      <c r="AV652" s="39" t="s">
        <v>70</v>
      </c>
      <c r="AW652" s="68" t="s">
        <v>55</v>
      </c>
      <c r="AX652" s="161">
        <v>6630000</v>
      </c>
      <c r="AY652" s="162">
        <v>12</v>
      </c>
      <c r="AZ652" s="162" t="s">
        <v>1690</v>
      </c>
      <c r="BA652" s="162" t="s">
        <v>1516</v>
      </c>
      <c r="BB652" s="162" t="s">
        <v>58</v>
      </c>
      <c r="BC652" s="106">
        <v>81946800</v>
      </c>
      <c r="BD652" s="106">
        <v>81946800</v>
      </c>
    </row>
    <row r="653" spans="1:56" s="48" customFormat="1" ht="147" customHeight="1" x14ac:dyDescent="0.25">
      <c r="A653" s="68">
        <v>1224</v>
      </c>
      <c r="B653" s="20" t="s">
        <v>1500</v>
      </c>
      <c r="C653" s="20" t="s">
        <v>1621</v>
      </c>
      <c r="D653" s="20" t="s">
        <v>1621</v>
      </c>
      <c r="E653" s="20" t="s">
        <v>198</v>
      </c>
      <c r="F653" s="20" t="s">
        <v>1623</v>
      </c>
      <c r="G653" s="20" t="s">
        <v>416</v>
      </c>
      <c r="H653" s="23" t="s">
        <v>412</v>
      </c>
      <c r="I653" s="20" t="s">
        <v>416</v>
      </c>
      <c r="J653" s="68"/>
      <c r="K653" s="68"/>
      <c r="L653" s="68"/>
      <c r="M653" s="68"/>
      <c r="N653" s="68"/>
      <c r="O653" s="68"/>
      <c r="P653" s="68"/>
      <c r="Q653" s="68"/>
      <c r="R653" s="68" t="s">
        <v>1727</v>
      </c>
      <c r="S653" s="181"/>
      <c r="T653" s="182"/>
      <c r="U653" s="181"/>
      <c r="V653" s="181"/>
      <c r="W653" s="181"/>
      <c r="X653" s="20"/>
      <c r="Y653" s="20" t="s">
        <v>1696</v>
      </c>
      <c r="Z653" s="20" t="s">
        <v>1493</v>
      </c>
      <c r="AA653" s="22">
        <v>0</v>
      </c>
      <c r="AB653" s="22">
        <v>1</v>
      </c>
      <c r="AC653" s="22"/>
      <c r="AD653" s="20" t="s">
        <v>1506</v>
      </c>
      <c r="AE653" s="20" t="s">
        <v>1697</v>
      </c>
      <c r="AF653" s="111">
        <v>0.1</v>
      </c>
      <c r="AG653" s="22">
        <f>(AF653-AA653)/(AB653-AA653)</f>
        <v>0.1</v>
      </c>
      <c r="AH653" s="5" t="s">
        <v>1723</v>
      </c>
      <c r="AI653" s="181"/>
      <c r="AJ653" s="181"/>
      <c r="AK653" s="20" t="s">
        <v>1627</v>
      </c>
      <c r="AL653" s="68" t="s">
        <v>46</v>
      </c>
      <c r="AM653" s="68">
        <v>2299</v>
      </c>
      <c r="AN653" s="68" t="s">
        <v>48</v>
      </c>
      <c r="AO653" s="68" t="s">
        <v>1628</v>
      </c>
      <c r="AP653" s="20" t="s">
        <v>1698</v>
      </c>
      <c r="AQ653" s="20" t="s">
        <v>1688</v>
      </c>
      <c r="AR653" s="68">
        <v>2299062</v>
      </c>
      <c r="AS653" s="183" t="s">
        <v>1699</v>
      </c>
      <c r="AT653" s="39" t="s">
        <v>1700</v>
      </c>
      <c r="AU653" s="2"/>
      <c r="AV653" s="39" t="s">
        <v>70</v>
      </c>
      <c r="AW653" s="68" t="s">
        <v>55</v>
      </c>
      <c r="AX653" s="161">
        <v>9025000</v>
      </c>
      <c r="AY653" s="162">
        <v>12</v>
      </c>
      <c r="AZ653" s="162" t="s">
        <v>1690</v>
      </c>
      <c r="BA653" s="162" t="s">
        <v>1516</v>
      </c>
      <c r="BB653" s="162" t="s">
        <v>58</v>
      </c>
      <c r="BC653" s="106">
        <v>111549000</v>
      </c>
      <c r="BD653" s="106">
        <v>111549000</v>
      </c>
    </row>
    <row r="654" spans="1:56" s="48" customFormat="1" ht="63" customHeight="1" x14ac:dyDescent="0.25">
      <c r="A654" s="68">
        <v>1225</v>
      </c>
      <c r="B654" s="20" t="s">
        <v>1500</v>
      </c>
      <c r="C654" s="20" t="s">
        <v>1621</v>
      </c>
      <c r="D654" s="20" t="s">
        <v>1621</v>
      </c>
      <c r="E654" s="20" t="s">
        <v>198</v>
      </c>
      <c r="F654" s="20" t="s">
        <v>1623</v>
      </c>
      <c r="G654" s="20" t="s">
        <v>416</v>
      </c>
      <c r="H654" s="23" t="s">
        <v>412</v>
      </c>
      <c r="I654" s="20" t="s">
        <v>416</v>
      </c>
      <c r="J654" s="68"/>
      <c r="K654" s="68"/>
      <c r="L654" s="68"/>
      <c r="M654" s="68"/>
      <c r="N654" s="68"/>
      <c r="O654" s="68"/>
      <c r="P654" s="68"/>
      <c r="Q654" s="68"/>
      <c r="R654" s="68" t="s">
        <v>1727</v>
      </c>
      <c r="S654" s="181"/>
      <c r="T654" s="182"/>
      <c r="U654" s="181"/>
      <c r="V654" s="181"/>
      <c r="W654" s="181"/>
      <c r="X654" s="20"/>
      <c r="Y654" s="20"/>
      <c r="Z654" s="20"/>
      <c r="AA654" s="22"/>
      <c r="AB654" s="22"/>
      <c r="AC654" s="22"/>
      <c r="AD654" s="20"/>
      <c r="AE654" s="20"/>
      <c r="AF654" s="181"/>
      <c r="AG654" s="182"/>
      <c r="AH654" s="181"/>
      <c r="AI654" s="181"/>
      <c r="AJ654" s="181"/>
      <c r="AK654" s="20" t="s">
        <v>1627</v>
      </c>
      <c r="AL654" s="68" t="s">
        <v>46</v>
      </c>
      <c r="AM654" s="68">
        <v>2299</v>
      </c>
      <c r="AN654" s="68" t="s">
        <v>48</v>
      </c>
      <c r="AO654" s="68" t="s">
        <v>1628</v>
      </c>
      <c r="AP654" s="20" t="s">
        <v>1698</v>
      </c>
      <c r="AQ654" s="20" t="s">
        <v>1688</v>
      </c>
      <c r="AR654" s="68">
        <v>2299062</v>
      </c>
      <c r="AS654" s="183" t="s">
        <v>1701</v>
      </c>
      <c r="AT654" s="39" t="s">
        <v>1702</v>
      </c>
      <c r="AU654" s="2">
        <v>162519</v>
      </c>
      <c r="AV654" s="39" t="s">
        <v>70</v>
      </c>
      <c r="AW654" s="68" t="s">
        <v>55</v>
      </c>
      <c r="AX654" s="161">
        <v>6630000</v>
      </c>
      <c r="AY654" s="162">
        <v>12</v>
      </c>
      <c r="AZ654" s="162" t="s">
        <v>1690</v>
      </c>
      <c r="BA654" s="162" t="s">
        <v>1516</v>
      </c>
      <c r="BB654" s="162" t="s">
        <v>58</v>
      </c>
      <c r="BC654" s="106">
        <v>78532350</v>
      </c>
      <c r="BD654" s="106">
        <v>78532350</v>
      </c>
    </row>
    <row r="655" spans="1:56" s="48" customFormat="1" ht="63" customHeight="1" x14ac:dyDescent="0.25">
      <c r="A655" s="68">
        <v>1226</v>
      </c>
      <c r="B655" s="20" t="s">
        <v>1500</v>
      </c>
      <c r="C655" s="20" t="s">
        <v>1621</v>
      </c>
      <c r="D655" s="20" t="s">
        <v>1621</v>
      </c>
      <c r="E655" s="20" t="s">
        <v>198</v>
      </c>
      <c r="F655" s="20" t="s">
        <v>1623</v>
      </c>
      <c r="G655" s="20" t="s">
        <v>416</v>
      </c>
      <c r="H655" s="23" t="s">
        <v>412</v>
      </c>
      <c r="I655" s="20" t="s">
        <v>416</v>
      </c>
      <c r="J655" s="68"/>
      <c r="K655" s="68"/>
      <c r="L655" s="68"/>
      <c r="M655" s="68"/>
      <c r="N655" s="68"/>
      <c r="O655" s="68"/>
      <c r="P655" s="68"/>
      <c r="Q655" s="68"/>
      <c r="R655" s="68" t="s">
        <v>1727</v>
      </c>
      <c r="S655" s="181"/>
      <c r="T655" s="182"/>
      <c r="U655" s="181"/>
      <c r="V655" s="181"/>
      <c r="W655" s="181"/>
      <c r="X655" s="20"/>
      <c r="Y655" s="20"/>
      <c r="Z655" s="20"/>
      <c r="AA655" s="22"/>
      <c r="AB655" s="22"/>
      <c r="AC655" s="22"/>
      <c r="AD655" s="20"/>
      <c r="AE655" s="20"/>
      <c r="AF655" s="181"/>
      <c r="AG655" s="182"/>
      <c r="AH655" s="181"/>
      <c r="AI655" s="181"/>
      <c r="AJ655" s="181"/>
      <c r="AK655" s="20" t="s">
        <v>1627</v>
      </c>
      <c r="AL655" s="68" t="s">
        <v>46</v>
      </c>
      <c r="AM655" s="68">
        <v>2299</v>
      </c>
      <c r="AN655" s="68" t="s">
        <v>48</v>
      </c>
      <c r="AO655" s="68" t="s">
        <v>1628</v>
      </c>
      <c r="AP655" s="20" t="s">
        <v>1698</v>
      </c>
      <c r="AQ655" s="20" t="s">
        <v>1688</v>
      </c>
      <c r="AR655" s="68">
        <v>2299062</v>
      </c>
      <c r="AS655" s="183" t="s">
        <v>1703</v>
      </c>
      <c r="AT655" s="39" t="s">
        <v>1704</v>
      </c>
      <c r="AU655" s="2"/>
      <c r="AV655" s="39" t="s">
        <v>422</v>
      </c>
      <c r="AW655" s="68" t="s">
        <v>55</v>
      </c>
      <c r="AX655" s="161"/>
      <c r="AY655" s="162"/>
      <c r="AZ655" s="162" t="s">
        <v>1690</v>
      </c>
      <c r="BA655" s="162" t="s">
        <v>1516</v>
      </c>
      <c r="BB655" s="162" t="s">
        <v>58</v>
      </c>
      <c r="BC655" s="106">
        <v>213926782</v>
      </c>
      <c r="BD655" s="106">
        <v>213926782</v>
      </c>
    </row>
    <row r="656" spans="1:56" s="48" customFormat="1" ht="108" customHeight="1" x14ac:dyDescent="0.25">
      <c r="A656" s="68">
        <v>1227</v>
      </c>
      <c r="B656" s="20" t="s">
        <v>1500</v>
      </c>
      <c r="C656" s="20" t="s">
        <v>1621</v>
      </c>
      <c r="D656" s="20" t="s">
        <v>1621</v>
      </c>
      <c r="E656" s="20" t="s">
        <v>198</v>
      </c>
      <c r="F656" s="20" t="s">
        <v>1623</v>
      </c>
      <c r="G656" s="20" t="s">
        <v>416</v>
      </c>
      <c r="H656" s="23" t="s">
        <v>412</v>
      </c>
      <c r="I656" s="20" t="s">
        <v>416</v>
      </c>
      <c r="J656" s="68"/>
      <c r="K656" s="68"/>
      <c r="L656" s="68"/>
      <c r="M656" s="68"/>
      <c r="N656" s="68"/>
      <c r="O656" s="68"/>
      <c r="P656" s="68"/>
      <c r="Q656" s="68"/>
      <c r="R656" s="68" t="s">
        <v>1727</v>
      </c>
      <c r="S656" s="181"/>
      <c r="T656" s="182"/>
      <c r="U656" s="181"/>
      <c r="V656" s="181"/>
      <c r="W656" s="181"/>
      <c r="X656" s="20"/>
      <c r="Y656" s="20"/>
      <c r="Z656" s="20"/>
      <c r="AA656" s="22"/>
      <c r="AB656" s="22"/>
      <c r="AC656" s="22"/>
      <c r="AD656" s="20"/>
      <c r="AE656" s="20"/>
      <c r="AF656" s="181"/>
      <c r="AG656" s="182"/>
      <c r="AH656" s="181"/>
      <c r="AI656" s="181"/>
      <c r="AJ656" s="181"/>
      <c r="AK656" s="20" t="s">
        <v>1627</v>
      </c>
      <c r="AL656" s="68" t="s">
        <v>46</v>
      </c>
      <c r="AM656" s="68">
        <v>2299</v>
      </c>
      <c r="AN656" s="68" t="s">
        <v>48</v>
      </c>
      <c r="AO656" s="68" t="s">
        <v>1628</v>
      </c>
      <c r="AP656" s="20" t="s">
        <v>1698</v>
      </c>
      <c r="AQ656" s="20" t="s">
        <v>1688</v>
      </c>
      <c r="AR656" s="68">
        <v>2299062</v>
      </c>
      <c r="AS656" s="183" t="s">
        <v>1705</v>
      </c>
      <c r="AT656" s="39" t="s">
        <v>1706</v>
      </c>
      <c r="AU656" s="2">
        <v>166219</v>
      </c>
      <c r="AV656" s="39" t="s">
        <v>70</v>
      </c>
      <c r="AW656" s="68" t="s">
        <v>55</v>
      </c>
      <c r="AX656" s="161"/>
      <c r="AY656" s="162"/>
      <c r="AZ656" s="162" t="s">
        <v>1690</v>
      </c>
      <c r="BA656" s="162" t="s">
        <v>1516</v>
      </c>
      <c r="BB656" s="162" t="s">
        <v>58</v>
      </c>
      <c r="BC656" s="106">
        <v>81946800</v>
      </c>
      <c r="BD656" s="106">
        <v>81946800</v>
      </c>
    </row>
    <row r="657" spans="1:56" s="48" customFormat="1" ht="63" customHeight="1" x14ac:dyDescent="0.25">
      <c r="A657" s="68">
        <v>1228</v>
      </c>
      <c r="B657" s="20" t="s">
        <v>1500</v>
      </c>
      <c r="C657" s="20" t="s">
        <v>1621</v>
      </c>
      <c r="D657" s="20" t="s">
        <v>1621</v>
      </c>
      <c r="E657" s="20" t="s">
        <v>198</v>
      </c>
      <c r="F657" s="20" t="s">
        <v>1623</v>
      </c>
      <c r="G657" s="20" t="s">
        <v>416</v>
      </c>
      <c r="H657" s="23" t="s">
        <v>412</v>
      </c>
      <c r="I657" s="20" t="s">
        <v>416</v>
      </c>
      <c r="J657" s="68"/>
      <c r="K657" s="68"/>
      <c r="L657" s="68"/>
      <c r="M657" s="68"/>
      <c r="N657" s="68"/>
      <c r="O657" s="68"/>
      <c r="P657" s="68"/>
      <c r="Q657" s="68"/>
      <c r="R657" s="68" t="s">
        <v>1727</v>
      </c>
      <c r="S657" s="181"/>
      <c r="T657" s="182"/>
      <c r="U657" s="181"/>
      <c r="V657" s="181"/>
      <c r="W657" s="181"/>
      <c r="X657" s="20"/>
      <c r="Y657" s="20"/>
      <c r="Z657" s="20"/>
      <c r="AA657" s="22"/>
      <c r="AB657" s="22"/>
      <c r="AC657" s="22"/>
      <c r="AD657" s="20"/>
      <c r="AE657" s="20"/>
      <c r="AF657" s="181"/>
      <c r="AG657" s="182"/>
      <c r="AH657" s="181"/>
      <c r="AI657" s="181"/>
      <c r="AJ657" s="181"/>
      <c r="AK657" s="20" t="s">
        <v>1627</v>
      </c>
      <c r="AL657" s="68" t="s">
        <v>46</v>
      </c>
      <c r="AM657" s="68">
        <v>2299</v>
      </c>
      <c r="AN657" s="68" t="s">
        <v>48</v>
      </c>
      <c r="AO657" s="68" t="s">
        <v>1628</v>
      </c>
      <c r="AP657" s="20" t="s">
        <v>1698</v>
      </c>
      <c r="AQ657" s="20" t="s">
        <v>1688</v>
      </c>
      <c r="AR657" s="68">
        <v>2299062</v>
      </c>
      <c r="AS657" s="183" t="s">
        <v>1707</v>
      </c>
      <c r="AT657" s="39" t="s">
        <v>1708</v>
      </c>
      <c r="AU657" s="2">
        <v>246419</v>
      </c>
      <c r="AV657" s="39" t="s">
        <v>70</v>
      </c>
      <c r="AW657" s="68" t="s">
        <v>55</v>
      </c>
      <c r="AX657" s="161">
        <v>6630000</v>
      </c>
      <c r="AY657" s="162">
        <v>11.5</v>
      </c>
      <c r="AZ657" s="162" t="s">
        <v>1690</v>
      </c>
      <c r="BA657" s="162" t="s">
        <v>1516</v>
      </c>
      <c r="BB657" s="162" t="s">
        <v>58</v>
      </c>
      <c r="BC657" s="106">
        <v>78532350</v>
      </c>
      <c r="BD657" s="106">
        <v>78532350</v>
      </c>
    </row>
    <row r="658" spans="1:56" s="48" customFormat="1" ht="63" customHeight="1" x14ac:dyDescent="0.25">
      <c r="A658" s="68">
        <v>1229</v>
      </c>
      <c r="B658" s="20" t="s">
        <v>1500</v>
      </c>
      <c r="C658" s="20" t="s">
        <v>1621</v>
      </c>
      <c r="D658" s="20" t="s">
        <v>1621</v>
      </c>
      <c r="E658" s="20" t="s">
        <v>198</v>
      </c>
      <c r="F658" s="20" t="s">
        <v>1623</v>
      </c>
      <c r="G658" s="20" t="s">
        <v>416</v>
      </c>
      <c r="H658" s="23" t="s">
        <v>412</v>
      </c>
      <c r="I658" s="20" t="s">
        <v>416</v>
      </c>
      <c r="J658" s="68"/>
      <c r="K658" s="68"/>
      <c r="L658" s="68"/>
      <c r="M658" s="68"/>
      <c r="N658" s="68"/>
      <c r="O658" s="68"/>
      <c r="P658" s="68"/>
      <c r="Q658" s="68"/>
      <c r="R658" s="68" t="s">
        <v>1727</v>
      </c>
      <c r="S658" s="181"/>
      <c r="T658" s="182"/>
      <c r="U658" s="181"/>
      <c r="V658" s="181"/>
      <c r="W658" s="181"/>
      <c r="X658" s="20"/>
      <c r="Y658" s="20" t="s">
        <v>1709</v>
      </c>
      <c r="Z658" s="20" t="s">
        <v>1710</v>
      </c>
      <c r="AA658" s="22">
        <v>0</v>
      </c>
      <c r="AB658" s="22">
        <v>1</v>
      </c>
      <c r="AC658" s="22"/>
      <c r="AD658" s="20" t="s">
        <v>1506</v>
      </c>
      <c r="AE658" s="20" t="s">
        <v>1711</v>
      </c>
      <c r="AF658" s="187">
        <v>0</v>
      </c>
      <c r="AG658" s="22">
        <f>(AF658-AA658)/(AB658-AA658)</f>
        <v>0</v>
      </c>
      <c r="AH658" s="39" t="s">
        <v>1724</v>
      </c>
      <c r="AI658" s="181"/>
      <c r="AJ658" s="181"/>
      <c r="AK658" s="20" t="s">
        <v>1627</v>
      </c>
      <c r="AL658" s="68" t="s">
        <v>46</v>
      </c>
      <c r="AM658" s="68">
        <v>2299</v>
      </c>
      <c r="AN658" s="68" t="s">
        <v>48</v>
      </c>
      <c r="AO658" s="68" t="s">
        <v>1628</v>
      </c>
      <c r="AP658" s="20" t="s">
        <v>1712</v>
      </c>
      <c r="AQ658" s="20" t="s">
        <v>1688</v>
      </c>
      <c r="AR658" s="68">
        <v>2299062</v>
      </c>
      <c r="AS658" s="2" t="s">
        <v>1713</v>
      </c>
      <c r="AT658" s="39" t="s">
        <v>1714</v>
      </c>
      <c r="AU658" s="2"/>
      <c r="AV658" s="39" t="s">
        <v>422</v>
      </c>
      <c r="AW658" s="68" t="s">
        <v>55</v>
      </c>
      <c r="AX658" s="161">
        <v>282888213</v>
      </c>
      <c r="AY658" s="162">
        <v>1</v>
      </c>
      <c r="AZ658" s="162" t="s">
        <v>1690</v>
      </c>
      <c r="BA658" s="162" t="s">
        <v>1516</v>
      </c>
      <c r="BB658" s="162" t="s">
        <v>58</v>
      </c>
      <c r="BC658" s="106">
        <v>68961431</v>
      </c>
      <c r="BD658" s="106">
        <v>68961431</v>
      </c>
    </row>
  </sheetData>
  <protectedRanges>
    <protectedRange algorithmName="SHA-512" hashValue="VfdVsKGl5qE2tikkmfXD4ednvebSaBOMzoXueDKO3NEuF2Z+Q++ksvuI9ZhjGmGLuVBgVNFtJxUd9GtIpfEBBw==" saltValue="MPQF+EnLD5kb7JtrVZ0D3A==" spinCount="100000" sqref="H392:I408" name="Rango1_3_7_3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R394:AS394 AR396:AS397 AX392:AY408 AT408:AU408 AT392:AU406 BA392:BA408 AK392:AK408 AP392:AQ408 X393:AC394 AE392:AE408 X392:AB392 X397:AC398 X395:AB396 X400:AC406 X399:AB399 X407:AB408 AF396" name="Rango1_2_15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D392:AD408" name="Rango1_16_8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I665:I669 I672:I691 I696:I700 I703:I722 I727:I731 I734:I751 I617:I660" name="Rango1_3_7_3_4"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H631:H751 G617:H630" name="Rango1_3_7_3_8"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P617:AQ630 AK617:AK630 AX617:AY630 AT617:AU630 BA617:BB630 AE617:AE630 X617:X630" name="Rango1_2_15_8"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D617:AD630" name="Rango1_16_8_8" securityDescriptor="O:WDG:WDD:(A;;CC;;;S-1-5-21-797332336-63391822-1267956476-1103)(A;;CC;;;S-1-5-21-797332336-63391822-1267956476-50923)"/>
  </protectedRanges>
  <mergeCells count="7">
    <mergeCell ref="A3:F3"/>
    <mergeCell ref="H3:W3"/>
    <mergeCell ref="X3:AR3"/>
    <mergeCell ref="AS3:BD3"/>
    <mergeCell ref="B1:R2"/>
    <mergeCell ref="S2:U2"/>
    <mergeCell ref="AF2:AH2"/>
  </mergeCells>
  <conditionalFormatting sqref="M5:M658">
    <cfRule type="cellIs" dxfId="5" priority="1" operator="notEqual">
      <formula>0</formula>
    </cfRule>
  </conditionalFormatting>
  <dataValidations count="8">
    <dataValidation type="list" allowBlank="1" showInputMessage="1" showErrorMessage="1" sqref="C392:C408" xr:uid="{B669DF49-A469-4084-890B-525AFB9F35B0}">
      <formula1>INDIRECT(B392)</formula1>
    </dataValidation>
    <dataValidation type="list" allowBlank="1" showInputMessage="1" showErrorMessage="1" sqref="AP392:AP397 AP407:AP408 AP399:AP403" xr:uid="{460ECEFE-C5B8-43D6-9983-D127094C0065}">
      <formula1>INDIRECT(AK392)</formula1>
    </dataValidation>
    <dataValidation type="list" allowBlank="1" showInputMessage="1" showErrorMessage="1" sqref="C617:D618 B392:B408" xr:uid="{76CF092A-289C-41DB-8534-A339F69DCF2F}">
      <formula1>DEPENDENCIAS</formula1>
    </dataValidation>
    <dataValidation type="list" allowBlank="1" showInputMessage="1" showErrorMessage="1" sqref="C617:D618 AP617:AQ618 G392:G408" xr:uid="{C8F3FB70-69A8-4B17-88CF-E51CEBBED2EE}">
      <formula1>INDIRECT(#REF!)</formula1>
    </dataValidation>
    <dataValidation type="list" allowBlank="1" showInputMessage="1" showErrorMessage="1" sqref="AK617:AK618 AK392:AK408" xr:uid="{46ABFE4C-EFA2-49C2-8C3C-3B27761837D9}">
      <formula1>INDIRECT(E392)</formula1>
    </dataValidation>
    <dataValidation type="textLength" allowBlank="1" showInputMessage="1" showErrorMessage="1" sqref="AH617:AH618 U617:U618 AH631:AH658 U631:U658 U620 AH620" xr:uid="{739465FD-3D02-4AB4-B759-BAE3506306CC}">
      <formula1>100</formula1>
      <formula2>1000</formula2>
    </dataValidation>
    <dataValidation type="textLength" allowBlank="1" showInputMessage="1" showErrorMessage="1" errorTitle="NO COINCIDE CON EL RANGO" error="Recuerda que debes escribir mínimo 100 caracteres máximo 1000" sqref="U623:U630 AH621:AH630 U621 U619 AH619 AH200:AH408 U200:U408" xr:uid="{AD17D821-5999-4DE9-83EB-5111C964D235}">
      <formula1>100</formula1>
      <formula2>1000</formula2>
    </dataValidation>
    <dataValidation type="list" allowBlank="1" showInputMessage="1" showErrorMessage="1" sqref="V631:V658 AI631:AI658" xr:uid="{8525AC83-89F3-4EA7-A797-B72BD9C6A2BB}">
      <formula1>#REF!</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1">
        <x14:dataValidation type="list" allowBlank="1" showInputMessage="1" showErrorMessage="1" xr:uid="{39062332-A0B0-42F6-A0F8-E459FBC50025}">
          <x14:formula1>
            <xm:f>'C:\Users\mtamayo\mineducacion.gov.co\PAI2019 - Documentos\VPBM\DIRECCIÓN DE FORTALECIMIENTO\[PAI-FORTALECIMIENTO VPBM.xlsx]Hoja13'!#REF!</xm:f>
          </x14:formula1>
          <xm:sqref>V234:V391 AI234:AI391</xm:sqref>
        </x14:dataValidation>
        <x14:dataValidation type="list" allowBlank="1" showInputMessage="1" showErrorMessage="1" xr:uid="{B2562042-DE17-4CE6-BE92-93809B2DCE96}">
          <x14:formula1>
            <xm:f>'C:\Users\mtamayo\mineducacion.gov.co\PAI2019 - Documentos\VPBM\DIRECCIÓN DE PRIMERA INFANCIA\[PAI-PRIMERA INFANCIA.xlsx]Hoja1'!#REF!</xm:f>
          </x14:formula1>
          <xm:sqref>V392:V408 AI392:AI408</xm:sqref>
        </x14:dataValidation>
        <x14:dataValidation type="list" allowBlank="1" showInputMessage="1" showErrorMessage="1" xr:uid="{5B1BFE97-5180-4539-A6EA-32479206E5E2}">
          <x14:formula1>
            <xm:f>'C:\Users\mtamayo\mineducacion.gov.co\PAI2019 - Documentos\VES\GRUPO ETDH\[PAI-GRUPO ETDH.xlsx]Hoja1'!#REF!</xm:f>
          </x14:formula1>
          <xm:sqref>AI617:AI618 V617:V618</xm:sqref>
        </x14:dataValidation>
        <x14:dataValidation type="list" allowBlank="1" showInputMessage="1" showErrorMessage="1" xr:uid="{9729A574-4D60-4600-B14A-7F2D3CF2536C}">
          <x14:formula1>
            <xm:f>'C:\Users\mtamayo\Documents\Planeación MEN\2019\PAI\Marzo\VPBM\DIRECCIÓN DE CALIDAD VPBM\[PAI-CALIDAD VPBM.xlsx]Hoja13'!#REF!</xm:f>
          </x14:formula1>
          <xm:sqref>AI5:AI199 V5:V199</xm:sqref>
        </x14:dataValidation>
        <x14:dataValidation type="list" allowBlank="1" showInputMessage="1" showErrorMessage="1" xr:uid="{1CDE958F-7054-44B2-9D52-F591D47B2FBB}">
          <x14:formula1>
            <xm:f>'C:\Users\mtamayo\Documents\Planeación MEN\2019\PAI\Marzo\SG\Sub de Desarrollo Organizacional\[PAI-SDO.xlsx]Hoja1'!#REF!</xm:f>
          </x14:formula1>
          <xm:sqref>AI620 V620</xm:sqref>
        </x14:dataValidation>
        <x14:dataValidation type="list" allowBlank="1" showInputMessage="1" showErrorMessage="1" xr:uid="{FBC7D138-94C2-44C3-9EBD-2FB84706CFF4}">
          <x14:formula1>
            <xm:f>'C:\Users\amunoz\Documents\2019\PLan de Acción\[13112018_PAI 2019 Primera Infancia.xlsx]dependencia'!#REF!</xm:f>
          </x14:formula1>
          <xm:sqref>E392:F408 F617:F618</xm:sqref>
        </x14:dataValidation>
        <x14:dataValidation type="list" allowBlank="1" showInputMessage="1" showErrorMessage="1" xr:uid="{BB54275D-D40E-4DB6-A856-3972135BE096}">
          <x14:formula1>
            <xm:f>'C:\Users\mtamayo\OneDrive - mineducacion.gov.co\Planeación MEN\2019\PAI\Seguimiento\MEN-PAI 2019\CONSOLIDADOS\MARZO\Marzo\DM\Oficina de Tecnología\[PAI-OTSI.xlsx]Hoja13'!#REF!</xm:f>
          </x14:formula1>
          <xm:sqref>AI623:AI630 V623:V630</xm:sqref>
        </x14:dataValidation>
        <x14:dataValidation type="list" allowBlank="1" showInputMessage="1" showErrorMessage="1" xr:uid="{01B36667-DBDB-4405-A2F8-81FEEBC8D086}">
          <x14:formula1>
            <xm:f>'C:\Users\mtamayo\Documents\Planeación MEN\2019\PAI\Marzo\SG\Unidad de Atención al ciudadano\[PAI-UAC.xlsx]Hoja2'!#REF!</xm:f>
          </x14:formula1>
          <xm:sqref>AI622 V622</xm:sqref>
        </x14:dataValidation>
        <x14:dataValidation type="list" allowBlank="1" showInputMessage="1" showErrorMessage="1" xr:uid="{1CD826BF-9B1E-41B8-99C8-E3B32B0499BE}">
          <x14:formula1>
            <xm:f>'C:\Users\mtamayo\Documents\Planeación MEN\2019\PAI\Marzo\SG\Sub de Talento Humano\[PAI-STH.xlsx]Hoja13'!#REF!</xm:f>
          </x14:formula1>
          <xm:sqref>AI621 V621</xm:sqref>
        </x14:dataValidation>
        <x14:dataValidation type="list" allowBlank="1" showInputMessage="1" showErrorMessage="1" xr:uid="{5AFFB471-B8B2-42B2-BD8A-3CDB5E33F97F}">
          <x14:formula1>
            <xm:f>'C:\Users\mtamayo\Documents\Planeación MEN\2019\PAI\Marzo\SG\Sub de Contratación\[PAI-CONTRATACIÓN.xlsx]Hoja1'!#REF!</xm:f>
          </x14:formula1>
          <xm:sqref>V619 AI619</xm:sqref>
        </x14:dataValidation>
        <x14:dataValidation type="list" allowBlank="1" showInputMessage="1" showErrorMessage="1" xr:uid="{30FFCD40-B48E-4784-8B35-E8580A9E8A1F}">
          <x14:formula1>
            <xm:f>'C:\Users\mtamayo\AppData\Local\Microsoft\Windows\INetCache\Content.Outlook\JXW2RFA0\[PAI-COBERTURA VPBM INFRAESTRUCTURA Abril.xlsx]Hoja13'!#REF!</xm:f>
          </x14:formula1>
          <xm:sqref>V200:V233 AI200:AI233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BE965-2AF5-44AF-95E4-322852630A85}">
  <sheetPr>
    <tabColor theme="9" tint="-0.249977111117893"/>
  </sheetPr>
  <dimension ref="A1:BI436"/>
  <sheetViews>
    <sheetView workbookViewId="0">
      <selection activeCell="A4" sqref="A1:XFD4"/>
    </sheetView>
  </sheetViews>
  <sheetFormatPr baseColWidth="10" defaultColWidth="11.42578125" defaultRowHeight="15" x14ac:dyDescent="0.2"/>
  <cols>
    <col min="1" max="1" width="12.42578125" style="13" customWidth="1"/>
    <col min="2" max="2" width="10.28515625" style="14" customWidth="1"/>
    <col min="3" max="3" width="22.28515625" style="14" customWidth="1"/>
    <col min="4" max="4" width="25.42578125" style="14" customWidth="1"/>
    <col min="5" max="5" width="30.7109375" style="14" customWidth="1"/>
    <col min="6" max="6" width="51.5703125" style="14" customWidth="1"/>
    <col min="7" max="7" width="40.5703125" style="14" customWidth="1"/>
    <col min="8" max="9" width="30.7109375" style="14" customWidth="1"/>
    <col min="10" max="10" width="16.42578125" style="13" bestFit="1" customWidth="1"/>
    <col min="11" max="11" width="16.42578125" style="13" hidden="1" customWidth="1"/>
    <col min="12" max="13" width="19.28515625" style="13" hidden="1" customWidth="1"/>
    <col min="14" max="14" width="24" style="13" bestFit="1" customWidth="1"/>
    <col min="15" max="15" width="19.42578125" style="13" bestFit="1" customWidth="1"/>
    <col min="16" max="16" width="14.5703125" style="13" bestFit="1" customWidth="1"/>
    <col min="17" max="17" width="14.42578125" style="13" hidden="1" customWidth="1"/>
    <col min="18" max="18" width="14.42578125" style="13" customWidth="1"/>
    <col min="19" max="19" width="22.28515625" style="15" customWidth="1"/>
    <col min="20" max="20" width="27.28515625" style="27" customWidth="1"/>
    <col min="21" max="21" width="34.42578125" style="15" customWidth="1"/>
    <col min="22" max="23" width="22.28515625" style="15" hidden="1" customWidth="1"/>
    <col min="24" max="24" width="30.7109375" style="14" customWidth="1"/>
    <col min="25" max="25" width="35.7109375" style="14" customWidth="1"/>
    <col min="26" max="26" width="30.7109375" style="14" customWidth="1"/>
    <col min="27" max="27" width="23.42578125" style="13" customWidth="1"/>
    <col min="28" max="28" width="22.7109375" style="13" customWidth="1"/>
    <col min="29" max="29" width="17.42578125" style="13" customWidth="1"/>
    <col min="30" max="30" width="70.42578125" style="14" customWidth="1"/>
    <col min="31" max="31" width="30.7109375" style="14" customWidth="1"/>
    <col min="32" max="32" width="22.28515625" style="15" customWidth="1"/>
    <col min="33" max="33" width="38" style="26" customWidth="1"/>
    <col min="34" max="34" width="33.140625" style="12" customWidth="1"/>
    <col min="35" max="36" width="22.28515625" style="12" hidden="1" customWidth="1"/>
    <col min="37" max="37" width="30.7109375" style="14" customWidth="1"/>
    <col min="38" max="38" width="17.28515625" style="13" hidden="1" customWidth="1"/>
    <col min="39" max="39" width="14" style="13" hidden="1" customWidth="1"/>
    <col min="40" max="40" width="15.140625" style="13" hidden="1" customWidth="1"/>
    <col min="41" max="41" width="19.85546875" style="13" hidden="1" customWidth="1"/>
    <col min="42" max="43" width="30.7109375" style="14" customWidth="1"/>
    <col min="44" max="44" width="24.28515625" style="13" hidden="1" customWidth="1"/>
    <col min="45" max="45" width="24.28515625" style="13" customWidth="1"/>
    <col min="46" max="46" width="47.42578125" style="14" customWidth="1"/>
    <col min="47" max="47" width="26.28515625" style="14" hidden="1" customWidth="1"/>
    <col min="48" max="48" width="23" style="14" customWidth="1"/>
    <col min="49" max="49" width="19.28515625" style="13" customWidth="1"/>
    <col min="50" max="50" width="28.7109375" style="13" customWidth="1"/>
    <col min="51" max="51" width="17.42578125" style="16" customWidth="1"/>
    <col min="52" max="52" width="42.28515625" style="16" customWidth="1"/>
    <col min="53" max="54" width="32.42578125" style="16" customWidth="1"/>
    <col min="55" max="55" width="28.85546875" style="14" bestFit="1" customWidth="1"/>
    <col min="56" max="56" width="28.7109375" style="14" customWidth="1"/>
    <col min="57" max="57" width="14.7109375" style="17" bestFit="1" customWidth="1"/>
    <col min="58" max="61" width="11.42578125" style="17"/>
    <col min="62" max="62" width="13.42578125" style="17" bestFit="1" customWidth="1"/>
    <col min="63" max="63" width="11.5703125" style="17" bestFit="1" customWidth="1"/>
    <col min="64" max="64" width="12" style="17" bestFit="1" customWidth="1"/>
    <col min="65" max="65" width="11.5703125" style="17" bestFit="1" customWidth="1"/>
    <col min="66" max="16384" width="11.42578125" style="17"/>
  </cols>
  <sheetData>
    <row r="1" spans="1:56" customFormat="1" ht="33.75" customHeight="1" x14ac:dyDescent="0.25">
      <c r="A1" s="189"/>
      <c r="B1" s="190" t="s">
        <v>3094</v>
      </c>
      <c r="C1" s="190"/>
      <c r="D1" s="190"/>
      <c r="E1" s="190"/>
      <c r="F1" s="190"/>
      <c r="G1" s="190"/>
      <c r="H1" s="190"/>
      <c r="I1" s="190"/>
      <c r="J1" s="190"/>
      <c r="K1" s="190"/>
      <c r="L1" s="190"/>
      <c r="M1" s="190"/>
      <c r="N1" s="190"/>
      <c r="O1" s="190"/>
      <c r="P1" s="190"/>
      <c r="Q1" s="190"/>
      <c r="R1" s="190"/>
      <c r="S1" s="191"/>
      <c r="T1" s="191"/>
      <c r="U1" s="191"/>
      <c r="V1" s="191"/>
    </row>
    <row r="2" spans="1:56" customFormat="1" ht="51" customHeight="1" thickBot="1" x14ac:dyDescent="0.3">
      <c r="A2" s="192"/>
      <c r="B2" s="193"/>
      <c r="C2" s="193"/>
      <c r="D2" s="193"/>
      <c r="E2" s="193"/>
      <c r="F2" s="193"/>
      <c r="G2" s="193"/>
      <c r="H2" s="193"/>
      <c r="I2" s="193"/>
      <c r="J2" s="193"/>
      <c r="K2" s="193"/>
      <c r="L2" s="193"/>
      <c r="M2" s="193"/>
      <c r="N2" s="193"/>
      <c r="O2" s="193"/>
      <c r="P2" s="193"/>
      <c r="Q2" s="193"/>
      <c r="R2" s="193"/>
      <c r="S2" s="194" t="s">
        <v>3095</v>
      </c>
      <c r="T2" s="194"/>
      <c r="U2" s="194"/>
      <c r="V2" s="195"/>
      <c r="W2" s="195"/>
      <c r="X2" s="14"/>
      <c r="AF2" s="194" t="s">
        <v>3095</v>
      </c>
      <c r="AG2" s="194"/>
      <c r="AH2" s="194"/>
    </row>
    <row r="3" spans="1:56" s="216" customFormat="1" ht="30.75" customHeight="1" x14ac:dyDescent="0.4">
      <c r="A3" s="196" t="s">
        <v>3096</v>
      </c>
      <c r="B3" s="196"/>
      <c r="C3" s="196"/>
      <c r="D3" s="196"/>
      <c r="E3" s="196"/>
      <c r="F3" s="196"/>
      <c r="G3" s="215" t="s">
        <v>3097</v>
      </c>
      <c r="H3" s="197" t="s">
        <v>3098</v>
      </c>
      <c r="I3" s="198"/>
      <c r="J3" s="198"/>
      <c r="K3" s="198"/>
      <c r="L3" s="198"/>
      <c r="M3" s="198"/>
      <c r="N3" s="198"/>
      <c r="O3" s="198"/>
      <c r="P3" s="198"/>
      <c r="Q3" s="198"/>
      <c r="R3" s="198"/>
      <c r="S3" s="198"/>
      <c r="T3" s="198"/>
      <c r="U3" s="198"/>
      <c r="V3" s="198"/>
      <c r="W3" s="199"/>
      <c r="X3" s="200" t="s">
        <v>3099</v>
      </c>
      <c r="Y3" s="201"/>
      <c r="Z3" s="201"/>
      <c r="AA3" s="201"/>
      <c r="AB3" s="201"/>
      <c r="AC3" s="201"/>
      <c r="AD3" s="201"/>
      <c r="AE3" s="201"/>
      <c r="AF3" s="201"/>
      <c r="AG3" s="201"/>
      <c r="AH3" s="201"/>
      <c r="AI3" s="201"/>
      <c r="AJ3" s="201"/>
      <c r="AK3" s="201"/>
      <c r="AL3" s="201"/>
      <c r="AM3" s="201"/>
      <c r="AN3" s="201"/>
      <c r="AO3" s="201"/>
      <c r="AP3" s="201"/>
      <c r="AQ3" s="201"/>
      <c r="AR3" s="202"/>
      <c r="AS3" s="203" t="s">
        <v>3100</v>
      </c>
      <c r="AT3" s="204"/>
      <c r="AU3" s="204"/>
      <c r="AV3" s="204"/>
      <c r="AW3" s="204"/>
      <c r="AX3" s="204"/>
      <c r="AY3" s="204"/>
      <c r="AZ3" s="204"/>
      <c r="BA3" s="204"/>
      <c r="BB3" s="204"/>
      <c r="BC3" s="204"/>
      <c r="BD3" s="204"/>
    </row>
    <row r="4" spans="1:56" s="214" customFormat="1" ht="66.75" customHeight="1" x14ac:dyDescent="0.25">
      <c r="A4" s="205" t="s">
        <v>0</v>
      </c>
      <c r="B4" s="206" t="s">
        <v>3101</v>
      </c>
      <c r="C4" s="206" t="s">
        <v>3102</v>
      </c>
      <c r="D4" s="206" t="s">
        <v>1</v>
      </c>
      <c r="E4" s="206" t="s">
        <v>3019</v>
      </c>
      <c r="F4" s="206" t="s">
        <v>2</v>
      </c>
      <c r="G4" s="207" t="s">
        <v>3</v>
      </c>
      <c r="H4" s="208" t="s">
        <v>4</v>
      </c>
      <c r="I4" s="208" t="s">
        <v>5</v>
      </c>
      <c r="J4" s="208" t="s">
        <v>6</v>
      </c>
      <c r="K4" s="8" t="s">
        <v>1725</v>
      </c>
      <c r="L4" s="8" t="s">
        <v>1726</v>
      </c>
      <c r="M4" s="8" t="s">
        <v>1728</v>
      </c>
      <c r="N4" s="208" t="s">
        <v>7</v>
      </c>
      <c r="O4" s="208" t="s">
        <v>14</v>
      </c>
      <c r="P4" s="208" t="s">
        <v>3103</v>
      </c>
      <c r="Q4" s="208" t="s">
        <v>3018</v>
      </c>
      <c r="R4" s="9" t="s">
        <v>3104</v>
      </c>
      <c r="S4" s="9" t="s">
        <v>9</v>
      </c>
      <c r="T4" s="9" t="s">
        <v>3016</v>
      </c>
      <c r="U4" s="9" t="s">
        <v>10</v>
      </c>
      <c r="V4" s="9" t="s">
        <v>11</v>
      </c>
      <c r="W4" s="9" t="s">
        <v>12</v>
      </c>
      <c r="X4" s="10" t="s">
        <v>13</v>
      </c>
      <c r="Y4" s="209" t="s">
        <v>3105</v>
      </c>
      <c r="Z4" s="209" t="s">
        <v>6</v>
      </c>
      <c r="AA4" s="209" t="s">
        <v>14</v>
      </c>
      <c r="AB4" s="209" t="s">
        <v>8</v>
      </c>
      <c r="AC4" s="209" t="s">
        <v>3018</v>
      </c>
      <c r="AD4" s="209" t="s">
        <v>15</v>
      </c>
      <c r="AE4" s="209" t="s">
        <v>16</v>
      </c>
      <c r="AF4" s="9" t="s">
        <v>9</v>
      </c>
      <c r="AG4" s="9" t="s">
        <v>3016</v>
      </c>
      <c r="AH4" s="9" t="s">
        <v>10</v>
      </c>
      <c r="AI4" s="9" t="s">
        <v>11</v>
      </c>
      <c r="AJ4" s="9" t="s">
        <v>12</v>
      </c>
      <c r="AK4" s="210" t="s">
        <v>17</v>
      </c>
      <c r="AL4" s="205" t="s">
        <v>18</v>
      </c>
      <c r="AM4" s="205" t="s">
        <v>19</v>
      </c>
      <c r="AN4" s="205" t="s">
        <v>20</v>
      </c>
      <c r="AO4" s="205" t="s">
        <v>21</v>
      </c>
      <c r="AP4" s="210" t="s">
        <v>22</v>
      </c>
      <c r="AQ4" s="210" t="s">
        <v>23</v>
      </c>
      <c r="AR4" s="205" t="s">
        <v>24</v>
      </c>
      <c r="AS4" s="211" t="s">
        <v>3106</v>
      </c>
      <c r="AT4" s="211" t="s">
        <v>3107</v>
      </c>
      <c r="AU4" s="211" t="s">
        <v>25</v>
      </c>
      <c r="AV4" s="211" t="s">
        <v>26</v>
      </c>
      <c r="AW4" s="211" t="s">
        <v>18</v>
      </c>
      <c r="AX4" s="212" t="s">
        <v>27</v>
      </c>
      <c r="AY4" s="213" t="s">
        <v>28</v>
      </c>
      <c r="AZ4" s="213" t="s">
        <v>29</v>
      </c>
      <c r="BA4" s="11" t="s">
        <v>30</v>
      </c>
      <c r="BB4" s="11" t="s">
        <v>31</v>
      </c>
      <c r="BC4" s="11" t="s">
        <v>3108</v>
      </c>
      <c r="BD4" s="212" t="s">
        <v>3109</v>
      </c>
    </row>
    <row r="5" spans="1:56" s="95" customFormat="1" ht="86.25" customHeight="1" x14ac:dyDescent="0.25">
      <c r="A5" s="68">
        <v>196</v>
      </c>
      <c r="B5" s="23" t="s">
        <v>32</v>
      </c>
      <c r="C5" s="23" t="s">
        <v>33</v>
      </c>
      <c r="D5" s="23" t="s">
        <v>34</v>
      </c>
      <c r="E5" s="23" t="s">
        <v>35</v>
      </c>
      <c r="F5" s="23" t="s">
        <v>36</v>
      </c>
      <c r="G5" s="23" t="s">
        <v>37</v>
      </c>
      <c r="H5" s="23" t="s">
        <v>38</v>
      </c>
      <c r="I5" s="23" t="s">
        <v>39</v>
      </c>
      <c r="J5" s="94" t="s">
        <v>40</v>
      </c>
      <c r="K5" s="68">
        <f>IF(I5="na",0,IF(COUNTIFS($C$1:C5,C5,$I$1:I5,I5)&gt;1,0,1))</f>
        <v>1</v>
      </c>
      <c r="L5" s="68">
        <f>IF(I5="na",0,IF(COUNTIFS($D$1:D5,D5,$I$1:I5,I5)&gt;1,0,1))</f>
        <v>1</v>
      </c>
      <c r="M5" s="68">
        <f>IF(S5="",0,IF(VLOOKUP(R5,#REF!,2,0)=1,S5-O5,S5-SUMIFS($S:$S,$R:$R,INDEX(meses,VLOOKUP(R5,#REF!,2,0)-1),D:D,D5)))</f>
        <v>0</v>
      </c>
      <c r="N5" s="94"/>
      <c r="O5" s="94"/>
      <c r="P5" s="94"/>
      <c r="Q5" s="94"/>
      <c r="R5" s="2" t="s">
        <v>392</v>
      </c>
      <c r="S5" s="2"/>
      <c r="T5" s="22"/>
      <c r="U5" s="2"/>
      <c r="V5" s="2"/>
      <c r="W5" s="2"/>
      <c r="X5" s="23" t="s">
        <v>41</v>
      </c>
      <c r="Y5" s="23" t="s">
        <v>42</v>
      </c>
      <c r="Z5" s="23" t="s">
        <v>43</v>
      </c>
      <c r="AA5" s="19">
        <v>5</v>
      </c>
      <c r="AB5" s="19">
        <f>+AA5+4</f>
        <v>9</v>
      </c>
      <c r="AC5" s="69">
        <f t="shared" ref="AC5:AC6" si="0">AB5-AA5</f>
        <v>4</v>
      </c>
      <c r="AD5" s="23" t="s">
        <v>44</v>
      </c>
      <c r="AE5" s="23" t="s">
        <v>393</v>
      </c>
      <c r="AF5" s="75">
        <f>AA5</f>
        <v>5</v>
      </c>
      <c r="AG5" s="22">
        <f t="shared" ref="AG5:AG6" si="1">(AF5-AA5)/(AB5-AA5)</f>
        <v>0</v>
      </c>
      <c r="AH5" s="29" t="s">
        <v>2293</v>
      </c>
      <c r="AI5" s="2"/>
      <c r="AJ5" s="5"/>
      <c r="AK5" s="23" t="s">
        <v>45</v>
      </c>
      <c r="AL5" s="94" t="s">
        <v>46</v>
      </c>
      <c r="AM5" s="94" t="s">
        <v>47</v>
      </c>
      <c r="AN5" s="94" t="s">
        <v>48</v>
      </c>
      <c r="AO5" s="94" t="s">
        <v>49</v>
      </c>
      <c r="AP5" s="23" t="s">
        <v>50</v>
      </c>
      <c r="AQ5" s="23" t="s">
        <v>51</v>
      </c>
      <c r="AR5" s="2" t="s">
        <v>52</v>
      </c>
      <c r="AS5" s="2"/>
      <c r="AT5" s="39" t="s">
        <v>53</v>
      </c>
      <c r="AU5" s="39"/>
      <c r="AV5" s="39" t="s">
        <v>54</v>
      </c>
      <c r="AW5" s="2" t="s">
        <v>55</v>
      </c>
      <c r="AX5" s="70">
        <v>85000000</v>
      </c>
      <c r="AY5" s="71">
        <v>2</v>
      </c>
      <c r="AZ5" s="71" t="s">
        <v>56</v>
      </c>
      <c r="BA5" s="71" t="s">
        <v>57</v>
      </c>
      <c r="BB5" s="71" t="s">
        <v>58</v>
      </c>
      <c r="BC5" s="72">
        <v>170000000</v>
      </c>
      <c r="BD5" s="72">
        <v>170000000</v>
      </c>
    </row>
    <row r="6" spans="1:56" s="95" customFormat="1" ht="86.25" customHeight="1" x14ac:dyDescent="0.25">
      <c r="A6" s="68">
        <v>197</v>
      </c>
      <c r="B6" s="23" t="s">
        <v>32</v>
      </c>
      <c r="C6" s="23" t="s">
        <v>33</v>
      </c>
      <c r="D6" s="23" t="s">
        <v>34</v>
      </c>
      <c r="E6" s="23" t="s">
        <v>35</v>
      </c>
      <c r="F6" s="23" t="s">
        <v>36</v>
      </c>
      <c r="G6" s="23" t="s">
        <v>37</v>
      </c>
      <c r="H6" s="23" t="s">
        <v>38</v>
      </c>
      <c r="I6" s="23" t="s">
        <v>39</v>
      </c>
      <c r="J6" s="94" t="s">
        <v>40</v>
      </c>
      <c r="K6" s="68">
        <f>IF(I6="na",0,IF(COUNTIFS($C$1:C6,C6,$I$1:I6,I6)&gt;1,0,1))</f>
        <v>0</v>
      </c>
      <c r="L6" s="68">
        <f>IF(I6="na",0,IF(COUNTIFS($D$1:D6,D6,$I$1:I6,I6)&gt;1,0,1))</f>
        <v>0</v>
      </c>
      <c r="M6" s="68">
        <f>IF(S6="",0,IF(VLOOKUP(R6,#REF!,2,0)=1,S6-O6,S6-SUMIFS($S:$S,$R:$R,INDEX(meses,VLOOKUP(R6,#REF!,2,0)-1),D:D,D6)))</f>
        <v>0</v>
      </c>
      <c r="N6" s="94"/>
      <c r="O6" s="94"/>
      <c r="P6" s="94"/>
      <c r="Q6" s="94"/>
      <c r="R6" s="2" t="s">
        <v>392</v>
      </c>
      <c r="S6" s="2"/>
      <c r="T6" s="22"/>
      <c r="U6" s="2"/>
      <c r="V6" s="2"/>
      <c r="W6" s="2"/>
      <c r="X6" s="23" t="s">
        <v>41</v>
      </c>
      <c r="Y6" s="23" t="s">
        <v>67</v>
      </c>
      <c r="Z6" s="23" t="s">
        <v>43</v>
      </c>
      <c r="AA6" s="19">
        <v>0</v>
      </c>
      <c r="AB6" s="19">
        <v>1</v>
      </c>
      <c r="AC6" s="69">
        <f t="shared" si="0"/>
        <v>1</v>
      </c>
      <c r="AD6" s="23" t="s">
        <v>44</v>
      </c>
      <c r="AE6" s="23" t="s">
        <v>393</v>
      </c>
      <c r="AF6" s="5"/>
      <c r="AG6" s="22">
        <f t="shared" si="1"/>
        <v>0</v>
      </c>
      <c r="AH6" s="29" t="s">
        <v>3017</v>
      </c>
      <c r="AI6" s="2"/>
      <c r="AJ6" s="5"/>
      <c r="AK6" s="23" t="s">
        <v>45</v>
      </c>
      <c r="AL6" s="94" t="s">
        <v>46</v>
      </c>
      <c r="AM6" s="94" t="s">
        <v>47</v>
      </c>
      <c r="AN6" s="94" t="s">
        <v>48</v>
      </c>
      <c r="AO6" s="94" t="s">
        <v>49</v>
      </c>
      <c r="AP6" s="23" t="s">
        <v>68</v>
      </c>
      <c r="AQ6" s="23" t="s">
        <v>69</v>
      </c>
      <c r="AR6" s="2">
        <v>2201005</v>
      </c>
      <c r="AS6" s="2"/>
      <c r="AT6" s="39" t="s">
        <v>68</v>
      </c>
      <c r="AU6" s="39"/>
      <c r="AV6" s="39" t="s">
        <v>70</v>
      </c>
      <c r="AW6" s="2" t="s">
        <v>55</v>
      </c>
      <c r="AX6" s="70">
        <v>60000000</v>
      </c>
      <c r="AY6" s="71">
        <v>1</v>
      </c>
      <c r="AZ6" s="71" t="s">
        <v>71</v>
      </c>
      <c r="BA6" s="71" t="s">
        <v>57</v>
      </c>
      <c r="BB6" s="71" t="s">
        <v>58</v>
      </c>
      <c r="BC6" s="72">
        <v>60000000</v>
      </c>
      <c r="BD6" s="72">
        <v>60000000</v>
      </c>
    </row>
    <row r="7" spans="1:56" s="95" customFormat="1" ht="86.25" customHeight="1" x14ac:dyDescent="0.25">
      <c r="A7" s="68">
        <v>198</v>
      </c>
      <c r="B7" s="23" t="s">
        <v>32</v>
      </c>
      <c r="C7" s="23" t="s">
        <v>33</v>
      </c>
      <c r="D7" s="23" t="s">
        <v>34</v>
      </c>
      <c r="E7" s="23" t="s">
        <v>35</v>
      </c>
      <c r="F7" s="23" t="s">
        <v>36</v>
      </c>
      <c r="G7" s="23" t="s">
        <v>37</v>
      </c>
      <c r="H7" s="23" t="s">
        <v>38</v>
      </c>
      <c r="I7" s="23" t="s">
        <v>39</v>
      </c>
      <c r="J7" s="94" t="s">
        <v>40</v>
      </c>
      <c r="K7" s="68">
        <f>IF(I7="na",0,IF(COUNTIFS($C$1:C7,C7,$I$1:I7,I7)&gt;1,0,1))</f>
        <v>0</v>
      </c>
      <c r="L7" s="68">
        <f>IF(I7="na",0,IF(COUNTIFS($D$1:D7,D7,$I$1:I7,I7)&gt;1,0,1))</f>
        <v>0</v>
      </c>
      <c r="M7" s="68">
        <f>IF(S7="",0,IF(VLOOKUP(R7,#REF!,2,0)=1,S7-O7,S7-SUMIFS($S:$S,$R:$R,INDEX(meses,VLOOKUP(R7,#REF!,2,0)-1),D:D,D7)))</f>
        <v>0</v>
      </c>
      <c r="N7" s="94"/>
      <c r="O7" s="94"/>
      <c r="P7" s="94"/>
      <c r="Q7" s="94"/>
      <c r="R7" s="2" t="s">
        <v>392</v>
      </c>
      <c r="S7" s="2"/>
      <c r="T7" s="22"/>
      <c r="U7" s="2"/>
      <c r="V7" s="2"/>
      <c r="W7" s="2"/>
      <c r="X7" s="23" t="s">
        <v>41</v>
      </c>
      <c r="Y7" s="23" t="s">
        <v>67</v>
      </c>
      <c r="Z7" s="23"/>
      <c r="AA7" s="19"/>
      <c r="AB7" s="19"/>
      <c r="AC7" s="19"/>
      <c r="AD7" s="23"/>
      <c r="AE7" s="23"/>
      <c r="AF7" s="5"/>
      <c r="AG7" s="22"/>
      <c r="AH7" s="29"/>
      <c r="AI7" s="2"/>
      <c r="AJ7" s="5"/>
      <c r="AK7" s="23" t="s">
        <v>45</v>
      </c>
      <c r="AL7" s="94" t="s">
        <v>46</v>
      </c>
      <c r="AM7" s="94" t="s">
        <v>47</v>
      </c>
      <c r="AN7" s="94" t="s">
        <v>48</v>
      </c>
      <c r="AO7" s="94" t="s">
        <v>49</v>
      </c>
      <c r="AP7" s="23" t="s">
        <v>72</v>
      </c>
      <c r="AQ7" s="23" t="s">
        <v>69</v>
      </c>
      <c r="AR7" s="2">
        <v>2201005</v>
      </c>
      <c r="AS7" s="2"/>
      <c r="AT7" s="39" t="s">
        <v>73</v>
      </c>
      <c r="AU7" s="39"/>
      <c r="AV7" s="39" t="s">
        <v>54</v>
      </c>
      <c r="AW7" s="2" t="s">
        <v>55</v>
      </c>
      <c r="AX7" s="70">
        <v>430000000</v>
      </c>
      <c r="AY7" s="71">
        <v>1</v>
      </c>
      <c r="AZ7" s="71" t="s">
        <v>71</v>
      </c>
      <c r="BA7" s="71" t="s">
        <v>57</v>
      </c>
      <c r="BB7" s="71" t="s">
        <v>58</v>
      </c>
      <c r="BC7" s="72">
        <v>430000000</v>
      </c>
      <c r="BD7" s="72">
        <v>430000000</v>
      </c>
    </row>
    <row r="8" spans="1:56" s="95" customFormat="1" ht="86.25" customHeight="1" x14ac:dyDescent="0.25">
      <c r="A8" s="68">
        <v>199</v>
      </c>
      <c r="B8" s="23" t="s">
        <v>32</v>
      </c>
      <c r="C8" s="23" t="s">
        <v>33</v>
      </c>
      <c r="D8" s="23" t="s">
        <v>34</v>
      </c>
      <c r="E8" s="23" t="s">
        <v>35</v>
      </c>
      <c r="F8" s="23" t="s">
        <v>36</v>
      </c>
      <c r="G8" s="23" t="s">
        <v>37</v>
      </c>
      <c r="H8" s="23" t="s">
        <v>38</v>
      </c>
      <c r="I8" s="23" t="s">
        <v>39</v>
      </c>
      <c r="J8" s="94" t="s">
        <v>40</v>
      </c>
      <c r="K8" s="68">
        <f>IF(I8="na",0,IF(COUNTIFS($C$1:C8,C8,$I$1:I8,I8)&gt;1,0,1))</f>
        <v>0</v>
      </c>
      <c r="L8" s="68">
        <f>IF(I8="na",0,IF(COUNTIFS($D$1:D8,D8,$I$1:I8,I8)&gt;1,0,1))</f>
        <v>0</v>
      </c>
      <c r="M8" s="68">
        <f>IF(S8="",0,IF(VLOOKUP(R8,#REF!,2,0)=1,S8-O8,S8-SUMIFS($S:$S,$R:$R,INDEX(meses,VLOOKUP(R8,#REF!,2,0)-1),D:D,D8)))</f>
        <v>0</v>
      </c>
      <c r="N8" s="94"/>
      <c r="O8" s="94"/>
      <c r="P8" s="94"/>
      <c r="Q8" s="94"/>
      <c r="R8" s="2" t="s">
        <v>392</v>
      </c>
      <c r="S8" s="2"/>
      <c r="T8" s="22"/>
      <c r="U8" s="2"/>
      <c r="V8" s="2"/>
      <c r="W8" s="2"/>
      <c r="X8" s="23" t="s">
        <v>41</v>
      </c>
      <c r="Y8" s="23" t="s">
        <v>67</v>
      </c>
      <c r="Z8" s="23"/>
      <c r="AA8" s="19"/>
      <c r="AB8" s="19"/>
      <c r="AC8" s="19"/>
      <c r="AD8" s="23"/>
      <c r="AE8" s="23"/>
      <c r="AF8" s="5"/>
      <c r="AG8" s="22"/>
      <c r="AH8" s="29"/>
      <c r="AI8" s="2"/>
      <c r="AJ8" s="5"/>
      <c r="AK8" s="23" t="s">
        <v>45</v>
      </c>
      <c r="AL8" s="94" t="s">
        <v>46</v>
      </c>
      <c r="AM8" s="94" t="s">
        <v>47</v>
      </c>
      <c r="AN8" s="94" t="s">
        <v>48</v>
      </c>
      <c r="AO8" s="94" t="s">
        <v>49</v>
      </c>
      <c r="AP8" s="23" t="s">
        <v>72</v>
      </c>
      <c r="AQ8" s="23" t="s">
        <v>69</v>
      </c>
      <c r="AR8" s="2">
        <v>2201005</v>
      </c>
      <c r="AS8" s="2"/>
      <c r="AT8" s="39" t="s">
        <v>74</v>
      </c>
      <c r="AU8" s="39"/>
      <c r="AV8" s="39" t="s">
        <v>54</v>
      </c>
      <c r="AW8" s="2" t="s">
        <v>55</v>
      </c>
      <c r="AX8" s="70">
        <v>200000000</v>
      </c>
      <c r="AY8" s="71">
        <v>1</v>
      </c>
      <c r="AZ8" s="71" t="s">
        <v>71</v>
      </c>
      <c r="BA8" s="71" t="s">
        <v>57</v>
      </c>
      <c r="BB8" s="71" t="s">
        <v>58</v>
      </c>
      <c r="BC8" s="72">
        <v>200000000</v>
      </c>
      <c r="BD8" s="72">
        <v>200000000</v>
      </c>
    </row>
    <row r="9" spans="1:56" s="95" customFormat="1" ht="86.25" customHeight="1" x14ac:dyDescent="0.25">
      <c r="A9" s="68">
        <v>200</v>
      </c>
      <c r="B9" s="23" t="s">
        <v>32</v>
      </c>
      <c r="C9" s="23" t="s">
        <v>33</v>
      </c>
      <c r="D9" s="23" t="s">
        <v>34</v>
      </c>
      <c r="E9" s="23" t="s">
        <v>35</v>
      </c>
      <c r="F9" s="23" t="s">
        <v>36</v>
      </c>
      <c r="G9" s="23" t="s">
        <v>37</v>
      </c>
      <c r="H9" s="23" t="s">
        <v>38</v>
      </c>
      <c r="I9" s="23" t="s">
        <v>39</v>
      </c>
      <c r="J9" s="94" t="s">
        <v>40</v>
      </c>
      <c r="K9" s="68">
        <f>IF(I9="na",0,IF(COUNTIFS($C$1:C9,C9,$I$1:I9,I9)&gt;1,0,1))</f>
        <v>0</v>
      </c>
      <c r="L9" s="68">
        <f>IF(I9="na",0,IF(COUNTIFS($D$1:D9,D9,$I$1:I9,I9)&gt;1,0,1))</f>
        <v>0</v>
      </c>
      <c r="M9" s="68">
        <f>IF(S9="",0,IF(VLOOKUP(R9,#REF!,2,0)=1,S9-O9,S9-SUMIFS($S:$S,$R:$R,INDEX(meses,VLOOKUP(R9,#REF!,2,0)-1),D:D,D9)))</f>
        <v>0</v>
      </c>
      <c r="N9" s="94"/>
      <c r="O9" s="94"/>
      <c r="P9" s="94"/>
      <c r="Q9" s="94"/>
      <c r="R9" s="2" t="s">
        <v>392</v>
      </c>
      <c r="S9" s="2"/>
      <c r="T9" s="22"/>
      <c r="U9" s="2"/>
      <c r="V9" s="2"/>
      <c r="W9" s="2"/>
      <c r="X9" s="23" t="s">
        <v>41</v>
      </c>
      <c r="Y9" s="23" t="s">
        <v>2286</v>
      </c>
      <c r="Z9" s="23" t="s">
        <v>43</v>
      </c>
      <c r="AA9" s="19">
        <v>252</v>
      </c>
      <c r="AB9" s="19">
        <f>400+AA9</f>
        <v>652</v>
      </c>
      <c r="AC9" s="69">
        <f t="shared" ref="AC9:AC11" si="2">AB9-AA9</f>
        <v>400</v>
      </c>
      <c r="AD9" s="23" t="s">
        <v>44</v>
      </c>
      <c r="AE9" s="23" t="s">
        <v>393</v>
      </c>
      <c r="AF9" s="75">
        <f>AA9</f>
        <v>252</v>
      </c>
      <c r="AG9" s="22">
        <f t="shared" ref="AG9:AG11" si="3">(AF9-AA9)/(AB9-AA9)</f>
        <v>0</v>
      </c>
      <c r="AH9" s="29" t="s">
        <v>2295</v>
      </c>
      <c r="AI9" s="2"/>
      <c r="AJ9" s="5"/>
      <c r="AK9" s="23" t="s">
        <v>45</v>
      </c>
      <c r="AL9" s="94" t="s">
        <v>46</v>
      </c>
      <c r="AM9" s="94" t="s">
        <v>47</v>
      </c>
      <c r="AN9" s="94" t="s">
        <v>48</v>
      </c>
      <c r="AO9" s="94" t="s">
        <v>49</v>
      </c>
      <c r="AP9" s="23" t="s">
        <v>60</v>
      </c>
      <c r="AQ9" s="23" t="s">
        <v>61</v>
      </c>
      <c r="AR9" s="2" t="s">
        <v>62</v>
      </c>
      <c r="AS9" s="2"/>
      <c r="AT9" s="39" t="s">
        <v>63</v>
      </c>
      <c r="AU9" s="39"/>
      <c r="AV9" s="39" t="s">
        <v>54</v>
      </c>
      <c r="AW9" s="2" t="s">
        <v>55</v>
      </c>
      <c r="AX9" s="70">
        <v>400000000</v>
      </c>
      <c r="AY9" s="71">
        <v>5</v>
      </c>
      <c r="AZ9" s="71" t="s">
        <v>64</v>
      </c>
      <c r="BA9" s="71" t="s">
        <v>57</v>
      </c>
      <c r="BB9" s="71" t="s">
        <v>58</v>
      </c>
      <c r="BC9" s="72">
        <v>2000000000</v>
      </c>
      <c r="BD9" s="72">
        <v>2000000000</v>
      </c>
    </row>
    <row r="10" spans="1:56" s="95" customFormat="1" ht="86.25" customHeight="1" x14ac:dyDescent="0.25">
      <c r="A10" s="68">
        <v>201</v>
      </c>
      <c r="B10" s="23" t="s">
        <v>32</v>
      </c>
      <c r="C10" s="23" t="s">
        <v>33</v>
      </c>
      <c r="D10" s="23" t="s">
        <v>34</v>
      </c>
      <c r="E10" s="23" t="s">
        <v>35</v>
      </c>
      <c r="F10" s="23" t="s">
        <v>36</v>
      </c>
      <c r="G10" s="23" t="s">
        <v>37</v>
      </c>
      <c r="H10" s="23" t="s">
        <v>38</v>
      </c>
      <c r="I10" s="23" t="s">
        <v>39</v>
      </c>
      <c r="J10" s="94" t="s">
        <v>40</v>
      </c>
      <c r="K10" s="68">
        <f>IF(I10="na",0,IF(COUNTIFS($C$1:C10,C10,$I$1:I10,I10)&gt;1,0,1))</f>
        <v>0</v>
      </c>
      <c r="L10" s="68">
        <f>IF(I10="na",0,IF(COUNTIFS($D$1:D10,D10,$I$1:I10,I10)&gt;1,0,1))</f>
        <v>0</v>
      </c>
      <c r="M10" s="68">
        <f>IF(S10="",0,IF(VLOOKUP(R10,#REF!,2,0)=1,S10-O10,S10-SUMIFS($S:$S,$R:$R,INDEX(meses,VLOOKUP(R10,#REF!,2,0)-1),D:D,D10)))</f>
        <v>0</v>
      </c>
      <c r="N10" s="94"/>
      <c r="O10" s="94"/>
      <c r="P10" s="94"/>
      <c r="Q10" s="94"/>
      <c r="R10" s="2" t="s">
        <v>392</v>
      </c>
      <c r="S10" s="2"/>
      <c r="T10" s="22"/>
      <c r="U10" s="2"/>
      <c r="V10" s="2"/>
      <c r="W10" s="2"/>
      <c r="X10" s="23" t="s">
        <v>41</v>
      </c>
      <c r="Y10" s="23" t="s">
        <v>2287</v>
      </c>
      <c r="Z10" s="23"/>
      <c r="AA10" s="96">
        <v>1</v>
      </c>
      <c r="AB10" s="96">
        <v>1</v>
      </c>
      <c r="AC10" s="69">
        <f t="shared" si="2"/>
        <v>0</v>
      </c>
      <c r="AD10" s="23"/>
      <c r="AE10" s="23"/>
      <c r="AF10" s="97"/>
      <c r="AG10" s="22">
        <v>0</v>
      </c>
      <c r="AH10" s="29" t="s">
        <v>2294</v>
      </c>
      <c r="AI10" s="2"/>
      <c r="AJ10" s="5"/>
      <c r="AK10" s="23" t="s">
        <v>45</v>
      </c>
      <c r="AL10" s="94" t="s">
        <v>46</v>
      </c>
      <c r="AM10" s="94" t="s">
        <v>47</v>
      </c>
      <c r="AN10" s="94" t="s">
        <v>48</v>
      </c>
      <c r="AO10" s="94" t="s">
        <v>49</v>
      </c>
      <c r="AP10" s="23" t="s">
        <v>65</v>
      </c>
      <c r="AQ10" s="23" t="s">
        <v>61</v>
      </c>
      <c r="AR10" s="2" t="s">
        <v>62</v>
      </c>
      <c r="AS10" s="2"/>
      <c r="AT10" s="39" t="s">
        <v>66</v>
      </c>
      <c r="AU10" s="39"/>
      <c r="AV10" s="39" t="s">
        <v>54</v>
      </c>
      <c r="AW10" s="2" t="s">
        <v>55</v>
      </c>
      <c r="AX10" s="70">
        <v>20250000</v>
      </c>
      <c r="AY10" s="71">
        <v>12</v>
      </c>
      <c r="AZ10" s="71" t="s">
        <v>64</v>
      </c>
      <c r="BA10" s="71" t="s">
        <v>57</v>
      </c>
      <c r="BB10" s="71" t="s">
        <v>58</v>
      </c>
      <c r="BC10" s="72">
        <v>243000000</v>
      </c>
      <c r="BD10" s="72">
        <v>243000000</v>
      </c>
    </row>
    <row r="11" spans="1:56" s="95" customFormat="1" ht="86.25" customHeight="1" x14ac:dyDescent="0.25">
      <c r="A11" s="68">
        <v>202</v>
      </c>
      <c r="B11" s="23" t="s">
        <v>32</v>
      </c>
      <c r="C11" s="23" t="s">
        <v>33</v>
      </c>
      <c r="D11" s="23" t="s">
        <v>34</v>
      </c>
      <c r="E11" s="23" t="s">
        <v>35</v>
      </c>
      <c r="F11" s="23" t="s">
        <v>36</v>
      </c>
      <c r="G11" s="23" t="s">
        <v>37</v>
      </c>
      <c r="H11" s="23" t="s">
        <v>38</v>
      </c>
      <c r="I11" s="23" t="s">
        <v>39</v>
      </c>
      <c r="J11" s="94" t="s">
        <v>40</v>
      </c>
      <c r="K11" s="68">
        <f>IF(I11="na",0,IF(COUNTIFS($C$1:C11,C11,$I$1:I11,I11)&gt;1,0,1))</f>
        <v>0</v>
      </c>
      <c r="L11" s="68">
        <f>IF(I11="na",0,IF(COUNTIFS($D$1:D11,D11,$I$1:I11,I11)&gt;1,0,1))</f>
        <v>0</v>
      </c>
      <c r="M11" s="68">
        <f>IF(S11="",0,IF(VLOOKUP(R11,#REF!,2,0)=1,S11-O11,S11-SUMIFS($S:$S,$R:$R,INDEX(meses,VLOOKUP(R11,#REF!,2,0)-1),D:D,D11)))</f>
        <v>0</v>
      </c>
      <c r="N11" s="94"/>
      <c r="O11" s="94"/>
      <c r="P11" s="94"/>
      <c r="Q11" s="94"/>
      <c r="R11" s="2" t="s">
        <v>392</v>
      </c>
      <c r="S11" s="2"/>
      <c r="T11" s="22"/>
      <c r="U11" s="2"/>
      <c r="V11" s="2"/>
      <c r="W11" s="2"/>
      <c r="X11" s="23" t="s">
        <v>41</v>
      </c>
      <c r="Y11" s="23" t="s">
        <v>75</v>
      </c>
      <c r="Z11" s="23" t="s">
        <v>43</v>
      </c>
      <c r="AA11" s="19">
        <v>623</v>
      </c>
      <c r="AB11" s="19">
        <f>+AA11+220</f>
        <v>843</v>
      </c>
      <c r="AC11" s="69">
        <f t="shared" si="2"/>
        <v>220</v>
      </c>
      <c r="AD11" s="23" t="s">
        <v>44</v>
      </c>
      <c r="AE11" s="23" t="s">
        <v>393</v>
      </c>
      <c r="AF11" s="75">
        <f>AA11</f>
        <v>623</v>
      </c>
      <c r="AG11" s="22">
        <f t="shared" si="3"/>
        <v>0</v>
      </c>
      <c r="AH11" s="29" t="s">
        <v>2294</v>
      </c>
      <c r="AI11" s="2"/>
      <c r="AJ11" s="5"/>
      <c r="AK11" s="23" t="s">
        <v>45</v>
      </c>
      <c r="AL11" s="94" t="s">
        <v>46</v>
      </c>
      <c r="AM11" s="94" t="s">
        <v>47</v>
      </c>
      <c r="AN11" s="94" t="s">
        <v>48</v>
      </c>
      <c r="AO11" s="94" t="s">
        <v>49</v>
      </c>
      <c r="AP11" s="23" t="s">
        <v>76</v>
      </c>
      <c r="AQ11" s="23" t="s">
        <v>77</v>
      </c>
      <c r="AR11" s="2">
        <v>2201027</v>
      </c>
      <c r="AS11" s="2"/>
      <c r="AT11" s="39" t="s">
        <v>78</v>
      </c>
      <c r="AU11" s="39"/>
      <c r="AV11" s="39" t="s">
        <v>54</v>
      </c>
      <c r="AW11" s="2" t="s">
        <v>55</v>
      </c>
      <c r="AX11" s="70">
        <v>28000000</v>
      </c>
      <c r="AY11" s="71">
        <v>150</v>
      </c>
      <c r="AZ11" s="71" t="s">
        <v>79</v>
      </c>
      <c r="BA11" s="71" t="s">
        <v>80</v>
      </c>
      <c r="BB11" s="71" t="s">
        <v>81</v>
      </c>
      <c r="BC11" s="72">
        <v>9260524157</v>
      </c>
      <c r="BD11" s="72">
        <v>9445237047</v>
      </c>
    </row>
    <row r="12" spans="1:56" s="95" customFormat="1" ht="86.25" customHeight="1" x14ac:dyDescent="0.25">
      <c r="A12" s="68">
        <v>203</v>
      </c>
      <c r="B12" s="23" t="s">
        <v>32</v>
      </c>
      <c r="C12" s="23" t="s">
        <v>33</v>
      </c>
      <c r="D12" s="23" t="s">
        <v>34</v>
      </c>
      <c r="E12" s="23" t="s">
        <v>35</v>
      </c>
      <c r="F12" s="23" t="s">
        <v>36</v>
      </c>
      <c r="G12" s="23" t="s">
        <v>37</v>
      </c>
      <c r="H12" s="23" t="s">
        <v>38</v>
      </c>
      <c r="I12" s="23" t="s">
        <v>39</v>
      </c>
      <c r="J12" s="94" t="s">
        <v>40</v>
      </c>
      <c r="K12" s="68">
        <f>IF(I12="na",0,IF(COUNTIFS($C$1:C12,C12,$I$1:I12,I12)&gt;1,0,1))</f>
        <v>0</v>
      </c>
      <c r="L12" s="68">
        <f>IF(I12="na",0,IF(COUNTIFS($D$1:D12,D12,$I$1:I12,I12)&gt;1,0,1))</f>
        <v>0</v>
      </c>
      <c r="M12" s="68">
        <f>IF(S12="",0,IF(VLOOKUP(R12,#REF!,2,0)=1,S12-O12,S12-SUMIFS($S:$S,$R:$R,INDEX(meses,VLOOKUP(R12,#REF!,2,0)-1),D:D,D12)))</f>
        <v>0</v>
      </c>
      <c r="N12" s="94"/>
      <c r="O12" s="94"/>
      <c r="P12" s="94"/>
      <c r="Q12" s="94"/>
      <c r="R12" s="2" t="s">
        <v>392</v>
      </c>
      <c r="S12" s="2"/>
      <c r="T12" s="22"/>
      <c r="U12" s="2"/>
      <c r="V12" s="2"/>
      <c r="W12" s="2"/>
      <c r="X12" s="23" t="s">
        <v>41</v>
      </c>
      <c r="Y12" s="23" t="s">
        <v>75</v>
      </c>
      <c r="Z12" s="23"/>
      <c r="AA12" s="19"/>
      <c r="AB12" s="19"/>
      <c r="AC12" s="19"/>
      <c r="AD12" s="23"/>
      <c r="AE12" s="23"/>
      <c r="AF12" s="5"/>
      <c r="AG12" s="22"/>
      <c r="AH12" s="29" t="s">
        <v>2296</v>
      </c>
      <c r="AI12" s="2"/>
      <c r="AJ12" s="5"/>
      <c r="AK12" s="23" t="s">
        <v>45</v>
      </c>
      <c r="AL12" s="94" t="s">
        <v>46</v>
      </c>
      <c r="AM12" s="94" t="s">
        <v>47</v>
      </c>
      <c r="AN12" s="94" t="s">
        <v>48</v>
      </c>
      <c r="AO12" s="94" t="s">
        <v>49</v>
      </c>
      <c r="AP12" s="23" t="s">
        <v>82</v>
      </c>
      <c r="AQ12" s="23" t="s">
        <v>77</v>
      </c>
      <c r="AR12" s="2">
        <v>2201027</v>
      </c>
      <c r="AS12" s="2"/>
      <c r="AT12" s="39" t="s">
        <v>83</v>
      </c>
      <c r="AU12" s="39"/>
      <c r="AV12" s="39" t="s">
        <v>54</v>
      </c>
      <c r="AW12" s="2" t="s">
        <v>55</v>
      </c>
      <c r="AX12" s="70">
        <v>5333333.333333333</v>
      </c>
      <c r="AY12" s="71">
        <v>150</v>
      </c>
      <c r="AZ12" s="71" t="s">
        <v>84</v>
      </c>
      <c r="BA12" s="71" t="s">
        <v>57</v>
      </c>
      <c r="BB12" s="71" t="s">
        <v>58</v>
      </c>
      <c r="BC12" s="72">
        <v>1534032468</v>
      </c>
      <c r="BD12" s="72">
        <v>1349319579</v>
      </c>
    </row>
    <row r="13" spans="1:56" s="48" customFormat="1" ht="86.25" customHeight="1" x14ac:dyDescent="0.25">
      <c r="A13" s="68">
        <v>204</v>
      </c>
      <c r="B13" s="23" t="s">
        <v>32</v>
      </c>
      <c r="C13" s="23" t="s">
        <v>33</v>
      </c>
      <c r="D13" s="23" t="s">
        <v>34</v>
      </c>
      <c r="E13" s="23" t="s">
        <v>35</v>
      </c>
      <c r="F13" s="23" t="s">
        <v>36</v>
      </c>
      <c r="G13" s="23" t="s">
        <v>37</v>
      </c>
      <c r="H13" s="23" t="s">
        <v>38</v>
      </c>
      <c r="I13" s="23" t="s">
        <v>39</v>
      </c>
      <c r="J13" s="94" t="s">
        <v>40</v>
      </c>
      <c r="K13" s="68">
        <f>IF(I13="na",0,IF(COUNTIFS($C$1:C13,C13,$I$1:I13,I13)&gt;1,0,1))</f>
        <v>0</v>
      </c>
      <c r="L13" s="68">
        <f>IF(I13="na",0,IF(COUNTIFS($D$1:D13,D13,$I$1:I13,I13)&gt;1,0,1))</f>
        <v>0</v>
      </c>
      <c r="M13" s="68">
        <f>IF(S13="",0,IF(VLOOKUP(R13,#REF!,2,0)=1,S13-O13,S13-SUMIFS($S:$S,$R:$R,INDEX(meses,VLOOKUP(R13,#REF!,2,0)-1),D:D,D13)))</f>
        <v>0</v>
      </c>
      <c r="N13" s="94"/>
      <c r="O13" s="94"/>
      <c r="P13" s="94"/>
      <c r="Q13" s="94"/>
      <c r="R13" s="2" t="s">
        <v>392</v>
      </c>
      <c r="S13" s="2"/>
      <c r="T13" s="22"/>
      <c r="U13" s="2"/>
      <c r="V13" s="2"/>
      <c r="W13" s="2"/>
      <c r="X13" s="23" t="s">
        <v>41</v>
      </c>
      <c r="Y13" s="23" t="s">
        <v>2288</v>
      </c>
      <c r="Z13" s="23" t="s">
        <v>43</v>
      </c>
      <c r="AA13" s="19">
        <v>65</v>
      </c>
      <c r="AB13" s="19">
        <f>244+18-78+AA13</f>
        <v>249</v>
      </c>
      <c r="AC13" s="69">
        <f>AB13-AA13</f>
        <v>184</v>
      </c>
      <c r="AD13" s="23"/>
      <c r="AE13" s="23" t="s">
        <v>393</v>
      </c>
      <c r="AF13" s="75">
        <f>AA13</f>
        <v>65</v>
      </c>
      <c r="AG13" s="22">
        <f>(AF13-AA13)/(AB13-AA13)</f>
        <v>0</v>
      </c>
      <c r="AH13" s="29" t="s">
        <v>2297</v>
      </c>
      <c r="AI13" s="2"/>
      <c r="AJ13" s="5"/>
      <c r="AK13" s="23" t="s">
        <v>45</v>
      </c>
      <c r="AL13" s="94" t="s">
        <v>46</v>
      </c>
      <c r="AM13" s="94" t="s">
        <v>47</v>
      </c>
      <c r="AN13" s="94" t="s">
        <v>48</v>
      </c>
      <c r="AO13" s="94" t="s">
        <v>49</v>
      </c>
      <c r="AP13" s="23" t="s">
        <v>86</v>
      </c>
      <c r="AQ13" s="23" t="s">
        <v>87</v>
      </c>
      <c r="AR13" s="2">
        <v>2201052</v>
      </c>
      <c r="AS13" s="2"/>
      <c r="AT13" s="39" t="s">
        <v>88</v>
      </c>
      <c r="AU13" s="39"/>
      <c r="AV13" s="39"/>
      <c r="AW13" s="2" t="s">
        <v>55</v>
      </c>
      <c r="AX13" s="70"/>
      <c r="AY13" s="71"/>
      <c r="AZ13" s="71" t="s">
        <v>89</v>
      </c>
      <c r="BA13" s="71" t="s">
        <v>90</v>
      </c>
      <c r="BB13" s="71" t="s">
        <v>91</v>
      </c>
      <c r="BC13" s="72">
        <v>123375925486.8</v>
      </c>
      <c r="BD13" s="72">
        <v>123375925486.8</v>
      </c>
    </row>
    <row r="14" spans="1:56" s="48" customFormat="1" ht="86.25" customHeight="1" x14ac:dyDescent="0.25">
      <c r="A14" s="68">
        <v>205</v>
      </c>
      <c r="B14" s="23" t="s">
        <v>32</v>
      </c>
      <c r="C14" s="23" t="s">
        <v>33</v>
      </c>
      <c r="D14" s="23" t="s">
        <v>34</v>
      </c>
      <c r="E14" s="23" t="s">
        <v>35</v>
      </c>
      <c r="F14" s="23" t="s">
        <v>36</v>
      </c>
      <c r="G14" s="23" t="s">
        <v>37</v>
      </c>
      <c r="H14" s="23" t="s">
        <v>38</v>
      </c>
      <c r="I14" s="23" t="s">
        <v>39</v>
      </c>
      <c r="J14" s="94" t="s">
        <v>40</v>
      </c>
      <c r="K14" s="68">
        <f>IF(I14="na",0,IF(COUNTIFS($C$1:C14,C14,$I$1:I14,I14)&gt;1,0,1))</f>
        <v>0</v>
      </c>
      <c r="L14" s="68">
        <f>IF(I14="na",0,IF(COUNTIFS($D$1:D14,D14,$I$1:I14,I14)&gt;1,0,1))</f>
        <v>0</v>
      </c>
      <c r="M14" s="68">
        <f>IF(S14="",0,IF(VLOOKUP(R14,#REF!,2,0)=1,S14-O14,S14-SUMIFS($S:$S,$R:$R,INDEX(meses,VLOOKUP(R14,#REF!,2,0)-1),D:D,D14)))</f>
        <v>0</v>
      </c>
      <c r="N14" s="94"/>
      <c r="O14" s="94"/>
      <c r="P14" s="94"/>
      <c r="Q14" s="94"/>
      <c r="R14" s="2" t="s">
        <v>392</v>
      </c>
      <c r="S14" s="2"/>
      <c r="T14" s="22"/>
      <c r="U14" s="2"/>
      <c r="V14" s="2"/>
      <c r="W14" s="2"/>
      <c r="X14" s="23" t="s">
        <v>41</v>
      </c>
      <c r="Y14" s="23" t="s">
        <v>2288</v>
      </c>
      <c r="Z14" s="23"/>
      <c r="AA14" s="19"/>
      <c r="AB14" s="19"/>
      <c r="AC14" s="19"/>
      <c r="AD14" s="23"/>
      <c r="AE14" s="98"/>
      <c r="AF14" s="5"/>
      <c r="AG14" s="22"/>
      <c r="AH14" s="29"/>
      <c r="AI14" s="2"/>
      <c r="AJ14" s="5"/>
      <c r="AK14" s="23" t="s">
        <v>45</v>
      </c>
      <c r="AL14" s="94" t="s">
        <v>46</v>
      </c>
      <c r="AM14" s="94" t="s">
        <v>47</v>
      </c>
      <c r="AN14" s="94" t="s">
        <v>48</v>
      </c>
      <c r="AO14" s="94" t="s">
        <v>49</v>
      </c>
      <c r="AP14" s="23" t="s">
        <v>86</v>
      </c>
      <c r="AQ14" s="23" t="s">
        <v>87</v>
      </c>
      <c r="AR14" s="2">
        <v>2201052</v>
      </c>
      <c r="AS14" s="2"/>
      <c r="AT14" s="39" t="s">
        <v>88</v>
      </c>
      <c r="AU14" s="39"/>
      <c r="AV14" s="39"/>
      <c r="AW14" s="2" t="s">
        <v>55</v>
      </c>
      <c r="AX14" s="70"/>
      <c r="AY14" s="71"/>
      <c r="AZ14" s="71" t="s">
        <v>89</v>
      </c>
      <c r="BA14" s="71" t="s">
        <v>57</v>
      </c>
      <c r="BB14" s="71" t="s">
        <v>91</v>
      </c>
      <c r="BC14" s="72">
        <v>13708436165.200001</v>
      </c>
      <c r="BD14" s="72">
        <v>13708436165.200001</v>
      </c>
    </row>
    <row r="15" spans="1:56" s="95" customFormat="1" ht="86.25" customHeight="1" x14ac:dyDescent="0.25">
      <c r="A15" s="68">
        <v>206</v>
      </c>
      <c r="B15" s="23" t="s">
        <v>32</v>
      </c>
      <c r="C15" s="23" t="s">
        <v>33</v>
      </c>
      <c r="D15" s="23" t="s">
        <v>34</v>
      </c>
      <c r="E15" s="23" t="s">
        <v>35</v>
      </c>
      <c r="F15" s="23" t="s">
        <v>36</v>
      </c>
      <c r="G15" s="23" t="s">
        <v>37</v>
      </c>
      <c r="H15" s="23" t="s">
        <v>38</v>
      </c>
      <c r="I15" s="23" t="s">
        <v>39</v>
      </c>
      <c r="J15" s="94" t="s">
        <v>40</v>
      </c>
      <c r="K15" s="68">
        <f>IF(I15="na",0,IF(COUNTIFS($C$1:C15,C15,$I$1:I15,I15)&gt;1,0,1))</f>
        <v>0</v>
      </c>
      <c r="L15" s="68">
        <f>IF(I15="na",0,IF(COUNTIFS($D$1:D15,D15,$I$1:I15,I15)&gt;1,0,1))</f>
        <v>0</v>
      </c>
      <c r="M15" s="68">
        <f>IF(S15="",0,IF(VLOOKUP(R15,#REF!,2,0)=1,S15-O15,S15-SUMIFS($S:$S,$R:$R,INDEX(meses,VLOOKUP(R15,#REF!,2,0)-1),D:D,D15)))</f>
        <v>0</v>
      </c>
      <c r="N15" s="94"/>
      <c r="O15" s="94"/>
      <c r="P15" s="94"/>
      <c r="Q15" s="94"/>
      <c r="R15" s="2" t="s">
        <v>392</v>
      </c>
      <c r="S15" s="2"/>
      <c r="T15" s="22"/>
      <c r="U15" s="2"/>
      <c r="V15" s="2"/>
      <c r="W15" s="2"/>
      <c r="X15" s="23" t="s">
        <v>41</v>
      </c>
      <c r="Y15" s="23" t="s">
        <v>2288</v>
      </c>
      <c r="Z15" s="23"/>
      <c r="AA15" s="19"/>
      <c r="AB15" s="19"/>
      <c r="AC15" s="19"/>
      <c r="AD15" s="23"/>
      <c r="AE15" s="23"/>
      <c r="AF15" s="5"/>
      <c r="AG15" s="22"/>
      <c r="AH15" s="2"/>
      <c r="AI15" s="2"/>
      <c r="AJ15" s="5"/>
      <c r="AK15" s="23" t="s">
        <v>45</v>
      </c>
      <c r="AL15" s="94" t="s">
        <v>46</v>
      </c>
      <c r="AM15" s="94" t="s">
        <v>47</v>
      </c>
      <c r="AN15" s="94" t="s">
        <v>48</v>
      </c>
      <c r="AO15" s="94" t="s">
        <v>49</v>
      </c>
      <c r="AP15" s="23" t="s">
        <v>133</v>
      </c>
      <c r="AQ15" s="23" t="s">
        <v>134</v>
      </c>
      <c r="AR15" s="2">
        <v>2201051</v>
      </c>
      <c r="AS15" s="2"/>
      <c r="AT15" s="39" t="s">
        <v>88</v>
      </c>
      <c r="AU15" s="39"/>
      <c r="AV15" s="39"/>
      <c r="AW15" s="2" t="s">
        <v>55</v>
      </c>
      <c r="AX15" s="70"/>
      <c r="AY15" s="71"/>
      <c r="AZ15" s="71" t="s">
        <v>135</v>
      </c>
      <c r="BA15" s="71" t="s">
        <v>136</v>
      </c>
      <c r="BB15" s="71" t="s">
        <v>91</v>
      </c>
      <c r="BC15" s="72">
        <v>54263700000</v>
      </c>
      <c r="BD15" s="72">
        <v>54263700000</v>
      </c>
    </row>
    <row r="16" spans="1:56" s="95" customFormat="1" ht="86.25" customHeight="1" x14ac:dyDescent="0.25">
      <c r="A16" s="68">
        <v>207</v>
      </c>
      <c r="B16" s="23" t="s">
        <v>32</v>
      </c>
      <c r="C16" s="23" t="s">
        <v>33</v>
      </c>
      <c r="D16" s="23" t="s">
        <v>34</v>
      </c>
      <c r="E16" s="23" t="s">
        <v>35</v>
      </c>
      <c r="F16" s="23" t="s">
        <v>36</v>
      </c>
      <c r="G16" s="23" t="s">
        <v>37</v>
      </c>
      <c r="H16" s="23" t="s">
        <v>38</v>
      </c>
      <c r="I16" s="23" t="s">
        <v>39</v>
      </c>
      <c r="J16" s="94" t="s">
        <v>40</v>
      </c>
      <c r="K16" s="68">
        <f>IF(I16="na",0,IF(COUNTIFS($C$1:C16,C16,$I$1:I16,I16)&gt;1,0,1))</f>
        <v>0</v>
      </c>
      <c r="L16" s="68">
        <f>IF(I16="na",0,IF(COUNTIFS($D$1:D16,D16,$I$1:I16,I16)&gt;1,0,1))</f>
        <v>0</v>
      </c>
      <c r="M16" s="68">
        <f>IF(S16="",0,IF(VLOOKUP(R16,#REF!,2,0)=1,S16-O16,S16-SUMIFS($S:$S,$R:$R,INDEX(meses,VLOOKUP(R16,#REF!,2,0)-1),D:D,D16)))</f>
        <v>0</v>
      </c>
      <c r="N16" s="94"/>
      <c r="O16" s="94"/>
      <c r="P16" s="94"/>
      <c r="Q16" s="94"/>
      <c r="R16" s="2" t="s">
        <v>392</v>
      </c>
      <c r="S16" s="2"/>
      <c r="T16" s="22"/>
      <c r="U16" s="2"/>
      <c r="V16" s="2"/>
      <c r="W16" s="2"/>
      <c r="X16" s="23" t="s">
        <v>41</v>
      </c>
      <c r="Y16" s="23" t="s">
        <v>2288</v>
      </c>
      <c r="Z16" s="23"/>
      <c r="AA16" s="19"/>
      <c r="AB16" s="19"/>
      <c r="AC16" s="19"/>
      <c r="AD16" s="23"/>
      <c r="AE16" s="23"/>
      <c r="AF16" s="5"/>
      <c r="AG16" s="22"/>
      <c r="AH16" s="2"/>
      <c r="AI16" s="2"/>
      <c r="AJ16" s="5"/>
      <c r="AK16" s="23" t="s">
        <v>45</v>
      </c>
      <c r="AL16" s="94" t="s">
        <v>46</v>
      </c>
      <c r="AM16" s="94" t="s">
        <v>47</v>
      </c>
      <c r="AN16" s="94" t="s">
        <v>48</v>
      </c>
      <c r="AO16" s="94" t="s">
        <v>49</v>
      </c>
      <c r="AP16" s="23" t="s">
        <v>137</v>
      </c>
      <c r="AQ16" s="23" t="s">
        <v>134</v>
      </c>
      <c r="AR16" s="2">
        <v>2201051</v>
      </c>
      <c r="AS16" s="2"/>
      <c r="AT16" s="39" t="s">
        <v>88</v>
      </c>
      <c r="AU16" s="39"/>
      <c r="AV16" s="39"/>
      <c r="AW16" s="2" t="s">
        <v>55</v>
      </c>
      <c r="AX16" s="70"/>
      <c r="AY16" s="71"/>
      <c r="AZ16" s="71" t="s">
        <v>135</v>
      </c>
      <c r="BA16" s="71" t="s">
        <v>57</v>
      </c>
      <c r="BB16" s="71" t="s">
        <v>91</v>
      </c>
      <c r="BC16" s="72">
        <v>6029300000</v>
      </c>
      <c r="BD16" s="72">
        <v>6029300000</v>
      </c>
    </row>
    <row r="17" spans="1:56" s="95" customFormat="1" ht="86.25" customHeight="1" x14ac:dyDescent="0.25">
      <c r="A17" s="68">
        <v>208</v>
      </c>
      <c r="B17" s="23" t="s">
        <v>32</v>
      </c>
      <c r="C17" s="23" t="s">
        <v>33</v>
      </c>
      <c r="D17" s="23" t="s">
        <v>34</v>
      </c>
      <c r="E17" s="23" t="s">
        <v>35</v>
      </c>
      <c r="F17" s="23" t="s">
        <v>36</v>
      </c>
      <c r="G17" s="23" t="s">
        <v>37</v>
      </c>
      <c r="H17" s="23" t="s">
        <v>38</v>
      </c>
      <c r="I17" s="23" t="s">
        <v>39</v>
      </c>
      <c r="J17" s="94" t="s">
        <v>40</v>
      </c>
      <c r="K17" s="68">
        <f>IF(I17="na",0,IF(COUNTIFS($C$1:C17,C17,$I$1:I17,I17)&gt;1,0,1))</f>
        <v>0</v>
      </c>
      <c r="L17" s="68">
        <f>IF(I17="na",0,IF(COUNTIFS($D$1:D17,D17,$I$1:I17,I17)&gt;1,0,1))</f>
        <v>0</v>
      </c>
      <c r="M17" s="68">
        <f>IF(S17="",0,IF(VLOOKUP(R17,#REF!,2,0)=1,S17-O17,S17-SUMIFS($S:$S,$R:$R,INDEX(meses,VLOOKUP(R17,#REF!,2,0)-1),D:D,D17)))</f>
        <v>0</v>
      </c>
      <c r="N17" s="94"/>
      <c r="O17" s="94"/>
      <c r="P17" s="94"/>
      <c r="Q17" s="94"/>
      <c r="R17" s="2" t="s">
        <v>392</v>
      </c>
      <c r="S17" s="2"/>
      <c r="T17" s="22"/>
      <c r="U17" s="2"/>
      <c r="V17" s="2"/>
      <c r="W17" s="2"/>
      <c r="X17" s="23" t="s">
        <v>41</v>
      </c>
      <c r="Y17" s="23" t="s">
        <v>2289</v>
      </c>
      <c r="Z17" s="23"/>
      <c r="AA17" s="19">
        <f>23+206+350</f>
        <v>579</v>
      </c>
      <c r="AB17" s="19">
        <f>+AA17+450</f>
        <v>1029</v>
      </c>
      <c r="AC17" s="69">
        <f t="shared" ref="AC17:AC19" si="4">AB17-AA17</f>
        <v>450</v>
      </c>
      <c r="AD17" s="23"/>
      <c r="AE17" s="23"/>
      <c r="AF17" s="75">
        <f>AA17</f>
        <v>579</v>
      </c>
      <c r="AG17" s="22">
        <f t="shared" ref="AG17:AG19" si="5">(AF17-AA17)/(AB17-AA17)</f>
        <v>0</v>
      </c>
      <c r="AH17" s="29" t="s">
        <v>2298</v>
      </c>
      <c r="AI17" s="2"/>
      <c r="AJ17" s="5"/>
      <c r="AK17" s="23" t="s">
        <v>45</v>
      </c>
      <c r="AL17" s="94" t="s">
        <v>46</v>
      </c>
      <c r="AM17" s="94" t="s">
        <v>47</v>
      </c>
      <c r="AN17" s="94" t="s">
        <v>48</v>
      </c>
      <c r="AO17" s="94" t="s">
        <v>49</v>
      </c>
      <c r="AP17" s="23" t="s">
        <v>86</v>
      </c>
      <c r="AQ17" s="23" t="s">
        <v>87</v>
      </c>
      <c r="AR17" s="2">
        <v>2201052</v>
      </c>
      <c r="AS17" s="2"/>
      <c r="AT17" s="39" t="s">
        <v>92</v>
      </c>
      <c r="AU17" s="39"/>
      <c r="AV17" s="39" t="s">
        <v>54</v>
      </c>
      <c r="AW17" s="2" t="s">
        <v>55</v>
      </c>
      <c r="AX17" s="70">
        <v>372594152302</v>
      </c>
      <c r="AY17" s="71">
        <v>1</v>
      </c>
      <c r="AZ17" s="71" t="s">
        <v>93</v>
      </c>
      <c r="BA17" s="71" t="s">
        <v>57</v>
      </c>
      <c r="BB17" s="71" t="s">
        <v>58</v>
      </c>
      <c r="BC17" s="72">
        <v>124015256081</v>
      </c>
      <c r="BD17" s="72">
        <v>124015256081</v>
      </c>
    </row>
    <row r="18" spans="1:56" s="95" customFormat="1" ht="86.25" customHeight="1" x14ac:dyDescent="0.25">
      <c r="A18" s="68">
        <v>209</v>
      </c>
      <c r="B18" s="23" t="s">
        <v>32</v>
      </c>
      <c r="C18" s="23" t="s">
        <v>33</v>
      </c>
      <c r="D18" s="23" t="s">
        <v>34</v>
      </c>
      <c r="E18" s="23" t="s">
        <v>35</v>
      </c>
      <c r="F18" s="23" t="s">
        <v>36</v>
      </c>
      <c r="G18" s="23" t="s">
        <v>37</v>
      </c>
      <c r="H18" s="23" t="s">
        <v>38</v>
      </c>
      <c r="I18" s="23" t="s">
        <v>39</v>
      </c>
      <c r="J18" s="94" t="s">
        <v>40</v>
      </c>
      <c r="K18" s="68">
        <f>IF(I18="na",0,IF(COUNTIFS($C$1:C18,C18,$I$1:I18,I18)&gt;1,0,1))</f>
        <v>0</v>
      </c>
      <c r="L18" s="68">
        <f>IF(I18="na",0,IF(COUNTIFS($D$1:D18,D18,$I$1:I18,I18)&gt;1,0,1))</f>
        <v>0</v>
      </c>
      <c r="M18" s="68">
        <f>IF(S18="",0,IF(VLOOKUP(R18,#REF!,2,0)=1,S18-O18,S18-SUMIFS($S:$S,$R:$R,INDEX(meses,VLOOKUP(R18,#REF!,2,0)-1),D:D,D18)))</f>
        <v>0</v>
      </c>
      <c r="N18" s="94"/>
      <c r="O18" s="94"/>
      <c r="P18" s="94"/>
      <c r="Q18" s="94"/>
      <c r="R18" s="2" t="s">
        <v>392</v>
      </c>
      <c r="S18" s="2"/>
      <c r="T18" s="22"/>
      <c r="U18" s="2"/>
      <c r="V18" s="2"/>
      <c r="W18" s="2"/>
      <c r="X18" s="23" t="s">
        <v>41</v>
      </c>
      <c r="Y18" s="23" t="s">
        <v>2289</v>
      </c>
      <c r="Z18" s="23"/>
      <c r="AA18" s="19">
        <v>0</v>
      </c>
      <c r="AB18" s="19">
        <v>0</v>
      </c>
      <c r="AC18" s="69">
        <f t="shared" si="4"/>
        <v>0</v>
      </c>
      <c r="AD18" s="23"/>
      <c r="AE18" s="23"/>
      <c r="AF18" s="2"/>
      <c r="AG18" s="22">
        <v>0</v>
      </c>
      <c r="AH18" s="29" t="s">
        <v>2298</v>
      </c>
      <c r="AI18" s="2"/>
      <c r="AJ18" s="5"/>
      <c r="AK18" s="23" t="s">
        <v>45</v>
      </c>
      <c r="AL18" s="94" t="s">
        <v>46</v>
      </c>
      <c r="AM18" s="94" t="s">
        <v>47</v>
      </c>
      <c r="AN18" s="94" t="s">
        <v>48</v>
      </c>
      <c r="AO18" s="94" t="s">
        <v>49</v>
      </c>
      <c r="AP18" s="23" t="s">
        <v>94</v>
      </c>
      <c r="AQ18" s="23" t="s">
        <v>87</v>
      </c>
      <c r="AR18" s="2">
        <v>2201052</v>
      </c>
      <c r="AS18" s="2"/>
      <c r="AT18" s="39" t="s">
        <v>95</v>
      </c>
      <c r="AU18" s="39"/>
      <c r="AV18" s="39" t="s">
        <v>54</v>
      </c>
      <c r="AW18" s="2" t="s">
        <v>55</v>
      </c>
      <c r="AX18" s="70">
        <v>42122801172</v>
      </c>
      <c r="AY18" s="71">
        <v>1</v>
      </c>
      <c r="AZ18" s="71" t="s">
        <v>93</v>
      </c>
      <c r="BA18" s="71" t="s">
        <v>57</v>
      </c>
      <c r="BB18" s="71" t="s">
        <v>58</v>
      </c>
      <c r="BC18" s="72">
        <v>13779472297</v>
      </c>
      <c r="BD18" s="72">
        <v>10577930960</v>
      </c>
    </row>
    <row r="19" spans="1:56" s="95" customFormat="1" ht="86.25" customHeight="1" x14ac:dyDescent="0.25">
      <c r="A19" s="68">
        <v>210</v>
      </c>
      <c r="B19" s="23" t="s">
        <v>32</v>
      </c>
      <c r="C19" s="23" t="s">
        <v>33</v>
      </c>
      <c r="D19" s="23" t="s">
        <v>34</v>
      </c>
      <c r="E19" s="23" t="s">
        <v>35</v>
      </c>
      <c r="F19" s="23" t="s">
        <v>36</v>
      </c>
      <c r="G19" s="23" t="s">
        <v>37</v>
      </c>
      <c r="H19" s="23" t="s">
        <v>38</v>
      </c>
      <c r="I19" s="23" t="s">
        <v>39</v>
      </c>
      <c r="J19" s="94" t="s">
        <v>40</v>
      </c>
      <c r="K19" s="68">
        <f>IF(I19="na",0,IF(COUNTIFS($C$1:C19,C19,$I$1:I19,I19)&gt;1,0,1))</f>
        <v>0</v>
      </c>
      <c r="L19" s="68">
        <f>IF(I19="na",0,IF(COUNTIFS($D$1:D19,D19,$I$1:I19,I19)&gt;1,0,1))</f>
        <v>0</v>
      </c>
      <c r="M19" s="68">
        <f>IF(S19="",0,IF(VLOOKUP(R19,#REF!,2,0)=1,S19-O19,S19-SUMIFS($S:$S,$R:$R,INDEX(meses,VLOOKUP(R19,#REF!,2,0)-1),D:D,D19)))</f>
        <v>0</v>
      </c>
      <c r="N19" s="94"/>
      <c r="O19" s="94"/>
      <c r="P19" s="94"/>
      <c r="Q19" s="94"/>
      <c r="R19" s="2" t="s">
        <v>392</v>
      </c>
      <c r="S19" s="2"/>
      <c r="T19" s="22"/>
      <c r="U19" s="2"/>
      <c r="V19" s="2"/>
      <c r="W19" s="2"/>
      <c r="X19" s="23" t="s">
        <v>41</v>
      </c>
      <c r="Y19" s="23" t="s">
        <v>2290</v>
      </c>
      <c r="Z19" s="23"/>
      <c r="AA19" s="19">
        <v>0</v>
      </c>
      <c r="AB19" s="19">
        <v>19</v>
      </c>
      <c r="AC19" s="69">
        <f t="shared" si="4"/>
        <v>19</v>
      </c>
      <c r="AD19" s="23"/>
      <c r="AE19" s="23"/>
      <c r="AF19" s="5"/>
      <c r="AG19" s="22">
        <f t="shared" si="5"/>
        <v>0</v>
      </c>
      <c r="AH19" s="29" t="s">
        <v>2299</v>
      </c>
      <c r="AI19" s="2"/>
      <c r="AJ19" s="5"/>
      <c r="AK19" s="23" t="s">
        <v>45</v>
      </c>
      <c r="AL19" s="94" t="s">
        <v>46</v>
      </c>
      <c r="AM19" s="94" t="s">
        <v>47</v>
      </c>
      <c r="AN19" s="94" t="s">
        <v>48</v>
      </c>
      <c r="AO19" s="94">
        <v>16</v>
      </c>
      <c r="AP19" s="23" t="s">
        <v>94</v>
      </c>
      <c r="AQ19" s="23" t="s">
        <v>87</v>
      </c>
      <c r="AR19" s="2">
        <v>2201052</v>
      </c>
      <c r="AS19" s="2"/>
      <c r="AT19" s="39" t="s">
        <v>96</v>
      </c>
      <c r="AU19" s="39"/>
      <c r="AV19" s="39"/>
      <c r="AW19" s="2" t="s">
        <v>55</v>
      </c>
      <c r="AX19" s="70"/>
      <c r="AY19" s="71"/>
      <c r="AZ19" s="71" t="s">
        <v>89</v>
      </c>
      <c r="BA19" s="71" t="s">
        <v>57</v>
      </c>
      <c r="BB19" s="71" t="s">
        <v>91</v>
      </c>
      <c r="BC19" s="72">
        <v>1860245828</v>
      </c>
      <c r="BD19" s="72">
        <v>1092000000</v>
      </c>
    </row>
    <row r="20" spans="1:56" s="95" customFormat="1" ht="86.25" customHeight="1" x14ac:dyDescent="0.25">
      <c r="A20" s="68">
        <v>211</v>
      </c>
      <c r="B20" s="23" t="s">
        <v>32</v>
      </c>
      <c r="C20" s="23" t="s">
        <v>33</v>
      </c>
      <c r="D20" s="23" t="s">
        <v>34</v>
      </c>
      <c r="E20" s="23" t="s">
        <v>35</v>
      </c>
      <c r="F20" s="23" t="s">
        <v>36</v>
      </c>
      <c r="G20" s="23" t="s">
        <v>37</v>
      </c>
      <c r="H20" s="23" t="s">
        <v>38</v>
      </c>
      <c r="I20" s="23" t="s">
        <v>39</v>
      </c>
      <c r="J20" s="94" t="s">
        <v>40</v>
      </c>
      <c r="K20" s="68">
        <f>IF(I20="na",0,IF(COUNTIFS($C$1:C20,C20,$I$1:I20,I20)&gt;1,0,1))</f>
        <v>0</v>
      </c>
      <c r="L20" s="68">
        <f>IF(I20="na",0,IF(COUNTIFS($D$1:D20,D20,$I$1:I20,I20)&gt;1,0,1))</f>
        <v>0</v>
      </c>
      <c r="M20" s="68">
        <f>IF(S20="",0,IF(VLOOKUP(R20,#REF!,2,0)=1,S20-O20,S20-SUMIFS($S:$S,$R:$R,INDEX(meses,VLOOKUP(R20,#REF!,2,0)-1),D:D,D20)))</f>
        <v>0</v>
      </c>
      <c r="N20" s="94"/>
      <c r="O20" s="94"/>
      <c r="P20" s="94"/>
      <c r="Q20" s="94"/>
      <c r="R20" s="2" t="s">
        <v>392</v>
      </c>
      <c r="S20" s="2"/>
      <c r="T20" s="22"/>
      <c r="U20" s="2"/>
      <c r="V20" s="2"/>
      <c r="W20" s="2"/>
      <c r="X20" s="23" t="s">
        <v>41</v>
      </c>
      <c r="Y20" s="23" t="s">
        <v>2290</v>
      </c>
      <c r="Z20" s="23"/>
      <c r="AA20" s="19"/>
      <c r="AB20" s="19"/>
      <c r="AC20" s="19"/>
      <c r="AD20" s="23"/>
      <c r="AE20" s="23"/>
      <c r="AF20" s="5"/>
      <c r="AG20" s="22"/>
      <c r="AH20" s="29" t="s">
        <v>2299</v>
      </c>
      <c r="AI20" s="2"/>
      <c r="AJ20" s="5"/>
      <c r="AK20" s="23" t="s">
        <v>45</v>
      </c>
      <c r="AL20" s="94" t="s">
        <v>46</v>
      </c>
      <c r="AM20" s="94" t="s">
        <v>47</v>
      </c>
      <c r="AN20" s="94" t="s">
        <v>48</v>
      </c>
      <c r="AO20" s="94">
        <v>16</v>
      </c>
      <c r="AP20" s="23" t="s">
        <v>94</v>
      </c>
      <c r="AQ20" s="23" t="s">
        <v>87</v>
      </c>
      <c r="AR20" s="2">
        <v>2201052</v>
      </c>
      <c r="AS20" s="2"/>
      <c r="AT20" s="39" t="s">
        <v>97</v>
      </c>
      <c r="AU20" s="39"/>
      <c r="AV20" s="39"/>
      <c r="AW20" s="2" t="s">
        <v>55</v>
      </c>
      <c r="AX20" s="70"/>
      <c r="AY20" s="71"/>
      <c r="AZ20" s="71" t="s">
        <v>89</v>
      </c>
      <c r="BA20" s="71" t="s">
        <v>57</v>
      </c>
      <c r="BB20" s="71" t="s">
        <v>91</v>
      </c>
      <c r="BC20" s="72">
        <v>306778769</v>
      </c>
      <c r="BD20" s="72">
        <v>208000000</v>
      </c>
    </row>
    <row r="21" spans="1:56" s="95" customFormat="1" ht="86.25" customHeight="1" x14ac:dyDescent="0.25">
      <c r="A21" s="68">
        <v>212</v>
      </c>
      <c r="B21" s="23" t="s">
        <v>32</v>
      </c>
      <c r="C21" s="23" t="s">
        <v>33</v>
      </c>
      <c r="D21" s="23" t="s">
        <v>34</v>
      </c>
      <c r="E21" s="23" t="s">
        <v>35</v>
      </c>
      <c r="F21" s="23" t="s">
        <v>36</v>
      </c>
      <c r="G21" s="23" t="s">
        <v>37</v>
      </c>
      <c r="H21" s="23" t="s">
        <v>38</v>
      </c>
      <c r="I21" s="23" t="s">
        <v>39</v>
      </c>
      <c r="J21" s="94" t="s">
        <v>40</v>
      </c>
      <c r="K21" s="68">
        <f>IF(I21="na",0,IF(COUNTIFS($C$1:C21,C21,$I$1:I21,I21)&gt;1,0,1))</f>
        <v>0</v>
      </c>
      <c r="L21" s="68">
        <f>IF(I21="na",0,IF(COUNTIFS($D$1:D21,D21,$I$1:I21,I21)&gt;1,0,1))</f>
        <v>0</v>
      </c>
      <c r="M21" s="68">
        <f>IF(S21="",0,IF(VLOOKUP(R21,#REF!,2,0)=1,S21-O21,S21-SUMIFS($S:$S,$R:$R,INDEX(meses,VLOOKUP(R21,#REF!,2,0)-1),D:D,D21)))</f>
        <v>0</v>
      </c>
      <c r="N21" s="94"/>
      <c r="O21" s="94"/>
      <c r="P21" s="94"/>
      <c r="Q21" s="94"/>
      <c r="R21" s="2" t="s">
        <v>392</v>
      </c>
      <c r="S21" s="2"/>
      <c r="T21" s="22"/>
      <c r="U21" s="2"/>
      <c r="V21" s="2"/>
      <c r="W21" s="2"/>
      <c r="X21" s="23" t="s">
        <v>41</v>
      </c>
      <c r="Y21" s="23" t="s">
        <v>2291</v>
      </c>
      <c r="Z21" s="23"/>
      <c r="AA21" s="19">
        <v>0</v>
      </c>
      <c r="AB21" s="19">
        <v>8</v>
      </c>
      <c r="AC21" s="69">
        <f>AB21-AA21</f>
        <v>8</v>
      </c>
      <c r="AD21" s="23"/>
      <c r="AE21" s="23"/>
      <c r="AF21" s="5"/>
      <c r="AG21" s="22">
        <f>(AF21-AA21)/(AB21-AA21)</f>
        <v>0</v>
      </c>
      <c r="AH21" s="29" t="s">
        <v>2300</v>
      </c>
      <c r="AI21" s="2"/>
      <c r="AJ21" s="5"/>
      <c r="AK21" s="23" t="s">
        <v>45</v>
      </c>
      <c r="AL21" s="94" t="s">
        <v>46</v>
      </c>
      <c r="AM21" s="94" t="s">
        <v>47</v>
      </c>
      <c r="AN21" s="94" t="s">
        <v>48</v>
      </c>
      <c r="AO21" s="94">
        <v>16</v>
      </c>
      <c r="AP21" s="23" t="s">
        <v>94</v>
      </c>
      <c r="AQ21" s="23" t="s">
        <v>87</v>
      </c>
      <c r="AR21" s="2">
        <v>2201052</v>
      </c>
      <c r="AS21" s="2"/>
      <c r="AT21" s="39" t="s">
        <v>98</v>
      </c>
      <c r="AU21" s="39"/>
      <c r="AV21" s="39"/>
      <c r="AW21" s="2" t="s">
        <v>55</v>
      </c>
      <c r="AX21" s="70"/>
      <c r="AY21" s="71"/>
      <c r="AZ21" s="71" t="s">
        <v>89</v>
      </c>
      <c r="BA21" s="71" t="s">
        <v>57</v>
      </c>
      <c r="BB21" s="71" t="s">
        <v>91</v>
      </c>
      <c r="BC21" s="72">
        <v>1550000000</v>
      </c>
      <c r="BD21" s="72">
        <v>1090626434</v>
      </c>
    </row>
    <row r="22" spans="1:56" s="95" customFormat="1" ht="86.25" customHeight="1" x14ac:dyDescent="0.25">
      <c r="A22" s="68">
        <v>213</v>
      </c>
      <c r="B22" s="23" t="s">
        <v>32</v>
      </c>
      <c r="C22" s="23" t="s">
        <v>33</v>
      </c>
      <c r="D22" s="23" t="s">
        <v>34</v>
      </c>
      <c r="E22" s="23" t="s">
        <v>35</v>
      </c>
      <c r="F22" s="23" t="s">
        <v>36</v>
      </c>
      <c r="G22" s="23" t="s">
        <v>37</v>
      </c>
      <c r="H22" s="23" t="s">
        <v>38</v>
      </c>
      <c r="I22" s="23" t="s">
        <v>39</v>
      </c>
      <c r="J22" s="94" t="s">
        <v>40</v>
      </c>
      <c r="K22" s="68">
        <f>IF(I22="na",0,IF(COUNTIFS($C$1:C22,C22,$I$1:I22,I22)&gt;1,0,1))</f>
        <v>0</v>
      </c>
      <c r="L22" s="68">
        <f>IF(I22="na",0,IF(COUNTIFS($D$1:D22,D22,$I$1:I22,I22)&gt;1,0,1))</f>
        <v>0</v>
      </c>
      <c r="M22" s="68">
        <f>IF(S22="",0,IF(VLOOKUP(R22,#REF!,2,0)=1,S22-O22,S22-SUMIFS($S:$S,$R:$R,INDEX(meses,VLOOKUP(R22,#REF!,2,0)-1),D:D,D22)))</f>
        <v>0</v>
      </c>
      <c r="N22" s="94"/>
      <c r="O22" s="94"/>
      <c r="P22" s="94"/>
      <c r="Q22" s="94"/>
      <c r="R22" s="2" t="s">
        <v>392</v>
      </c>
      <c r="S22" s="2"/>
      <c r="T22" s="22"/>
      <c r="U22" s="2"/>
      <c r="V22" s="2"/>
      <c r="W22" s="2"/>
      <c r="X22" s="23" t="s">
        <v>41</v>
      </c>
      <c r="Y22" s="23" t="s">
        <v>2291</v>
      </c>
      <c r="Z22" s="23"/>
      <c r="AA22" s="19"/>
      <c r="AB22" s="19"/>
      <c r="AC22" s="19"/>
      <c r="AD22" s="23"/>
      <c r="AE22" s="23"/>
      <c r="AF22" s="5"/>
      <c r="AG22" s="22"/>
      <c r="AH22" s="29" t="s">
        <v>2300</v>
      </c>
      <c r="AI22" s="2"/>
      <c r="AJ22" s="5"/>
      <c r="AK22" s="23" t="s">
        <v>45</v>
      </c>
      <c r="AL22" s="94" t="s">
        <v>46</v>
      </c>
      <c r="AM22" s="94" t="s">
        <v>47</v>
      </c>
      <c r="AN22" s="94" t="s">
        <v>48</v>
      </c>
      <c r="AO22" s="94">
        <v>16</v>
      </c>
      <c r="AP22" s="23" t="s">
        <v>94</v>
      </c>
      <c r="AQ22" s="23" t="s">
        <v>87</v>
      </c>
      <c r="AR22" s="2">
        <v>2201052</v>
      </c>
      <c r="AS22" s="2"/>
      <c r="AT22" s="39" t="s">
        <v>99</v>
      </c>
      <c r="AU22" s="39"/>
      <c r="AV22" s="39"/>
      <c r="AW22" s="2" t="s">
        <v>55</v>
      </c>
      <c r="AX22" s="70"/>
      <c r="AY22" s="71"/>
      <c r="AZ22" s="71" t="s">
        <v>89</v>
      </c>
      <c r="BA22" s="71" t="s">
        <v>57</v>
      </c>
      <c r="BB22" s="71" t="s">
        <v>91</v>
      </c>
      <c r="BC22" s="72">
        <v>250000000</v>
      </c>
      <c r="BD22" s="72">
        <v>250000000</v>
      </c>
    </row>
    <row r="23" spans="1:56" s="95" customFormat="1" ht="86.25" customHeight="1" x14ac:dyDescent="0.25">
      <c r="A23" s="68">
        <v>214</v>
      </c>
      <c r="B23" s="23" t="s">
        <v>32</v>
      </c>
      <c r="C23" s="23" t="s">
        <v>33</v>
      </c>
      <c r="D23" s="23" t="s">
        <v>34</v>
      </c>
      <c r="E23" s="23" t="s">
        <v>35</v>
      </c>
      <c r="F23" s="23" t="s">
        <v>36</v>
      </c>
      <c r="G23" s="23" t="s">
        <v>37</v>
      </c>
      <c r="H23" s="23" t="s">
        <v>38</v>
      </c>
      <c r="I23" s="23" t="s">
        <v>39</v>
      </c>
      <c r="J23" s="94" t="s">
        <v>40</v>
      </c>
      <c r="K23" s="68">
        <f>IF(I23="na",0,IF(COUNTIFS($C$1:C23,C23,$I$1:I23,I23)&gt;1,0,1))</f>
        <v>0</v>
      </c>
      <c r="L23" s="68">
        <f>IF(I23="na",0,IF(COUNTIFS($D$1:D23,D23,$I$1:I23,I23)&gt;1,0,1))</f>
        <v>0</v>
      </c>
      <c r="M23" s="68">
        <f>IF(S23="",0,IF(VLOOKUP(R23,#REF!,2,0)=1,S23-O23,S23-SUMIFS($S:$S,$R:$R,INDEX(meses,VLOOKUP(R23,#REF!,2,0)-1),D:D,D23)))</f>
        <v>0</v>
      </c>
      <c r="N23" s="94"/>
      <c r="O23" s="94"/>
      <c r="P23" s="94"/>
      <c r="Q23" s="94"/>
      <c r="R23" s="2" t="s">
        <v>392</v>
      </c>
      <c r="S23" s="2"/>
      <c r="T23" s="22"/>
      <c r="U23" s="2"/>
      <c r="V23" s="2"/>
      <c r="W23" s="2"/>
      <c r="X23" s="23" t="s">
        <v>41</v>
      </c>
      <c r="Y23" s="23" t="s">
        <v>85</v>
      </c>
      <c r="Z23" s="23"/>
      <c r="AA23" s="19">
        <v>0</v>
      </c>
      <c r="AB23" s="19">
        <v>0</v>
      </c>
      <c r="AC23" s="69">
        <f>AB23-AA23</f>
        <v>0</v>
      </c>
      <c r="AD23" s="23"/>
      <c r="AE23" s="23"/>
      <c r="AF23" s="2"/>
      <c r="AG23" s="22">
        <v>0</v>
      </c>
      <c r="AH23" s="29"/>
      <c r="AI23" s="2"/>
      <c r="AJ23" s="5"/>
      <c r="AK23" s="23" t="s">
        <v>45</v>
      </c>
      <c r="AL23" s="94" t="s">
        <v>46</v>
      </c>
      <c r="AM23" s="94" t="s">
        <v>47</v>
      </c>
      <c r="AN23" s="94" t="s">
        <v>48</v>
      </c>
      <c r="AO23" s="94" t="s">
        <v>49</v>
      </c>
      <c r="AP23" s="23" t="s">
        <v>100</v>
      </c>
      <c r="AQ23" s="23" t="s">
        <v>87</v>
      </c>
      <c r="AR23" s="2">
        <v>2201052</v>
      </c>
      <c r="AS23" s="2"/>
      <c r="AT23" s="39" t="s">
        <v>101</v>
      </c>
      <c r="AU23" s="39"/>
      <c r="AV23" s="39" t="s">
        <v>70</v>
      </c>
      <c r="AW23" s="2" t="s">
        <v>55</v>
      </c>
      <c r="AX23" s="70"/>
      <c r="AY23" s="71">
        <v>11.5</v>
      </c>
      <c r="AZ23" s="71" t="s">
        <v>93</v>
      </c>
      <c r="BA23" s="71" t="s">
        <v>57</v>
      </c>
      <c r="BB23" s="71" t="s">
        <v>58</v>
      </c>
      <c r="BC23" s="72">
        <v>120000000</v>
      </c>
      <c r="BD23" s="72">
        <v>120000000</v>
      </c>
    </row>
    <row r="24" spans="1:56" s="95" customFormat="1" ht="86.25" customHeight="1" x14ac:dyDescent="0.25">
      <c r="A24" s="68">
        <v>215</v>
      </c>
      <c r="B24" s="23" t="s">
        <v>32</v>
      </c>
      <c r="C24" s="23" t="s">
        <v>33</v>
      </c>
      <c r="D24" s="23" t="s">
        <v>34</v>
      </c>
      <c r="E24" s="23" t="s">
        <v>35</v>
      </c>
      <c r="F24" s="23" t="s">
        <v>36</v>
      </c>
      <c r="G24" s="23" t="s">
        <v>37</v>
      </c>
      <c r="H24" s="23" t="s">
        <v>38</v>
      </c>
      <c r="I24" s="23" t="s">
        <v>39</v>
      </c>
      <c r="J24" s="94" t="s">
        <v>40</v>
      </c>
      <c r="K24" s="68">
        <f>IF(I24="na",0,IF(COUNTIFS($C$1:C24,C24,$I$1:I24,I24)&gt;1,0,1))</f>
        <v>0</v>
      </c>
      <c r="L24" s="68">
        <f>IF(I24="na",0,IF(COUNTIFS($D$1:D24,D24,$I$1:I24,I24)&gt;1,0,1))</f>
        <v>0</v>
      </c>
      <c r="M24" s="68">
        <f>IF(S24="",0,IF(VLOOKUP(R24,#REF!,2,0)=1,S24-O24,S24-SUMIFS($S:$S,$R:$R,INDEX(meses,VLOOKUP(R24,#REF!,2,0)-1),D:D,D24)))</f>
        <v>0</v>
      </c>
      <c r="N24" s="94"/>
      <c r="O24" s="94"/>
      <c r="P24" s="94"/>
      <c r="Q24" s="94"/>
      <c r="R24" s="2" t="s">
        <v>392</v>
      </c>
      <c r="S24" s="2"/>
      <c r="T24" s="22"/>
      <c r="U24" s="2"/>
      <c r="V24" s="2"/>
      <c r="W24" s="2"/>
      <c r="X24" s="23" t="s">
        <v>41</v>
      </c>
      <c r="Y24" s="23" t="s">
        <v>42</v>
      </c>
      <c r="Z24" s="23"/>
      <c r="AA24" s="19"/>
      <c r="AB24" s="19"/>
      <c r="AC24" s="19"/>
      <c r="AD24" s="23"/>
      <c r="AE24" s="23"/>
      <c r="AF24" s="5"/>
      <c r="AG24" s="22"/>
      <c r="AH24" s="29"/>
      <c r="AI24" s="2"/>
      <c r="AJ24" s="5"/>
      <c r="AK24" s="23" t="s">
        <v>45</v>
      </c>
      <c r="AL24" s="94" t="s">
        <v>46</v>
      </c>
      <c r="AM24" s="94" t="s">
        <v>47</v>
      </c>
      <c r="AN24" s="94" t="s">
        <v>48</v>
      </c>
      <c r="AO24" s="94" t="s">
        <v>49</v>
      </c>
      <c r="AP24" s="23" t="s">
        <v>102</v>
      </c>
      <c r="AQ24" s="23" t="s">
        <v>51</v>
      </c>
      <c r="AR24" s="2" t="s">
        <v>52</v>
      </c>
      <c r="AS24" s="2"/>
      <c r="AT24" s="39" t="s">
        <v>103</v>
      </c>
      <c r="AU24" s="39"/>
      <c r="AV24" s="39" t="s">
        <v>54</v>
      </c>
      <c r="AW24" s="2" t="s">
        <v>55</v>
      </c>
      <c r="AX24" s="70">
        <v>0</v>
      </c>
      <c r="AY24" s="71">
        <v>0</v>
      </c>
      <c r="AZ24" s="71" t="s">
        <v>56</v>
      </c>
      <c r="BA24" s="71" t="s">
        <v>57</v>
      </c>
      <c r="BB24" s="71" t="s">
        <v>58</v>
      </c>
      <c r="BC24" s="72">
        <v>0</v>
      </c>
      <c r="BD24" s="72">
        <v>0</v>
      </c>
    </row>
    <row r="25" spans="1:56" s="95" customFormat="1" ht="86.25" customHeight="1" x14ac:dyDescent="0.25">
      <c r="A25" s="68">
        <v>216</v>
      </c>
      <c r="B25" s="23" t="s">
        <v>32</v>
      </c>
      <c r="C25" s="23" t="s">
        <v>33</v>
      </c>
      <c r="D25" s="23" t="s">
        <v>34</v>
      </c>
      <c r="E25" s="23" t="s">
        <v>35</v>
      </c>
      <c r="F25" s="23" t="s">
        <v>36</v>
      </c>
      <c r="G25" s="23" t="s">
        <v>37</v>
      </c>
      <c r="H25" s="23" t="s">
        <v>38</v>
      </c>
      <c r="I25" s="23" t="s">
        <v>39</v>
      </c>
      <c r="J25" s="94" t="s">
        <v>40</v>
      </c>
      <c r="K25" s="68">
        <f>IF(I25="na",0,IF(COUNTIFS($C$1:C25,C25,$I$1:I25,I25)&gt;1,0,1))</f>
        <v>0</v>
      </c>
      <c r="L25" s="68">
        <f>IF(I25="na",0,IF(COUNTIFS($D$1:D25,D25,$I$1:I25,I25)&gt;1,0,1))</f>
        <v>0</v>
      </c>
      <c r="M25" s="68">
        <f>IF(S25="",0,IF(VLOOKUP(R25,#REF!,2,0)=1,S25-O25,S25-SUMIFS($S:$S,$R:$R,INDEX(meses,VLOOKUP(R25,#REF!,2,0)-1),D:D,D25)))</f>
        <v>0</v>
      </c>
      <c r="N25" s="94"/>
      <c r="O25" s="94"/>
      <c r="P25" s="94"/>
      <c r="Q25" s="94"/>
      <c r="R25" s="2" t="s">
        <v>392</v>
      </c>
      <c r="S25" s="2"/>
      <c r="T25" s="22"/>
      <c r="U25" s="2"/>
      <c r="V25" s="2"/>
      <c r="W25" s="2"/>
      <c r="X25" s="23" t="s">
        <v>41</v>
      </c>
      <c r="Y25" s="23" t="s">
        <v>42</v>
      </c>
      <c r="Z25" s="23"/>
      <c r="AA25" s="19"/>
      <c r="AB25" s="19"/>
      <c r="AC25" s="19"/>
      <c r="AD25" s="23"/>
      <c r="AE25" s="23"/>
      <c r="AF25" s="5"/>
      <c r="AG25" s="22"/>
      <c r="AH25" s="29"/>
      <c r="AI25" s="2"/>
      <c r="AJ25" s="5"/>
      <c r="AK25" s="23" t="s">
        <v>45</v>
      </c>
      <c r="AL25" s="94" t="s">
        <v>46</v>
      </c>
      <c r="AM25" s="94" t="s">
        <v>47</v>
      </c>
      <c r="AN25" s="94" t="s">
        <v>48</v>
      </c>
      <c r="AO25" s="94" t="s">
        <v>49</v>
      </c>
      <c r="AP25" s="23" t="s">
        <v>104</v>
      </c>
      <c r="AQ25" s="23" t="s">
        <v>51</v>
      </c>
      <c r="AR25" s="2" t="s">
        <v>52</v>
      </c>
      <c r="AS25" s="2"/>
      <c r="AT25" s="39" t="s">
        <v>105</v>
      </c>
      <c r="AU25" s="39"/>
      <c r="AV25" s="39" t="s">
        <v>54</v>
      </c>
      <c r="AW25" s="2" t="s">
        <v>55</v>
      </c>
      <c r="AX25" s="70">
        <v>0</v>
      </c>
      <c r="AY25" s="71">
        <v>0</v>
      </c>
      <c r="AZ25" s="71" t="s">
        <v>56</v>
      </c>
      <c r="BA25" s="71" t="s">
        <v>57</v>
      </c>
      <c r="BB25" s="71" t="s">
        <v>58</v>
      </c>
      <c r="BC25" s="72">
        <v>0</v>
      </c>
      <c r="BD25" s="72">
        <v>0</v>
      </c>
    </row>
    <row r="26" spans="1:56" s="95" customFormat="1" ht="86.25" customHeight="1" x14ac:dyDescent="0.25">
      <c r="A26" s="68">
        <v>217</v>
      </c>
      <c r="B26" s="23" t="s">
        <v>32</v>
      </c>
      <c r="C26" s="23" t="s">
        <v>33</v>
      </c>
      <c r="D26" s="23" t="s">
        <v>34</v>
      </c>
      <c r="E26" s="23" t="s">
        <v>35</v>
      </c>
      <c r="F26" s="23" t="s">
        <v>36</v>
      </c>
      <c r="G26" s="23" t="s">
        <v>37</v>
      </c>
      <c r="H26" s="23" t="s">
        <v>38</v>
      </c>
      <c r="I26" s="23" t="s">
        <v>39</v>
      </c>
      <c r="J26" s="94" t="s">
        <v>40</v>
      </c>
      <c r="K26" s="68">
        <f>IF(I26="na",0,IF(COUNTIFS($C$1:C26,C26,$I$1:I26,I26)&gt;1,0,1))</f>
        <v>0</v>
      </c>
      <c r="L26" s="68">
        <f>IF(I26="na",0,IF(COUNTIFS($D$1:D26,D26,$I$1:I26,I26)&gt;1,0,1))</f>
        <v>0</v>
      </c>
      <c r="M26" s="68">
        <f>IF(S26="",0,IF(VLOOKUP(R26,#REF!,2,0)=1,S26-O26,S26-SUMIFS($S:$S,$R:$R,INDEX(meses,VLOOKUP(R26,#REF!,2,0)-1),D:D,D26)))</f>
        <v>0</v>
      </c>
      <c r="N26" s="94"/>
      <c r="O26" s="94"/>
      <c r="P26" s="94"/>
      <c r="Q26" s="94"/>
      <c r="R26" s="2" t="s">
        <v>392</v>
      </c>
      <c r="S26" s="2"/>
      <c r="T26" s="22"/>
      <c r="U26" s="2"/>
      <c r="V26" s="2"/>
      <c r="W26" s="2"/>
      <c r="X26" s="23" t="s">
        <v>41</v>
      </c>
      <c r="Y26" s="23" t="s">
        <v>59</v>
      </c>
      <c r="Z26" s="23"/>
      <c r="AA26" s="19"/>
      <c r="AB26" s="19"/>
      <c r="AC26" s="19"/>
      <c r="AD26" s="23"/>
      <c r="AE26" s="23"/>
      <c r="AF26" s="5"/>
      <c r="AG26" s="22"/>
      <c r="AH26" s="29"/>
      <c r="AI26" s="2"/>
      <c r="AJ26" s="5"/>
      <c r="AK26" s="23" t="s">
        <v>45</v>
      </c>
      <c r="AL26" s="94" t="s">
        <v>46</v>
      </c>
      <c r="AM26" s="94" t="s">
        <v>47</v>
      </c>
      <c r="AN26" s="94" t="s">
        <v>48</v>
      </c>
      <c r="AO26" s="94" t="s">
        <v>49</v>
      </c>
      <c r="AP26" s="23" t="s">
        <v>106</v>
      </c>
      <c r="AQ26" s="23" t="s">
        <v>61</v>
      </c>
      <c r="AR26" s="2" t="s">
        <v>62</v>
      </c>
      <c r="AS26" s="2"/>
      <c r="AT26" s="39" t="s">
        <v>107</v>
      </c>
      <c r="AU26" s="39"/>
      <c r="AV26" s="39" t="s">
        <v>54</v>
      </c>
      <c r="AW26" s="2" t="s">
        <v>55</v>
      </c>
      <c r="AX26" s="70">
        <v>0</v>
      </c>
      <c r="AY26" s="71">
        <v>0</v>
      </c>
      <c r="AZ26" s="71" t="s">
        <v>64</v>
      </c>
      <c r="BA26" s="71" t="s">
        <v>57</v>
      </c>
      <c r="BB26" s="71" t="s">
        <v>58</v>
      </c>
      <c r="BC26" s="72">
        <v>0</v>
      </c>
      <c r="BD26" s="72">
        <v>0</v>
      </c>
    </row>
    <row r="27" spans="1:56" s="95" customFormat="1" ht="86.25" customHeight="1" x14ac:dyDescent="0.25">
      <c r="A27" s="68">
        <v>218</v>
      </c>
      <c r="B27" s="23" t="s">
        <v>32</v>
      </c>
      <c r="C27" s="23" t="s">
        <v>33</v>
      </c>
      <c r="D27" s="23" t="s">
        <v>34</v>
      </c>
      <c r="E27" s="23" t="s">
        <v>35</v>
      </c>
      <c r="F27" s="23" t="s">
        <v>36</v>
      </c>
      <c r="G27" s="23" t="s">
        <v>37</v>
      </c>
      <c r="H27" s="23" t="s">
        <v>38</v>
      </c>
      <c r="I27" s="23" t="s">
        <v>39</v>
      </c>
      <c r="J27" s="94" t="s">
        <v>40</v>
      </c>
      <c r="K27" s="68">
        <f>IF(I27="na",0,IF(COUNTIFS($C$1:C27,C27,$I$1:I27,I27)&gt;1,0,1))</f>
        <v>0</v>
      </c>
      <c r="L27" s="68">
        <f>IF(I27="na",0,IF(COUNTIFS($D$1:D27,D27,$I$1:I27,I27)&gt;1,0,1))</f>
        <v>0</v>
      </c>
      <c r="M27" s="68">
        <f>IF(S27="",0,IF(VLOOKUP(R27,#REF!,2,0)=1,S27-O27,S27-SUMIFS($S:$S,$R:$R,INDEX(meses,VLOOKUP(R27,#REF!,2,0)-1),D:D,D27)))</f>
        <v>0</v>
      </c>
      <c r="N27" s="94"/>
      <c r="O27" s="94"/>
      <c r="P27" s="94"/>
      <c r="Q27" s="94"/>
      <c r="R27" s="2" t="s">
        <v>392</v>
      </c>
      <c r="S27" s="2"/>
      <c r="T27" s="22"/>
      <c r="U27" s="2"/>
      <c r="V27" s="2"/>
      <c r="W27" s="2"/>
      <c r="X27" s="23" t="s">
        <v>41</v>
      </c>
      <c r="Y27" s="23" t="s">
        <v>59</v>
      </c>
      <c r="Z27" s="23"/>
      <c r="AA27" s="19"/>
      <c r="AB27" s="19"/>
      <c r="AC27" s="19"/>
      <c r="AD27" s="23"/>
      <c r="AE27" s="23"/>
      <c r="AF27" s="5"/>
      <c r="AG27" s="22"/>
      <c r="AH27" s="29"/>
      <c r="AI27" s="2"/>
      <c r="AJ27" s="5"/>
      <c r="AK27" s="23" t="s">
        <v>45</v>
      </c>
      <c r="AL27" s="94" t="s">
        <v>46</v>
      </c>
      <c r="AM27" s="94" t="s">
        <v>47</v>
      </c>
      <c r="AN27" s="94" t="s">
        <v>48</v>
      </c>
      <c r="AO27" s="94" t="s">
        <v>49</v>
      </c>
      <c r="AP27" s="23" t="s">
        <v>108</v>
      </c>
      <c r="AQ27" s="23" t="s">
        <v>61</v>
      </c>
      <c r="AR27" s="2" t="s">
        <v>62</v>
      </c>
      <c r="AS27" s="2"/>
      <c r="AT27" s="39" t="s">
        <v>109</v>
      </c>
      <c r="AU27" s="39"/>
      <c r="AV27" s="39" t="s">
        <v>54</v>
      </c>
      <c r="AW27" s="2" t="s">
        <v>55</v>
      </c>
      <c r="AX27" s="70">
        <v>0</v>
      </c>
      <c r="AY27" s="71">
        <v>0</v>
      </c>
      <c r="AZ27" s="71" t="s">
        <v>64</v>
      </c>
      <c r="BA27" s="71" t="s">
        <v>57</v>
      </c>
      <c r="BB27" s="71" t="s">
        <v>58</v>
      </c>
      <c r="BC27" s="72">
        <v>0</v>
      </c>
      <c r="BD27" s="72">
        <v>0</v>
      </c>
    </row>
    <row r="28" spans="1:56" s="95" customFormat="1" ht="86.25" customHeight="1" x14ac:dyDescent="0.25">
      <c r="A28" s="68">
        <v>219</v>
      </c>
      <c r="B28" s="23" t="s">
        <v>32</v>
      </c>
      <c r="C28" s="23" t="s">
        <v>33</v>
      </c>
      <c r="D28" s="23" t="s">
        <v>34</v>
      </c>
      <c r="E28" s="23" t="s">
        <v>35</v>
      </c>
      <c r="F28" s="23" t="s">
        <v>36</v>
      </c>
      <c r="G28" s="23" t="s">
        <v>37</v>
      </c>
      <c r="H28" s="23" t="s">
        <v>38</v>
      </c>
      <c r="I28" s="23" t="s">
        <v>39</v>
      </c>
      <c r="J28" s="94" t="s">
        <v>40</v>
      </c>
      <c r="K28" s="68">
        <f>IF(I28="na",0,IF(COUNTIFS($C$1:C28,C28,$I$1:I28,I28)&gt;1,0,1))</f>
        <v>0</v>
      </c>
      <c r="L28" s="68">
        <f>IF(I28="na",0,IF(COUNTIFS($D$1:D28,D28,$I$1:I28,I28)&gt;1,0,1))</f>
        <v>0</v>
      </c>
      <c r="M28" s="68">
        <f>IF(S28="",0,IF(VLOOKUP(R28,#REF!,2,0)=1,S28-O28,S28-SUMIFS($S:$S,$R:$R,INDEX(meses,VLOOKUP(R28,#REF!,2,0)-1),D:D,D28)))</f>
        <v>0</v>
      </c>
      <c r="N28" s="94"/>
      <c r="O28" s="94"/>
      <c r="P28" s="94"/>
      <c r="Q28" s="94"/>
      <c r="R28" s="2" t="s">
        <v>392</v>
      </c>
      <c r="S28" s="2"/>
      <c r="T28" s="22"/>
      <c r="U28" s="2"/>
      <c r="V28" s="2"/>
      <c r="W28" s="2"/>
      <c r="X28" s="23" t="s">
        <v>41</v>
      </c>
      <c r="Y28" s="23" t="s">
        <v>59</v>
      </c>
      <c r="Z28" s="23"/>
      <c r="AA28" s="19"/>
      <c r="AB28" s="19"/>
      <c r="AC28" s="19"/>
      <c r="AD28" s="23"/>
      <c r="AE28" s="23"/>
      <c r="AF28" s="5"/>
      <c r="AG28" s="22"/>
      <c r="AH28" s="29"/>
      <c r="AI28" s="2"/>
      <c r="AJ28" s="5"/>
      <c r="AK28" s="23" t="s">
        <v>45</v>
      </c>
      <c r="AL28" s="94" t="s">
        <v>46</v>
      </c>
      <c r="AM28" s="94" t="s">
        <v>47</v>
      </c>
      <c r="AN28" s="94" t="s">
        <v>48</v>
      </c>
      <c r="AO28" s="94" t="s">
        <v>49</v>
      </c>
      <c r="AP28" s="23" t="s">
        <v>110</v>
      </c>
      <c r="AQ28" s="23" t="s">
        <v>61</v>
      </c>
      <c r="AR28" s="2" t="s">
        <v>62</v>
      </c>
      <c r="AS28" s="2"/>
      <c r="AT28" s="39" t="s">
        <v>110</v>
      </c>
      <c r="AU28" s="39"/>
      <c r="AV28" s="39" t="s">
        <v>70</v>
      </c>
      <c r="AW28" s="2" t="s">
        <v>55</v>
      </c>
      <c r="AX28" s="70">
        <v>0</v>
      </c>
      <c r="AY28" s="71">
        <v>0</v>
      </c>
      <c r="AZ28" s="71" t="s">
        <v>64</v>
      </c>
      <c r="BA28" s="71" t="s">
        <v>57</v>
      </c>
      <c r="BB28" s="71" t="s">
        <v>58</v>
      </c>
      <c r="BC28" s="72">
        <v>0</v>
      </c>
      <c r="BD28" s="72">
        <v>0</v>
      </c>
    </row>
    <row r="29" spans="1:56" s="95" customFormat="1" ht="86.25" customHeight="1" x14ac:dyDescent="0.25">
      <c r="A29" s="68">
        <v>220</v>
      </c>
      <c r="B29" s="23" t="s">
        <v>32</v>
      </c>
      <c r="C29" s="23" t="s">
        <v>33</v>
      </c>
      <c r="D29" s="23" t="s">
        <v>34</v>
      </c>
      <c r="E29" s="23" t="s">
        <v>35</v>
      </c>
      <c r="F29" s="23" t="s">
        <v>36</v>
      </c>
      <c r="G29" s="23" t="s">
        <v>37</v>
      </c>
      <c r="H29" s="23" t="s">
        <v>38</v>
      </c>
      <c r="I29" s="23" t="s">
        <v>39</v>
      </c>
      <c r="J29" s="94" t="s">
        <v>40</v>
      </c>
      <c r="K29" s="68">
        <f>IF(I29="na",0,IF(COUNTIFS($C$1:C29,C29,$I$1:I29,I29)&gt;1,0,1))</f>
        <v>0</v>
      </c>
      <c r="L29" s="68">
        <f>IF(I29="na",0,IF(COUNTIFS($D$1:D29,D29,$I$1:I29,I29)&gt;1,0,1))</f>
        <v>0</v>
      </c>
      <c r="M29" s="68">
        <f>IF(S29="",0,IF(VLOOKUP(R29,#REF!,2,0)=1,S29-O29,S29-SUMIFS($S:$S,$R:$R,INDEX(meses,VLOOKUP(R29,#REF!,2,0)-1),D:D,D29)))</f>
        <v>0</v>
      </c>
      <c r="N29" s="94"/>
      <c r="O29" s="94"/>
      <c r="P29" s="94"/>
      <c r="Q29" s="94"/>
      <c r="R29" s="2" t="s">
        <v>392</v>
      </c>
      <c r="S29" s="2"/>
      <c r="T29" s="22"/>
      <c r="U29" s="2"/>
      <c r="V29" s="2"/>
      <c r="W29" s="2"/>
      <c r="X29" s="23" t="s">
        <v>41</v>
      </c>
      <c r="Y29" s="23" t="s">
        <v>59</v>
      </c>
      <c r="Z29" s="23"/>
      <c r="AA29" s="19"/>
      <c r="AB29" s="19"/>
      <c r="AC29" s="19"/>
      <c r="AD29" s="23"/>
      <c r="AE29" s="23"/>
      <c r="AF29" s="5"/>
      <c r="AG29" s="22"/>
      <c r="AH29" s="29"/>
      <c r="AI29" s="2"/>
      <c r="AJ29" s="5"/>
      <c r="AK29" s="23" t="s">
        <v>45</v>
      </c>
      <c r="AL29" s="94" t="s">
        <v>46</v>
      </c>
      <c r="AM29" s="94" t="s">
        <v>47</v>
      </c>
      <c r="AN29" s="94" t="s">
        <v>48</v>
      </c>
      <c r="AO29" s="94" t="s">
        <v>49</v>
      </c>
      <c r="AP29" s="23" t="s">
        <v>111</v>
      </c>
      <c r="AQ29" s="23" t="s">
        <v>61</v>
      </c>
      <c r="AR29" s="2" t="s">
        <v>62</v>
      </c>
      <c r="AS29" s="2"/>
      <c r="AT29" s="39" t="s">
        <v>112</v>
      </c>
      <c r="AU29" s="39"/>
      <c r="AV29" s="39" t="s">
        <v>54</v>
      </c>
      <c r="AW29" s="2" t="s">
        <v>55</v>
      </c>
      <c r="AX29" s="70">
        <v>0</v>
      </c>
      <c r="AY29" s="71">
        <v>0</v>
      </c>
      <c r="AZ29" s="71" t="s">
        <v>64</v>
      </c>
      <c r="BA29" s="71" t="s">
        <v>57</v>
      </c>
      <c r="BB29" s="71" t="s">
        <v>58</v>
      </c>
      <c r="BC29" s="72">
        <v>0</v>
      </c>
      <c r="BD29" s="72">
        <v>0</v>
      </c>
    </row>
    <row r="30" spans="1:56" s="48" customFormat="1" ht="65.25" customHeight="1" x14ac:dyDescent="0.25">
      <c r="A30" s="68">
        <v>221</v>
      </c>
      <c r="B30" s="23" t="s">
        <v>32</v>
      </c>
      <c r="C30" s="23" t="s">
        <v>33</v>
      </c>
      <c r="D30" s="23" t="s">
        <v>34</v>
      </c>
      <c r="E30" s="23" t="s">
        <v>35</v>
      </c>
      <c r="F30" s="23" t="s">
        <v>36</v>
      </c>
      <c r="G30" s="23" t="s">
        <v>37</v>
      </c>
      <c r="H30" s="23" t="s">
        <v>38</v>
      </c>
      <c r="I30" s="23" t="s">
        <v>39</v>
      </c>
      <c r="J30" s="94" t="s">
        <v>40</v>
      </c>
      <c r="K30" s="68">
        <f>IF(I30="na",0,IF(COUNTIFS($C$1:C30,C30,$I$1:I30,I30)&gt;1,0,1))</f>
        <v>0</v>
      </c>
      <c r="L30" s="68">
        <f>IF(I30="na",0,IF(COUNTIFS($D$1:D30,D30,$I$1:I30,I30)&gt;1,0,1))</f>
        <v>0</v>
      </c>
      <c r="M30" s="68">
        <f>IF(S30="",0,IF(VLOOKUP(R30,#REF!,2,0)=1,S30-O30,S30-SUMIFS($S:$S,$R:$R,INDEX(meses,VLOOKUP(R30,#REF!,2,0)-1),D:D,D30)))</f>
        <v>0</v>
      </c>
      <c r="N30" s="94"/>
      <c r="O30" s="94"/>
      <c r="P30" s="94"/>
      <c r="Q30" s="94"/>
      <c r="R30" s="2" t="s">
        <v>392</v>
      </c>
      <c r="S30" s="2"/>
      <c r="T30" s="22"/>
      <c r="U30" s="2"/>
      <c r="V30" s="2"/>
      <c r="W30" s="2"/>
      <c r="X30" s="23" t="s">
        <v>41</v>
      </c>
      <c r="Y30" s="23" t="s">
        <v>113</v>
      </c>
      <c r="Z30" s="23" t="s">
        <v>43</v>
      </c>
      <c r="AA30" s="19">
        <v>0</v>
      </c>
      <c r="AB30" s="19">
        <v>96</v>
      </c>
      <c r="AC30" s="69">
        <f>AB30-AA30</f>
        <v>96</v>
      </c>
      <c r="AD30" s="23" t="s">
        <v>44</v>
      </c>
      <c r="AE30" s="23" t="s">
        <v>393</v>
      </c>
      <c r="AF30" s="5"/>
      <c r="AG30" s="22">
        <f>(AF30-AA30)/(AB30-AA30)</f>
        <v>0</v>
      </c>
      <c r="AH30" s="29"/>
      <c r="AI30" s="2"/>
      <c r="AJ30" s="5"/>
      <c r="AK30" s="23" t="s">
        <v>45</v>
      </c>
      <c r="AL30" s="94" t="s">
        <v>46</v>
      </c>
      <c r="AM30" s="94" t="s">
        <v>47</v>
      </c>
      <c r="AN30" s="94" t="s">
        <v>48</v>
      </c>
      <c r="AO30" s="94" t="s">
        <v>49</v>
      </c>
      <c r="AP30" s="23" t="s">
        <v>114</v>
      </c>
      <c r="AQ30" s="23" t="s">
        <v>115</v>
      </c>
      <c r="AR30" s="2">
        <v>2201006</v>
      </c>
      <c r="AS30" s="2"/>
      <c r="AT30" s="39" t="s">
        <v>116</v>
      </c>
      <c r="AU30" s="39"/>
      <c r="AV30" s="39" t="s">
        <v>54</v>
      </c>
      <c r="AW30" s="2" t="s">
        <v>55</v>
      </c>
      <c r="AX30" s="70">
        <v>12780287.5</v>
      </c>
      <c r="AY30" s="71">
        <v>12</v>
      </c>
      <c r="AZ30" s="71" t="s">
        <v>117</v>
      </c>
      <c r="BA30" s="71" t="s">
        <v>57</v>
      </c>
      <c r="BB30" s="71" t="s">
        <v>58</v>
      </c>
      <c r="BC30" s="72">
        <v>153363450</v>
      </c>
      <c r="BD30" s="72">
        <v>153363450</v>
      </c>
    </row>
    <row r="31" spans="1:56" s="95" customFormat="1" ht="69" customHeight="1" x14ac:dyDescent="0.25">
      <c r="A31" s="68">
        <v>222</v>
      </c>
      <c r="B31" s="23" t="s">
        <v>32</v>
      </c>
      <c r="C31" s="23" t="s">
        <v>33</v>
      </c>
      <c r="D31" s="23" t="s">
        <v>34</v>
      </c>
      <c r="E31" s="23" t="s">
        <v>35</v>
      </c>
      <c r="F31" s="23" t="s">
        <v>36</v>
      </c>
      <c r="G31" s="23" t="s">
        <v>37</v>
      </c>
      <c r="H31" s="23" t="s">
        <v>38</v>
      </c>
      <c r="I31" s="23" t="s">
        <v>39</v>
      </c>
      <c r="J31" s="94" t="s">
        <v>40</v>
      </c>
      <c r="K31" s="68">
        <f>IF(I31="na",0,IF(COUNTIFS($C$1:C31,C31,$I$1:I31,I31)&gt;1,0,1))</f>
        <v>0</v>
      </c>
      <c r="L31" s="68">
        <f>IF(I31="na",0,IF(COUNTIFS($D$1:D31,D31,$I$1:I31,I31)&gt;1,0,1))</f>
        <v>0</v>
      </c>
      <c r="M31" s="68">
        <f>IF(S31="",0,IF(VLOOKUP(R31,#REF!,2,0)=1,S31-O31,S31-SUMIFS($S:$S,$R:$R,INDEX(meses,VLOOKUP(R31,#REF!,2,0)-1),D:D,D31)))</f>
        <v>0</v>
      </c>
      <c r="N31" s="94"/>
      <c r="O31" s="94"/>
      <c r="P31" s="94"/>
      <c r="Q31" s="94"/>
      <c r="R31" s="2" t="s">
        <v>392</v>
      </c>
      <c r="S31" s="2"/>
      <c r="T31" s="22"/>
      <c r="U31" s="2"/>
      <c r="V31" s="2"/>
      <c r="W31" s="2"/>
      <c r="X31" s="23" t="s">
        <v>41</v>
      </c>
      <c r="Y31" s="23" t="s">
        <v>113</v>
      </c>
      <c r="Z31" s="23"/>
      <c r="AA31" s="19"/>
      <c r="AB31" s="19"/>
      <c r="AC31" s="19"/>
      <c r="AD31" s="23"/>
      <c r="AE31" s="23"/>
      <c r="AF31" s="5"/>
      <c r="AG31" s="22"/>
      <c r="AH31" s="2"/>
      <c r="AI31" s="2"/>
      <c r="AJ31" s="5"/>
      <c r="AK31" s="23" t="s">
        <v>45</v>
      </c>
      <c r="AL31" s="94" t="s">
        <v>46</v>
      </c>
      <c r="AM31" s="94" t="s">
        <v>47</v>
      </c>
      <c r="AN31" s="94" t="s">
        <v>48</v>
      </c>
      <c r="AO31" s="94" t="s">
        <v>49</v>
      </c>
      <c r="AP31" s="23" t="s">
        <v>118</v>
      </c>
      <c r="AQ31" s="23" t="s">
        <v>115</v>
      </c>
      <c r="AR31" s="2">
        <v>2201006</v>
      </c>
      <c r="AS31" s="2"/>
      <c r="AT31" s="39" t="s">
        <v>119</v>
      </c>
      <c r="AU31" s="39"/>
      <c r="AV31" s="39" t="s">
        <v>54</v>
      </c>
      <c r="AW31" s="2" t="s">
        <v>55</v>
      </c>
      <c r="AX31" s="70">
        <v>436536843.75</v>
      </c>
      <c r="AY31" s="71">
        <v>12</v>
      </c>
      <c r="AZ31" s="71" t="s">
        <v>117</v>
      </c>
      <c r="BA31" s="71" t="s">
        <v>57</v>
      </c>
      <c r="BB31" s="71" t="s">
        <v>58</v>
      </c>
      <c r="BC31" s="72">
        <v>0</v>
      </c>
      <c r="BD31" s="72">
        <v>0</v>
      </c>
    </row>
    <row r="32" spans="1:56" s="95" customFormat="1" ht="80.25" customHeight="1" x14ac:dyDescent="0.25">
      <c r="A32" s="68">
        <v>223</v>
      </c>
      <c r="B32" s="23" t="s">
        <v>32</v>
      </c>
      <c r="C32" s="23" t="s">
        <v>33</v>
      </c>
      <c r="D32" s="23" t="s">
        <v>34</v>
      </c>
      <c r="E32" s="23" t="s">
        <v>35</v>
      </c>
      <c r="F32" s="23" t="s">
        <v>36</v>
      </c>
      <c r="G32" s="23" t="s">
        <v>37</v>
      </c>
      <c r="H32" s="23" t="s">
        <v>38</v>
      </c>
      <c r="I32" s="23" t="s">
        <v>39</v>
      </c>
      <c r="J32" s="94" t="s">
        <v>40</v>
      </c>
      <c r="K32" s="68">
        <f>IF(I32="na",0,IF(COUNTIFS($C$1:C32,C32,$I$1:I32,I32)&gt;1,0,1))</f>
        <v>0</v>
      </c>
      <c r="L32" s="68">
        <f>IF(I32="na",0,IF(COUNTIFS($D$1:D32,D32,$I$1:I32,I32)&gt;1,0,1))</f>
        <v>0</v>
      </c>
      <c r="M32" s="68">
        <f>IF(S32="",0,IF(VLOOKUP(R32,#REF!,2,0)=1,S32-O32,S32-SUMIFS($S:$S,$R:$R,INDEX(meses,VLOOKUP(R32,#REF!,2,0)-1),D:D,D32)))</f>
        <v>0</v>
      </c>
      <c r="N32" s="94"/>
      <c r="O32" s="94"/>
      <c r="P32" s="94"/>
      <c r="Q32" s="94"/>
      <c r="R32" s="2" t="s">
        <v>392</v>
      </c>
      <c r="S32" s="2"/>
      <c r="T32" s="22"/>
      <c r="U32" s="2"/>
      <c r="V32" s="2"/>
      <c r="W32" s="2"/>
      <c r="X32" s="23" t="s">
        <v>41</v>
      </c>
      <c r="Y32" s="23" t="s">
        <v>113</v>
      </c>
      <c r="Z32" s="23"/>
      <c r="AA32" s="19"/>
      <c r="AB32" s="19"/>
      <c r="AC32" s="19"/>
      <c r="AD32" s="23"/>
      <c r="AE32" s="23"/>
      <c r="AF32" s="5"/>
      <c r="AG32" s="22"/>
      <c r="AH32" s="2"/>
      <c r="AI32" s="2"/>
      <c r="AJ32" s="5"/>
      <c r="AK32" s="23" t="s">
        <v>45</v>
      </c>
      <c r="AL32" s="94" t="s">
        <v>46</v>
      </c>
      <c r="AM32" s="94" t="s">
        <v>47</v>
      </c>
      <c r="AN32" s="94" t="s">
        <v>48</v>
      </c>
      <c r="AO32" s="94" t="s">
        <v>49</v>
      </c>
      <c r="AP32" s="23" t="s">
        <v>120</v>
      </c>
      <c r="AQ32" s="23" t="s">
        <v>115</v>
      </c>
      <c r="AR32" s="2">
        <v>2201006</v>
      </c>
      <c r="AS32" s="2"/>
      <c r="AT32" s="39" t="s">
        <v>121</v>
      </c>
      <c r="AU32" s="39"/>
      <c r="AV32" s="39" t="s">
        <v>54</v>
      </c>
      <c r="AW32" s="2" t="s">
        <v>55</v>
      </c>
      <c r="AX32" s="70">
        <v>46342875</v>
      </c>
      <c r="AY32" s="71">
        <v>11.5</v>
      </c>
      <c r="AZ32" s="71" t="s">
        <v>117</v>
      </c>
      <c r="BA32" s="71" t="s">
        <v>57</v>
      </c>
      <c r="BB32" s="71" t="s">
        <v>58</v>
      </c>
      <c r="BC32" s="72">
        <v>0</v>
      </c>
      <c r="BD32" s="72">
        <v>0</v>
      </c>
    </row>
    <row r="33" spans="1:56" s="95" customFormat="1" ht="86.25" customHeight="1" x14ac:dyDescent="0.25">
      <c r="A33" s="68">
        <v>224</v>
      </c>
      <c r="B33" s="23" t="s">
        <v>32</v>
      </c>
      <c r="C33" s="23" t="s">
        <v>33</v>
      </c>
      <c r="D33" s="23" t="s">
        <v>34</v>
      </c>
      <c r="E33" s="23" t="s">
        <v>35</v>
      </c>
      <c r="F33" s="23" t="s">
        <v>36</v>
      </c>
      <c r="G33" s="23" t="s">
        <v>37</v>
      </c>
      <c r="H33" s="23" t="s">
        <v>38</v>
      </c>
      <c r="I33" s="23" t="s">
        <v>39</v>
      </c>
      <c r="J33" s="94" t="s">
        <v>40</v>
      </c>
      <c r="K33" s="68">
        <f>IF(I33="na",0,IF(COUNTIFS($C$1:C33,C33,$I$1:I33,I33)&gt;1,0,1))</f>
        <v>0</v>
      </c>
      <c r="L33" s="68">
        <f>IF(I33="na",0,IF(COUNTIFS($D$1:D33,D33,$I$1:I33,I33)&gt;1,0,1))</f>
        <v>0</v>
      </c>
      <c r="M33" s="68">
        <f>IF(S33="",0,IF(VLOOKUP(R33,#REF!,2,0)=1,S33-O33,S33-SUMIFS($S:$S,$R:$R,INDEX(meses,VLOOKUP(R33,#REF!,2,0)-1),D:D,D33)))</f>
        <v>0</v>
      </c>
      <c r="N33" s="94"/>
      <c r="O33" s="94"/>
      <c r="P33" s="94"/>
      <c r="Q33" s="94"/>
      <c r="R33" s="2" t="s">
        <v>392</v>
      </c>
      <c r="S33" s="2"/>
      <c r="T33" s="22"/>
      <c r="U33" s="2"/>
      <c r="V33" s="2"/>
      <c r="W33" s="2"/>
      <c r="X33" s="23" t="s">
        <v>41</v>
      </c>
      <c r="Y33" s="23" t="s">
        <v>113</v>
      </c>
      <c r="Z33" s="23"/>
      <c r="AA33" s="19"/>
      <c r="AB33" s="19"/>
      <c r="AC33" s="19"/>
      <c r="AD33" s="23"/>
      <c r="AE33" s="23"/>
      <c r="AF33" s="5"/>
      <c r="AG33" s="22"/>
      <c r="AH33" s="2"/>
      <c r="AI33" s="2"/>
      <c r="AJ33" s="5"/>
      <c r="AK33" s="23" t="s">
        <v>45</v>
      </c>
      <c r="AL33" s="94" t="s">
        <v>46</v>
      </c>
      <c r="AM33" s="94" t="s">
        <v>47</v>
      </c>
      <c r="AN33" s="94" t="s">
        <v>48</v>
      </c>
      <c r="AO33" s="94" t="s">
        <v>49</v>
      </c>
      <c r="AP33" s="23" t="s">
        <v>122</v>
      </c>
      <c r="AQ33" s="23" t="s">
        <v>115</v>
      </c>
      <c r="AR33" s="2">
        <v>2201006</v>
      </c>
      <c r="AS33" s="2"/>
      <c r="AT33" s="39" t="s">
        <v>123</v>
      </c>
      <c r="AU33" s="39"/>
      <c r="AV33" s="39" t="s">
        <v>54</v>
      </c>
      <c r="AW33" s="2" t="s">
        <v>55</v>
      </c>
      <c r="AX33" s="70">
        <v>50666666.666666664</v>
      </c>
      <c r="AY33" s="71">
        <v>12</v>
      </c>
      <c r="AZ33" s="71" t="s">
        <v>117</v>
      </c>
      <c r="BA33" s="71" t="s">
        <v>57</v>
      </c>
      <c r="BB33" s="71" t="s">
        <v>58</v>
      </c>
      <c r="BC33" s="72">
        <v>66009600</v>
      </c>
      <c r="BD33" s="72">
        <v>66009600</v>
      </c>
    </row>
    <row r="34" spans="1:56" s="95" customFormat="1" ht="86.25" customHeight="1" x14ac:dyDescent="0.25">
      <c r="A34" s="68">
        <v>225</v>
      </c>
      <c r="B34" s="23" t="s">
        <v>32</v>
      </c>
      <c r="C34" s="23" t="s">
        <v>33</v>
      </c>
      <c r="D34" s="23" t="s">
        <v>34</v>
      </c>
      <c r="E34" s="23" t="s">
        <v>35</v>
      </c>
      <c r="F34" s="23" t="s">
        <v>36</v>
      </c>
      <c r="G34" s="23" t="s">
        <v>37</v>
      </c>
      <c r="H34" s="23" t="s">
        <v>38</v>
      </c>
      <c r="I34" s="23" t="s">
        <v>39</v>
      </c>
      <c r="J34" s="94" t="s">
        <v>40</v>
      </c>
      <c r="K34" s="68">
        <f>IF(I34="na",0,IF(COUNTIFS($C$1:C34,C34,$I$1:I34,I34)&gt;1,0,1))</f>
        <v>0</v>
      </c>
      <c r="L34" s="68">
        <f>IF(I34="na",0,IF(COUNTIFS($D$1:D34,D34,$I$1:I34,I34)&gt;1,0,1))</f>
        <v>0</v>
      </c>
      <c r="M34" s="68">
        <f>IF(S34="",0,IF(VLOOKUP(R34,#REF!,2,0)=1,S34-O34,S34-SUMIFS($S:$S,$R:$R,INDEX(meses,VLOOKUP(R34,#REF!,2,0)-1),D:D,D34)))</f>
        <v>0</v>
      </c>
      <c r="N34" s="94"/>
      <c r="O34" s="94"/>
      <c r="P34" s="94"/>
      <c r="Q34" s="94"/>
      <c r="R34" s="2" t="s">
        <v>392</v>
      </c>
      <c r="S34" s="2"/>
      <c r="T34" s="22"/>
      <c r="U34" s="2"/>
      <c r="V34" s="2"/>
      <c r="W34" s="2"/>
      <c r="X34" s="23" t="s">
        <v>41</v>
      </c>
      <c r="Y34" s="23" t="s">
        <v>113</v>
      </c>
      <c r="Z34" s="23"/>
      <c r="AA34" s="19"/>
      <c r="AB34" s="19"/>
      <c r="AC34" s="19"/>
      <c r="AD34" s="23"/>
      <c r="AE34" s="23"/>
      <c r="AF34" s="5"/>
      <c r="AG34" s="22"/>
      <c r="AH34" s="2"/>
      <c r="AI34" s="2"/>
      <c r="AJ34" s="5"/>
      <c r="AK34" s="23" t="s">
        <v>45</v>
      </c>
      <c r="AL34" s="94" t="s">
        <v>46</v>
      </c>
      <c r="AM34" s="94" t="s">
        <v>47</v>
      </c>
      <c r="AN34" s="94" t="s">
        <v>48</v>
      </c>
      <c r="AO34" s="94" t="s">
        <v>49</v>
      </c>
      <c r="AP34" s="23" t="s">
        <v>122</v>
      </c>
      <c r="AQ34" s="23" t="s">
        <v>115</v>
      </c>
      <c r="AR34" s="2">
        <v>2201006</v>
      </c>
      <c r="AS34" s="2"/>
      <c r="AT34" s="39" t="s">
        <v>124</v>
      </c>
      <c r="AU34" s="39"/>
      <c r="AV34" s="39" t="s">
        <v>54</v>
      </c>
      <c r="AW34" s="2" t="s">
        <v>55</v>
      </c>
      <c r="AX34" s="70">
        <v>50666666.666666664</v>
      </c>
      <c r="AY34" s="71">
        <v>12</v>
      </c>
      <c r="AZ34" s="71" t="s">
        <v>117</v>
      </c>
      <c r="BA34" s="71" t="s">
        <v>57</v>
      </c>
      <c r="BB34" s="71" t="s">
        <v>58</v>
      </c>
      <c r="BC34" s="72">
        <v>66009600</v>
      </c>
      <c r="BD34" s="72">
        <v>66009600</v>
      </c>
    </row>
    <row r="35" spans="1:56" s="95" customFormat="1" ht="86.25" customHeight="1" x14ac:dyDescent="0.25">
      <c r="A35" s="68">
        <v>226</v>
      </c>
      <c r="B35" s="23" t="s">
        <v>32</v>
      </c>
      <c r="C35" s="23" t="s">
        <v>33</v>
      </c>
      <c r="D35" s="23" t="s">
        <v>34</v>
      </c>
      <c r="E35" s="23" t="s">
        <v>35</v>
      </c>
      <c r="F35" s="23" t="s">
        <v>36</v>
      </c>
      <c r="G35" s="23" t="s">
        <v>37</v>
      </c>
      <c r="H35" s="23" t="s">
        <v>38</v>
      </c>
      <c r="I35" s="23" t="s">
        <v>39</v>
      </c>
      <c r="J35" s="94" t="s">
        <v>40</v>
      </c>
      <c r="K35" s="68">
        <f>IF(I35="na",0,IF(COUNTIFS($C$1:C35,C35,$I$1:I35,I35)&gt;1,0,1))</f>
        <v>0</v>
      </c>
      <c r="L35" s="68">
        <f>IF(I35="na",0,IF(COUNTIFS($D$1:D35,D35,$I$1:I35,I35)&gt;1,0,1))</f>
        <v>0</v>
      </c>
      <c r="M35" s="68">
        <f>IF(S35="",0,IF(VLOOKUP(R35,#REF!,2,0)=1,S35-O35,S35-SUMIFS($S:$S,$R:$R,INDEX(meses,VLOOKUP(R35,#REF!,2,0)-1),D:D,D35)))</f>
        <v>0</v>
      </c>
      <c r="N35" s="94"/>
      <c r="O35" s="94"/>
      <c r="P35" s="94"/>
      <c r="Q35" s="94"/>
      <c r="R35" s="2" t="s">
        <v>392</v>
      </c>
      <c r="S35" s="2"/>
      <c r="T35" s="22"/>
      <c r="U35" s="2"/>
      <c r="V35" s="2"/>
      <c r="W35" s="2"/>
      <c r="X35" s="23" t="s">
        <v>41</v>
      </c>
      <c r="Y35" s="23" t="s">
        <v>113</v>
      </c>
      <c r="Z35" s="23"/>
      <c r="AA35" s="19"/>
      <c r="AB35" s="19"/>
      <c r="AC35" s="19"/>
      <c r="AD35" s="23"/>
      <c r="AE35" s="23"/>
      <c r="AF35" s="5"/>
      <c r="AG35" s="22"/>
      <c r="AH35" s="2"/>
      <c r="AI35" s="2"/>
      <c r="AJ35" s="5"/>
      <c r="AK35" s="23" t="s">
        <v>45</v>
      </c>
      <c r="AL35" s="94" t="s">
        <v>46</v>
      </c>
      <c r="AM35" s="94" t="s">
        <v>47</v>
      </c>
      <c r="AN35" s="94" t="s">
        <v>48</v>
      </c>
      <c r="AO35" s="94" t="s">
        <v>49</v>
      </c>
      <c r="AP35" s="23" t="s">
        <v>122</v>
      </c>
      <c r="AQ35" s="23" t="s">
        <v>115</v>
      </c>
      <c r="AR35" s="2">
        <v>2201006</v>
      </c>
      <c r="AS35" s="2"/>
      <c r="AT35" s="39" t="s">
        <v>125</v>
      </c>
      <c r="AU35" s="39"/>
      <c r="AV35" s="39" t="s">
        <v>54</v>
      </c>
      <c r="AW35" s="2" t="s">
        <v>55</v>
      </c>
      <c r="AX35" s="70">
        <v>50666666.666666664</v>
      </c>
      <c r="AY35" s="71">
        <v>12</v>
      </c>
      <c r="AZ35" s="71" t="s">
        <v>117</v>
      </c>
      <c r="BA35" s="71" t="s">
        <v>57</v>
      </c>
      <c r="BB35" s="71" t="s">
        <v>58</v>
      </c>
      <c r="BC35" s="72">
        <v>49440000</v>
      </c>
      <c r="BD35" s="72">
        <v>49440000</v>
      </c>
    </row>
    <row r="36" spans="1:56" s="95" customFormat="1" ht="86.25" customHeight="1" x14ac:dyDescent="0.25">
      <c r="A36" s="68">
        <v>227</v>
      </c>
      <c r="B36" s="23" t="s">
        <v>32</v>
      </c>
      <c r="C36" s="23" t="s">
        <v>33</v>
      </c>
      <c r="D36" s="23" t="s">
        <v>34</v>
      </c>
      <c r="E36" s="23" t="s">
        <v>35</v>
      </c>
      <c r="F36" s="23" t="s">
        <v>36</v>
      </c>
      <c r="G36" s="23" t="s">
        <v>37</v>
      </c>
      <c r="H36" s="23" t="s">
        <v>38</v>
      </c>
      <c r="I36" s="23" t="s">
        <v>39</v>
      </c>
      <c r="J36" s="94" t="s">
        <v>40</v>
      </c>
      <c r="K36" s="68">
        <f>IF(I36="na",0,IF(COUNTIFS($C$1:C36,C36,$I$1:I36,I36)&gt;1,0,1))</f>
        <v>0</v>
      </c>
      <c r="L36" s="68">
        <f>IF(I36="na",0,IF(COUNTIFS($D$1:D36,D36,$I$1:I36,I36)&gt;1,0,1))</f>
        <v>0</v>
      </c>
      <c r="M36" s="68">
        <f>IF(S36="",0,IF(VLOOKUP(R36,#REF!,2,0)=1,S36-O36,S36-SUMIFS($S:$S,$R:$R,INDEX(meses,VLOOKUP(R36,#REF!,2,0)-1),D:D,D36)))</f>
        <v>0</v>
      </c>
      <c r="N36" s="94"/>
      <c r="O36" s="94"/>
      <c r="P36" s="94"/>
      <c r="Q36" s="94"/>
      <c r="R36" s="2" t="s">
        <v>392</v>
      </c>
      <c r="S36" s="2"/>
      <c r="T36" s="22"/>
      <c r="U36" s="2"/>
      <c r="V36" s="2"/>
      <c r="W36" s="2"/>
      <c r="X36" s="23" t="s">
        <v>41</v>
      </c>
      <c r="Y36" s="23" t="s">
        <v>113</v>
      </c>
      <c r="Z36" s="23"/>
      <c r="AA36" s="19"/>
      <c r="AB36" s="19"/>
      <c r="AC36" s="19"/>
      <c r="AD36" s="23"/>
      <c r="AE36" s="23"/>
      <c r="AF36" s="5"/>
      <c r="AG36" s="22"/>
      <c r="AH36" s="2"/>
      <c r="AI36" s="2"/>
      <c r="AJ36" s="5"/>
      <c r="AK36" s="23" t="s">
        <v>45</v>
      </c>
      <c r="AL36" s="94" t="s">
        <v>46</v>
      </c>
      <c r="AM36" s="94" t="s">
        <v>47</v>
      </c>
      <c r="AN36" s="94" t="s">
        <v>48</v>
      </c>
      <c r="AO36" s="94" t="s">
        <v>49</v>
      </c>
      <c r="AP36" s="23" t="s">
        <v>122</v>
      </c>
      <c r="AQ36" s="23" t="s">
        <v>115</v>
      </c>
      <c r="AR36" s="2">
        <v>2201006</v>
      </c>
      <c r="AS36" s="2"/>
      <c r="AT36" s="39" t="s">
        <v>126</v>
      </c>
      <c r="AU36" s="39"/>
      <c r="AV36" s="39" t="s">
        <v>54</v>
      </c>
      <c r="AW36" s="2" t="s">
        <v>55</v>
      </c>
      <c r="AX36" s="70">
        <v>50666666.666666664</v>
      </c>
      <c r="AY36" s="71">
        <v>12</v>
      </c>
      <c r="AZ36" s="71" t="s">
        <v>117</v>
      </c>
      <c r="BA36" s="71" t="s">
        <v>57</v>
      </c>
      <c r="BB36" s="71" t="s">
        <v>58</v>
      </c>
      <c r="BC36" s="72">
        <v>66009600</v>
      </c>
      <c r="BD36" s="72">
        <v>66009600</v>
      </c>
    </row>
    <row r="37" spans="1:56" s="95" customFormat="1" ht="86.25" customHeight="1" x14ac:dyDescent="0.25">
      <c r="A37" s="68">
        <v>228</v>
      </c>
      <c r="B37" s="23" t="s">
        <v>32</v>
      </c>
      <c r="C37" s="23" t="s">
        <v>33</v>
      </c>
      <c r="D37" s="23" t="s">
        <v>34</v>
      </c>
      <c r="E37" s="23" t="s">
        <v>35</v>
      </c>
      <c r="F37" s="23" t="s">
        <v>36</v>
      </c>
      <c r="G37" s="23" t="s">
        <v>37</v>
      </c>
      <c r="H37" s="23" t="s">
        <v>38</v>
      </c>
      <c r="I37" s="23" t="s">
        <v>39</v>
      </c>
      <c r="J37" s="94" t="s">
        <v>40</v>
      </c>
      <c r="K37" s="68">
        <f>IF(I37="na",0,IF(COUNTIFS($C$1:C37,C37,$I$1:I37,I37)&gt;1,0,1))</f>
        <v>0</v>
      </c>
      <c r="L37" s="68">
        <f>IF(I37="na",0,IF(COUNTIFS($D$1:D37,D37,$I$1:I37,I37)&gt;1,0,1))</f>
        <v>0</v>
      </c>
      <c r="M37" s="68">
        <f>IF(S37="",0,IF(VLOOKUP(R37,#REF!,2,0)=1,S37-O37,S37-SUMIFS($S:$S,$R:$R,INDEX(meses,VLOOKUP(R37,#REF!,2,0)-1),D:D,D37)))</f>
        <v>0</v>
      </c>
      <c r="N37" s="94"/>
      <c r="O37" s="94"/>
      <c r="P37" s="94"/>
      <c r="Q37" s="94"/>
      <c r="R37" s="2" t="s">
        <v>392</v>
      </c>
      <c r="S37" s="2"/>
      <c r="T37" s="22"/>
      <c r="U37" s="2"/>
      <c r="V37" s="2"/>
      <c r="W37" s="2"/>
      <c r="X37" s="23" t="s">
        <v>41</v>
      </c>
      <c r="Y37" s="23" t="s">
        <v>113</v>
      </c>
      <c r="Z37" s="23"/>
      <c r="AA37" s="19"/>
      <c r="AB37" s="19"/>
      <c r="AC37" s="19"/>
      <c r="AD37" s="23"/>
      <c r="AE37" s="23"/>
      <c r="AF37" s="5"/>
      <c r="AG37" s="22"/>
      <c r="AH37" s="2"/>
      <c r="AI37" s="2"/>
      <c r="AJ37" s="5"/>
      <c r="AK37" s="23" t="s">
        <v>45</v>
      </c>
      <c r="AL37" s="94" t="s">
        <v>46</v>
      </c>
      <c r="AM37" s="94" t="s">
        <v>47</v>
      </c>
      <c r="AN37" s="94" t="s">
        <v>48</v>
      </c>
      <c r="AO37" s="94" t="s">
        <v>49</v>
      </c>
      <c r="AP37" s="23" t="s">
        <v>122</v>
      </c>
      <c r="AQ37" s="23" t="s">
        <v>115</v>
      </c>
      <c r="AR37" s="2">
        <v>2201006</v>
      </c>
      <c r="AS37" s="2"/>
      <c r="AT37" s="39" t="s">
        <v>127</v>
      </c>
      <c r="AU37" s="39"/>
      <c r="AV37" s="39" t="s">
        <v>54</v>
      </c>
      <c r="AW37" s="2" t="s">
        <v>55</v>
      </c>
      <c r="AX37" s="70">
        <v>50666666.666666664</v>
      </c>
      <c r="AY37" s="71">
        <v>12</v>
      </c>
      <c r="AZ37" s="71" t="s">
        <v>117</v>
      </c>
      <c r="BA37" s="71" t="s">
        <v>57</v>
      </c>
      <c r="BB37" s="71" t="s">
        <v>58</v>
      </c>
      <c r="BC37" s="72">
        <v>63442560</v>
      </c>
      <c r="BD37" s="72">
        <v>63442560</v>
      </c>
    </row>
    <row r="38" spans="1:56" s="95" customFormat="1" ht="86.25" customHeight="1" x14ac:dyDescent="0.25">
      <c r="A38" s="68">
        <v>229</v>
      </c>
      <c r="B38" s="23" t="s">
        <v>32</v>
      </c>
      <c r="C38" s="23" t="s">
        <v>33</v>
      </c>
      <c r="D38" s="23" t="s">
        <v>34</v>
      </c>
      <c r="E38" s="23" t="s">
        <v>35</v>
      </c>
      <c r="F38" s="23" t="s">
        <v>36</v>
      </c>
      <c r="G38" s="23" t="s">
        <v>37</v>
      </c>
      <c r="H38" s="23" t="s">
        <v>38</v>
      </c>
      <c r="I38" s="23" t="s">
        <v>39</v>
      </c>
      <c r="J38" s="94" t="s">
        <v>40</v>
      </c>
      <c r="K38" s="68">
        <f>IF(I38="na",0,IF(COUNTIFS($C$1:C38,C38,$I$1:I38,I38)&gt;1,0,1))</f>
        <v>0</v>
      </c>
      <c r="L38" s="68">
        <f>IF(I38="na",0,IF(COUNTIFS($D$1:D38,D38,$I$1:I38,I38)&gt;1,0,1))</f>
        <v>0</v>
      </c>
      <c r="M38" s="68">
        <f>IF(S38="",0,IF(VLOOKUP(R38,#REF!,2,0)=1,S38-O38,S38-SUMIFS($S:$S,$R:$R,INDEX(meses,VLOOKUP(R38,#REF!,2,0)-1),D:D,D38)))</f>
        <v>0</v>
      </c>
      <c r="N38" s="94"/>
      <c r="O38" s="94"/>
      <c r="P38" s="94"/>
      <c r="Q38" s="94"/>
      <c r="R38" s="2" t="s">
        <v>392</v>
      </c>
      <c r="S38" s="2"/>
      <c r="T38" s="22"/>
      <c r="U38" s="2"/>
      <c r="V38" s="2"/>
      <c r="W38" s="2"/>
      <c r="X38" s="23" t="s">
        <v>41</v>
      </c>
      <c r="Y38" s="23" t="s">
        <v>113</v>
      </c>
      <c r="Z38" s="23"/>
      <c r="AA38" s="19"/>
      <c r="AB38" s="19"/>
      <c r="AC38" s="19"/>
      <c r="AD38" s="23"/>
      <c r="AE38" s="23"/>
      <c r="AF38" s="5"/>
      <c r="AG38" s="22"/>
      <c r="AH38" s="2"/>
      <c r="AI38" s="2"/>
      <c r="AJ38" s="5"/>
      <c r="AK38" s="23" t="s">
        <v>45</v>
      </c>
      <c r="AL38" s="94" t="s">
        <v>46</v>
      </c>
      <c r="AM38" s="94" t="s">
        <v>47</v>
      </c>
      <c r="AN38" s="94" t="s">
        <v>48</v>
      </c>
      <c r="AO38" s="94" t="s">
        <v>49</v>
      </c>
      <c r="AP38" s="23" t="s">
        <v>122</v>
      </c>
      <c r="AQ38" s="23" t="s">
        <v>115</v>
      </c>
      <c r="AR38" s="2">
        <v>2201006</v>
      </c>
      <c r="AS38" s="2"/>
      <c r="AT38" s="39" t="s">
        <v>128</v>
      </c>
      <c r="AU38" s="39"/>
      <c r="AV38" s="39" t="s">
        <v>54</v>
      </c>
      <c r="AW38" s="2" t="s">
        <v>55</v>
      </c>
      <c r="AX38" s="70">
        <v>50666666.666666664</v>
      </c>
      <c r="AY38" s="71">
        <v>12</v>
      </c>
      <c r="AZ38" s="71" t="s">
        <v>117</v>
      </c>
      <c r="BA38" s="71" t="s">
        <v>57</v>
      </c>
      <c r="BB38" s="71" t="s">
        <v>58</v>
      </c>
      <c r="BC38" s="72">
        <v>66009600</v>
      </c>
      <c r="BD38" s="72">
        <v>66009600</v>
      </c>
    </row>
    <row r="39" spans="1:56" s="95" customFormat="1" ht="86.25" customHeight="1" x14ac:dyDescent="0.25">
      <c r="A39" s="68">
        <v>230</v>
      </c>
      <c r="B39" s="23" t="s">
        <v>32</v>
      </c>
      <c r="C39" s="23" t="s">
        <v>33</v>
      </c>
      <c r="D39" s="23" t="s">
        <v>34</v>
      </c>
      <c r="E39" s="23" t="s">
        <v>35</v>
      </c>
      <c r="F39" s="23" t="s">
        <v>36</v>
      </c>
      <c r="G39" s="23" t="s">
        <v>37</v>
      </c>
      <c r="H39" s="23" t="s">
        <v>38</v>
      </c>
      <c r="I39" s="23" t="s">
        <v>39</v>
      </c>
      <c r="J39" s="94" t="s">
        <v>40</v>
      </c>
      <c r="K39" s="68">
        <f>IF(I39="na",0,IF(COUNTIFS($C$1:C39,C39,$I$1:I39,I39)&gt;1,0,1))</f>
        <v>0</v>
      </c>
      <c r="L39" s="68">
        <f>IF(I39="na",0,IF(COUNTIFS($D$1:D39,D39,$I$1:I39,I39)&gt;1,0,1))</f>
        <v>0</v>
      </c>
      <c r="M39" s="68">
        <f>IF(S39="",0,IF(VLOOKUP(R39,#REF!,2,0)=1,S39-O39,S39-SUMIFS($S:$S,$R:$R,INDEX(meses,VLOOKUP(R39,#REF!,2,0)-1),D:D,D39)))</f>
        <v>0</v>
      </c>
      <c r="N39" s="94"/>
      <c r="O39" s="94"/>
      <c r="P39" s="94"/>
      <c r="Q39" s="94"/>
      <c r="R39" s="2" t="s">
        <v>392</v>
      </c>
      <c r="S39" s="2"/>
      <c r="T39" s="22"/>
      <c r="U39" s="2"/>
      <c r="V39" s="2"/>
      <c r="W39" s="2"/>
      <c r="X39" s="23" t="s">
        <v>41</v>
      </c>
      <c r="Y39" s="23" t="s">
        <v>113</v>
      </c>
      <c r="Z39" s="23"/>
      <c r="AA39" s="19"/>
      <c r="AB39" s="19"/>
      <c r="AC39" s="19"/>
      <c r="AD39" s="23"/>
      <c r="AE39" s="23"/>
      <c r="AF39" s="5"/>
      <c r="AG39" s="22"/>
      <c r="AH39" s="2"/>
      <c r="AI39" s="2"/>
      <c r="AJ39" s="5"/>
      <c r="AK39" s="23" t="s">
        <v>45</v>
      </c>
      <c r="AL39" s="94" t="s">
        <v>46</v>
      </c>
      <c r="AM39" s="94" t="s">
        <v>47</v>
      </c>
      <c r="AN39" s="94" t="s">
        <v>48</v>
      </c>
      <c r="AO39" s="94" t="s">
        <v>49</v>
      </c>
      <c r="AP39" s="23" t="s">
        <v>122</v>
      </c>
      <c r="AQ39" s="23" t="s">
        <v>115</v>
      </c>
      <c r="AR39" s="2">
        <v>2201006</v>
      </c>
      <c r="AS39" s="2"/>
      <c r="AT39" s="39" t="s">
        <v>129</v>
      </c>
      <c r="AU39" s="39"/>
      <c r="AV39" s="39" t="s">
        <v>54</v>
      </c>
      <c r="AW39" s="2" t="s">
        <v>55</v>
      </c>
      <c r="AX39" s="70">
        <v>50666666.666666664</v>
      </c>
      <c r="AY39" s="71">
        <v>12</v>
      </c>
      <c r="AZ39" s="71" t="s">
        <v>117</v>
      </c>
      <c r="BA39" s="71" t="s">
        <v>57</v>
      </c>
      <c r="BB39" s="71" t="s">
        <v>58</v>
      </c>
      <c r="BC39" s="72">
        <v>39697602</v>
      </c>
      <c r="BD39" s="72">
        <v>39697602</v>
      </c>
    </row>
    <row r="40" spans="1:56" s="95" customFormat="1" ht="86.25" customHeight="1" x14ac:dyDescent="0.25">
      <c r="A40" s="68">
        <v>231</v>
      </c>
      <c r="B40" s="23" t="s">
        <v>32</v>
      </c>
      <c r="C40" s="23" t="s">
        <v>33</v>
      </c>
      <c r="D40" s="23" t="s">
        <v>34</v>
      </c>
      <c r="E40" s="23" t="s">
        <v>35</v>
      </c>
      <c r="F40" s="23" t="s">
        <v>36</v>
      </c>
      <c r="G40" s="23" t="s">
        <v>37</v>
      </c>
      <c r="H40" s="23" t="s">
        <v>38</v>
      </c>
      <c r="I40" s="23" t="s">
        <v>39</v>
      </c>
      <c r="J40" s="94" t="s">
        <v>40</v>
      </c>
      <c r="K40" s="68">
        <f>IF(I40="na",0,IF(COUNTIFS($C$1:C40,C40,$I$1:I40,I40)&gt;1,0,1))</f>
        <v>0</v>
      </c>
      <c r="L40" s="68">
        <f>IF(I40="na",0,IF(COUNTIFS($D$1:D40,D40,$I$1:I40,I40)&gt;1,0,1))</f>
        <v>0</v>
      </c>
      <c r="M40" s="68">
        <f>IF(S40="",0,IF(VLOOKUP(R40,#REF!,2,0)=1,S40-O40,S40-SUMIFS($S:$S,$R:$R,INDEX(meses,VLOOKUP(R40,#REF!,2,0)-1),D:D,D40)))</f>
        <v>0</v>
      </c>
      <c r="N40" s="94"/>
      <c r="O40" s="94"/>
      <c r="P40" s="94"/>
      <c r="Q40" s="94"/>
      <c r="R40" s="2" t="s">
        <v>392</v>
      </c>
      <c r="S40" s="2"/>
      <c r="T40" s="22"/>
      <c r="U40" s="2"/>
      <c r="V40" s="2"/>
      <c r="W40" s="2"/>
      <c r="X40" s="23" t="s">
        <v>41</v>
      </c>
      <c r="Y40" s="23" t="s">
        <v>113</v>
      </c>
      <c r="Z40" s="23"/>
      <c r="AA40" s="19"/>
      <c r="AB40" s="19"/>
      <c r="AC40" s="19"/>
      <c r="AD40" s="23"/>
      <c r="AE40" s="23"/>
      <c r="AF40" s="5"/>
      <c r="AG40" s="22"/>
      <c r="AH40" s="2"/>
      <c r="AI40" s="2"/>
      <c r="AJ40" s="5"/>
      <c r="AK40" s="23" t="s">
        <v>45</v>
      </c>
      <c r="AL40" s="94" t="s">
        <v>46</v>
      </c>
      <c r="AM40" s="94" t="s">
        <v>47</v>
      </c>
      <c r="AN40" s="94" t="s">
        <v>48</v>
      </c>
      <c r="AO40" s="94" t="s">
        <v>49</v>
      </c>
      <c r="AP40" s="23" t="s">
        <v>122</v>
      </c>
      <c r="AQ40" s="23" t="s">
        <v>115</v>
      </c>
      <c r="AR40" s="2">
        <v>2201006</v>
      </c>
      <c r="AS40" s="2"/>
      <c r="AT40" s="39" t="s">
        <v>130</v>
      </c>
      <c r="AU40" s="39"/>
      <c r="AV40" s="39" t="s">
        <v>54</v>
      </c>
      <c r="AW40" s="2" t="s">
        <v>55</v>
      </c>
      <c r="AX40" s="70">
        <v>50666666.666666664</v>
      </c>
      <c r="AY40" s="71">
        <v>12</v>
      </c>
      <c r="AZ40" s="71" t="s">
        <v>117</v>
      </c>
      <c r="BA40" s="71" t="s">
        <v>57</v>
      </c>
      <c r="BB40" s="71" t="s">
        <v>58</v>
      </c>
      <c r="BC40" s="72">
        <v>41886565</v>
      </c>
      <c r="BD40" s="72">
        <v>41886565</v>
      </c>
    </row>
    <row r="41" spans="1:56" s="95" customFormat="1" ht="86.25" customHeight="1" x14ac:dyDescent="0.25">
      <c r="A41" s="68">
        <v>232</v>
      </c>
      <c r="B41" s="23" t="s">
        <v>32</v>
      </c>
      <c r="C41" s="23" t="s">
        <v>33</v>
      </c>
      <c r="D41" s="23" t="s">
        <v>34</v>
      </c>
      <c r="E41" s="23" t="s">
        <v>35</v>
      </c>
      <c r="F41" s="23" t="s">
        <v>36</v>
      </c>
      <c r="G41" s="23" t="s">
        <v>37</v>
      </c>
      <c r="H41" s="23" t="s">
        <v>38</v>
      </c>
      <c r="I41" s="23" t="s">
        <v>39</v>
      </c>
      <c r="J41" s="94" t="s">
        <v>40</v>
      </c>
      <c r="K41" s="68">
        <f>IF(I41="na",0,IF(COUNTIFS($C$1:C41,C41,$I$1:I41,I41)&gt;1,0,1))</f>
        <v>0</v>
      </c>
      <c r="L41" s="68">
        <f>IF(I41="na",0,IF(COUNTIFS($D$1:D41,D41,$I$1:I41,I41)&gt;1,0,1))</f>
        <v>0</v>
      </c>
      <c r="M41" s="68">
        <f>IF(S41="",0,IF(VLOOKUP(R41,#REF!,2,0)=1,S41-O41,S41-SUMIFS($S:$S,$R:$R,INDEX(meses,VLOOKUP(R41,#REF!,2,0)-1),D:D,D41)))</f>
        <v>0</v>
      </c>
      <c r="N41" s="94"/>
      <c r="O41" s="94"/>
      <c r="P41" s="94"/>
      <c r="Q41" s="94"/>
      <c r="R41" s="2" t="s">
        <v>392</v>
      </c>
      <c r="S41" s="2"/>
      <c r="T41" s="22"/>
      <c r="U41" s="2"/>
      <c r="V41" s="2"/>
      <c r="W41" s="2"/>
      <c r="X41" s="23" t="s">
        <v>41</v>
      </c>
      <c r="Y41" s="23" t="s">
        <v>67</v>
      </c>
      <c r="Z41" s="23"/>
      <c r="AA41" s="19"/>
      <c r="AB41" s="19"/>
      <c r="AC41" s="19"/>
      <c r="AD41" s="23"/>
      <c r="AE41" s="23"/>
      <c r="AF41" s="5"/>
      <c r="AG41" s="22"/>
      <c r="AH41" s="2"/>
      <c r="AI41" s="2"/>
      <c r="AJ41" s="5"/>
      <c r="AK41" s="23" t="s">
        <v>45</v>
      </c>
      <c r="AL41" s="94" t="s">
        <v>46</v>
      </c>
      <c r="AM41" s="94" t="s">
        <v>47</v>
      </c>
      <c r="AN41" s="94" t="s">
        <v>48</v>
      </c>
      <c r="AO41" s="94" t="s">
        <v>49</v>
      </c>
      <c r="AP41" s="23" t="s">
        <v>131</v>
      </c>
      <c r="AQ41" s="23" t="s">
        <v>69</v>
      </c>
      <c r="AR41" s="2">
        <v>2201005</v>
      </c>
      <c r="AS41" s="2"/>
      <c r="AT41" s="39" t="s">
        <v>131</v>
      </c>
      <c r="AU41" s="39"/>
      <c r="AV41" s="39" t="s">
        <v>54</v>
      </c>
      <c r="AW41" s="2" t="s">
        <v>55</v>
      </c>
      <c r="AX41" s="70">
        <v>0</v>
      </c>
      <c r="AY41" s="71">
        <v>0</v>
      </c>
      <c r="AZ41" s="71" t="s">
        <v>71</v>
      </c>
      <c r="BA41" s="71" t="s">
        <v>57</v>
      </c>
      <c r="BB41" s="71" t="s">
        <v>58</v>
      </c>
      <c r="BC41" s="72">
        <v>0</v>
      </c>
      <c r="BD41" s="72">
        <v>0</v>
      </c>
    </row>
    <row r="42" spans="1:56" s="95" customFormat="1" ht="86.25" customHeight="1" x14ac:dyDescent="0.25">
      <c r="A42" s="68">
        <v>233</v>
      </c>
      <c r="B42" s="23" t="s">
        <v>32</v>
      </c>
      <c r="C42" s="23" t="s">
        <v>33</v>
      </c>
      <c r="D42" s="23" t="s">
        <v>34</v>
      </c>
      <c r="E42" s="23" t="s">
        <v>35</v>
      </c>
      <c r="F42" s="23" t="s">
        <v>36</v>
      </c>
      <c r="G42" s="23" t="s">
        <v>37</v>
      </c>
      <c r="H42" s="23" t="s">
        <v>38</v>
      </c>
      <c r="I42" s="23" t="s">
        <v>39</v>
      </c>
      <c r="J42" s="94" t="s">
        <v>40</v>
      </c>
      <c r="K42" s="68">
        <f>IF(I42="na",0,IF(COUNTIFS($C$1:C42,C42,$I$1:I42,I42)&gt;1,0,1))</f>
        <v>0</v>
      </c>
      <c r="L42" s="68">
        <f>IF(I42="na",0,IF(COUNTIFS($D$1:D42,D42,$I$1:I42,I42)&gt;1,0,1))</f>
        <v>0</v>
      </c>
      <c r="M42" s="68">
        <f>IF(S42="",0,IF(VLOOKUP(R42,#REF!,2,0)=1,S42-O42,S42-SUMIFS($S:$S,$R:$R,INDEX(meses,VLOOKUP(R42,#REF!,2,0)-1),D:D,D42)))</f>
        <v>0</v>
      </c>
      <c r="N42" s="94"/>
      <c r="O42" s="94"/>
      <c r="P42" s="94"/>
      <c r="Q42" s="94"/>
      <c r="R42" s="2" t="s">
        <v>392</v>
      </c>
      <c r="S42" s="2"/>
      <c r="T42" s="22"/>
      <c r="U42" s="2"/>
      <c r="V42" s="2"/>
      <c r="W42" s="2"/>
      <c r="X42" s="23" t="s">
        <v>41</v>
      </c>
      <c r="Y42" s="23" t="s">
        <v>132</v>
      </c>
      <c r="Z42" s="23"/>
      <c r="AA42" s="19">
        <v>0</v>
      </c>
      <c r="AB42" s="19">
        <v>0</v>
      </c>
      <c r="AC42" s="69">
        <f>AB42-AA42</f>
        <v>0</v>
      </c>
      <c r="AD42" s="23"/>
      <c r="AE42" s="23"/>
      <c r="AF42" s="2"/>
      <c r="AG42" s="22">
        <v>0</v>
      </c>
      <c r="AH42" s="2"/>
      <c r="AI42" s="2"/>
      <c r="AJ42" s="5"/>
      <c r="AK42" s="23" t="s">
        <v>45</v>
      </c>
      <c r="AL42" s="94" t="s">
        <v>46</v>
      </c>
      <c r="AM42" s="94" t="s">
        <v>47</v>
      </c>
      <c r="AN42" s="94" t="s">
        <v>48</v>
      </c>
      <c r="AO42" s="94" t="s">
        <v>49</v>
      </c>
      <c r="AP42" s="23" t="s">
        <v>138</v>
      </c>
      <c r="AQ42" s="23" t="s">
        <v>134</v>
      </c>
      <c r="AR42" s="2">
        <v>2201051</v>
      </c>
      <c r="AS42" s="2"/>
      <c r="AT42" s="39" t="s">
        <v>139</v>
      </c>
      <c r="AU42" s="39"/>
      <c r="AV42" s="39" t="s">
        <v>54</v>
      </c>
      <c r="AW42" s="2" t="s">
        <v>55</v>
      </c>
      <c r="AX42" s="70"/>
      <c r="AY42" s="71">
        <v>12</v>
      </c>
      <c r="AZ42" s="71" t="s">
        <v>140</v>
      </c>
      <c r="BA42" s="71" t="s">
        <v>57</v>
      </c>
      <c r="BB42" s="71" t="s">
        <v>58</v>
      </c>
      <c r="BC42" s="72">
        <v>46821600</v>
      </c>
      <c r="BD42" s="72">
        <v>46821600</v>
      </c>
    </row>
    <row r="43" spans="1:56" s="95" customFormat="1" ht="86.25" customHeight="1" x14ac:dyDescent="0.25">
      <c r="A43" s="68">
        <v>234</v>
      </c>
      <c r="B43" s="23" t="s">
        <v>32</v>
      </c>
      <c r="C43" s="23" t="s">
        <v>33</v>
      </c>
      <c r="D43" s="23" t="s">
        <v>34</v>
      </c>
      <c r="E43" s="23" t="s">
        <v>35</v>
      </c>
      <c r="F43" s="23" t="s">
        <v>36</v>
      </c>
      <c r="G43" s="23" t="s">
        <v>37</v>
      </c>
      <c r="H43" s="23" t="s">
        <v>38</v>
      </c>
      <c r="I43" s="23" t="s">
        <v>39</v>
      </c>
      <c r="J43" s="94" t="s">
        <v>40</v>
      </c>
      <c r="K43" s="68">
        <f>IF(I43="na",0,IF(COUNTIFS($C$1:C43,C43,$I$1:I43,I43)&gt;1,0,1))</f>
        <v>0</v>
      </c>
      <c r="L43" s="68">
        <f>IF(I43="na",0,IF(COUNTIFS($D$1:D43,D43,$I$1:I43,I43)&gt;1,0,1))</f>
        <v>0</v>
      </c>
      <c r="M43" s="68">
        <f>IF(S43="",0,IF(VLOOKUP(R43,#REF!,2,0)=1,S43-O43,S43-SUMIFS($S:$S,$R:$R,INDEX(meses,VLOOKUP(R43,#REF!,2,0)-1),D:D,D43)))</f>
        <v>0</v>
      </c>
      <c r="N43" s="94"/>
      <c r="O43" s="94"/>
      <c r="P43" s="94"/>
      <c r="Q43" s="94"/>
      <c r="R43" s="2" t="s">
        <v>392</v>
      </c>
      <c r="S43" s="2"/>
      <c r="T43" s="22"/>
      <c r="U43" s="2"/>
      <c r="V43" s="2"/>
      <c r="W43" s="2"/>
      <c r="X43" s="23" t="s">
        <v>41</v>
      </c>
      <c r="Y43" s="23" t="s">
        <v>132</v>
      </c>
      <c r="Z43" s="23"/>
      <c r="AA43" s="19"/>
      <c r="AB43" s="19"/>
      <c r="AC43" s="19"/>
      <c r="AD43" s="23"/>
      <c r="AE43" s="23"/>
      <c r="AF43" s="5"/>
      <c r="AG43" s="22"/>
      <c r="AH43" s="2"/>
      <c r="AI43" s="2"/>
      <c r="AJ43" s="5"/>
      <c r="AK43" s="23" t="s">
        <v>45</v>
      </c>
      <c r="AL43" s="94" t="s">
        <v>46</v>
      </c>
      <c r="AM43" s="94" t="s">
        <v>47</v>
      </c>
      <c r="AN43" s="94" t="s">
        <v>48</v>
      </c>
      <c r="AO43" s="94" t="s">
        <v>49</v>
      </c>
      <c r="AP43" s="23" t="s">
        <v>138</v>
      </c>
      <c r="AQ43" s="23" t="s">
        <v>134</v>
      </c>
      <c r="AR43" s="2">
        <v>2201051</v>
      </c>
      <c r="AS43" s="2"/>
      <c r="AT43" s="39" t="s">
        <v>141</v>
      </c>
      <c r="AU43" s="39"/>
      <c r="AV43" s="39" t="s">
        <v>54</v>
      </c>
      <c r="AW43" s="2" t="s">
        <v>55</v>
      </c>
      <c r="AX43" s="70"/>
      <c r="AY43" s="71">
        <v>12</v>
      </c>
      <c r="AZ43" s="71" t="s">
        <v>140</v>
      </c>
      <c r="BA43" s="71" t="s">
        <v>57</v>
      </c>
      <c r="BB43" s="71" t="s">
        <v>58</v>
      </c>
      <c r="BC43" s="72">
        <v>39433653</v>
      </c>
      <c r="BD43" s="72">
        <v>39433653</v>
      </c>
    </row>
    <row r="44" spans="1:56" s="95" customFormat="1" ht="86.25" customHeight="1" x14ac:dyDescent="0.25">
      <c r="A44" s="68">
        <v>235</v>
      </c>
      <c r="B44" s="23" t="s">
        <v>32</v>
      </c>
      <c r="C44" s="23" t="s">
        <v>33</v>
      </c>
      <c r="D44" s="23" t="s">
        <v>34</v>
      </c>
      <c r="E44" s="23" t="s">
        <v>35</v>
      </c>
      <c r="F44" s="23" t="s">
        <v>36</v>
      </c>
      <c r="G44" s="23" t="s">
        <v>37</v>
      </c>
      <c r="H44" s="23" t="s">
        <v>38</v>
      </c>
      <c r="I44" s="23" t="s">
        <v>39</v>
      </c>
      <c r="J44" s="94" t="s">
        <v>40</v>
      </c>
      <c r="K44" s="68">
        <f>IF(I44="na",0,IF(COUNTIFS($C$1:C44,C44,$I$1:I44,I44)&gt;1,0,1))</f>
        <v>0</v>
      </c>
      <c r="L44" s="68">
        <f>IF(I44="na",0,IF(COUNTIFS($D$1:D44,D44,$I$1:I44,I44)&gt;1,0,1))</f>
        <v>0</v>
      </c>
      <c r="M44" s="68">
        <f>IF(S44="",0,IF(VLOOKUP(R44,#REF!,2,0)=1,S44-O44,S44-SUMIFS($S:$S,$R:$R,INDEX(meses,VLOOKUP(R44,#REF!,2,0)-1),D:D,D44)))</f>
        <v>0</v>
      </c>
      <c r="N44" s="94"/>
      <c r="O44" s="94"/>
      <c r="P44" s="94"/>
      <c r="Q44" s="94"/>
      <c r="R44" s="2" t="s">
        <v>392</v>
      </c>
      <c r="S44" s="2"/>
      <c r="T44" s="22"/>
      <c r="U44" s="2"/>
      <c r="V44" s="2"/>
      <c r="W44" s="2"/>
      <c r="X44" s="23" t="s">
        <v>41</v>
      </c>
      <c r="Y44" s="23" t="s">
        <v>132</v>
      </c>
      <c r="Z44" s="23"/>
      <c r="AA44" s="19"/>
      <c r="AB44" s="19"/>
      <c r="AC44" s="19"/>
      <c r="AD44" s="23"/>
      <c r="AE44" s="23"/>
      <c r="AF44" s="5"/>
      <c r="AG44" s="22"/>
      <c r="AH44" s="2"/>
      <c r="AI44" s="2"/>
      <c r="AJ44" s="5"/>
      <c r="AK44" s="23" t="s">
        <v>45</v>
      </c>
      <c r="AL44" s="94" t="s">
        <v>46</v>
      </c>
      <c r="AM44" s="94" t="s">
        <v>47</v>
      </c>
      <c r="AN44" s="94" t="s">
        <v>48</v>
      </c>
      <c r="AO44" s="94" t="s">
        <v>49</v>
      </c>
      <c r="AP44" s="23" t="s">
        <v>138</v>
      </c>
      <c r="AQ44" s="23" t="s">
        <v>134</v>
      </c>
      <c r="AR44" s="2">
        <v>2201051</v>
      </c>
      <c r="AS44" s="2"/>
      <c r="AT44" s="39" t="s">
        <v>142</v>
      </c>
      <c r="AU44" s="39"/>
      <c r="AV44" s="39" t="s">
        <v>54</v>
      </c>
      <c r="AW44" s="2" t="s">
        <v>55</v>
      </c>
      <c r="AX44" s="70"/>
      <c r="AY44" s="71">
        <v>12</v>
      </c>
      <c r="AZ44" s="71" t="s">
        <v>140</v>
      </c>
      <c r="BA44" s="71" t="s">
        <v>57</v>
      </c>
      <c r="BB44" s="71" t="s">
        <v>58</v>
      </c>
      <c r="BC44" s="72">
        <v>39990626</v>
      </c>
      <c r="BD44" s="72">
        <v>39990626</v>
      </c>
    </row>
    <row r="45" spans="1:56" s="95" customFormat="1" ht="86.25" customHeight="1" x14ac:dyDescent="0.25">
      <c r="A45" s="68">
        <v>236</v>
      </c>
      <c r="B45" s="23" t="s">
        <v>32</v>
      </c>
      <c r="C45" s="23" t="s">
        <v>33</v>
      </c>
      <c r="D45" s="23" t="s">
        <v>34</v>
      </c>
      <c r="E45" s="23" t="s">
        <v>35</v>
      </c>
      <c r="F45" s="23" t="s">
        <v>36</v>
      </c>
      <c r="G45" s="23" t="s">
        <v>37</v>
      </c>
      <c r="H45" s="23" t="s">
        <v>38</v>
      </c>
      <c r="I45" s="23" t="s">
        <v>39</v>
      </c>
      <c r="J45" s="94" t="s">
        <v>40</v>
      </c>
      <c r="K45" s="68">
        <f>IF(I45="na",0,IF(COUNTIFS($C$1:C45,C45,$I$1:I45,I45)&gt;1,0,1))</f>
        <v>0</v>
      </c>
      <c r="L45" s="68">
        <f>IF(I45="na",0,IF(COUNTIFS($D$1:D45,D45,$I$1:I45,I45)&gt;1,0,1))</f>
        <v>0</v>
      </c>
      <c r="M45" s="68">
        <f>IF(S45="",0,IF(VLOOKUP(R45,#REF!,2,0)=1,S45-O45,S45-SUMIFS($S:$S,$R:$R,INDEX(meses,VLOOKUP(R45,#REF!,2,0)-1),D:D,D45)))</f>
        <v>0</v>
      </c>
      <c r="N45" s="94"/>
      <c r="O45" s="94"/>
      <c r="P45" s="94"/>
      <c r="Q45" s="94"/>
      <c r="R45" s="2" t="s">
        <v>392</v>
      </c>
      <c r="S45" s="2"/>
      <c r="T45" s="22"/>
      <c r="U45" s="2"/>
      <c r="V45" s="2"/>
      <c r="W45" s="2"/>
      <c r="X45" s="23" t="s">
        <v>41</v>
      </c>
      <c r="Y45" s="23" t="s">
        <v>132</v>
      </c>
      <c r="Z45" s="23"/>
      <c r="AA45" s="19"/>
      <c r="AB45" s="19"/>
      <c r="AC45" s="19"/>
      <c r="AD45" s="23"/>
      <c r="AE45" s="23"/>
      <c r="AF45" s="5"/>
      <c r="AG45" s="22"/>
      <c r="AH45" s="2"/>
      <c r="AI45" s="2"/>
      <c r="AJ45" s="5"/>
      <c r="AK45" s="23" t="s">
        <v>45</v>
      </c>
      <c r="AL45" s="94" t="s">
        <v>46</v>
      </c>
      <c r="AM45" s="94" t="s">
        <v>47</v>
      </c>
      <c r="AN45" s="94" t="s">
        <v>48</v>
      </c>
      <c r="AO45" s="94" t="s">
        <v>49</v>
      </c>
      <c r="AP45" s="23" t="s">
        <v>138</v>
      </c>
      <c r="AQ45" s="23" t="s">
        <v>134</v>
      </c>
      <c r="AR45" s="2">
        <v>2201051</v>
      </c>
      <c r="AS45" s="2"/>
      <c r="AT45" s="39" t="s">
        <v>143</v>
      </c>
      <c r="AU45" s="39"/>
      <c r="AV45" s="39" t="s">
        <v>54</v>
      </c>
      <c r="AW45" s="2" t="s">
        <v>55</v>
      </c>
      <c r="AX45" s="70"/>
      <c r="AY45" s="71">
        <v>12</v>
      </c>
      <c r="AZ45" s="71" t="s">
        <v>140</v>
      </c>
      <c r="BA45" s="71" t="s">
        <v>57</v>
      </c>
      <c r="BB45" s="71" t="s">
        <v>58</v>
      </c>
      <c r="BC45" s="72">
        <v>65050867</v>
      </c>
      <c r="BD45" s="72">
        <v>65050867</v>
      </c>
    </row>
    <row r="46" spans="1:56" s="95" customFormat="1" ht="86.25" customHeight="1" x14ac:dyDescent="0.25">
      <c r="A46" s="68">
        <v>237</v>
      </c>
      <c r="B46" s="23" t="s">
        <v>32</v>
      </c>
      <c r="C46" s="23" t="s">
        <v>33</v>
      </c>
      <c r="D46" s="23" t="s">
        <v>34</v>
      </c>
      <c r="E46" s="23" t="s">
        <v>35</v>
      </c>
      <c r="F46" s="23" t="s">
        <v>36</v>
      </c>
      <c r="G46" s="23" t="s">
        <v>37</v>
      </c>
      <c r="H46" s="23" t="s">
        <v>38</v>
      </c>
      <c r="I46" s="23" t="s">
        <v>39</v>
      </c>
      <c r="J46" s="94" t="s">
        <v>40</v>
      </c>
      <c r="K46" s="68">
        <f>IF(I46="na",0,IF(COUNTIFS($C$1:C46,C46,$I$1:I46,I46)&gt;1,0,1))</f>
        <v>0</v>
      </c>
      <c r="L46" s="68">
        <f>IF(I46="na",0,IF(COUNTIFS($D$1:D46,D46,$I$1:I46,I46)&gt;1,0,1))</f>
        <v>0</v>
      </c>
      <c r="M46" s="68">
        <f>IF(S46="",0,IF(VLOOKUP(R46,#REF!,2,0)=1,S46-O46,S46-SUMIFS($S:$S,$R:$R,INDEX(meses,VLOOKUP(R46,#REF!,2,0)-1),D:D,D46)))</f>
        <v>0</v>
      </c>
      <c r="N46" s="94"/>
      <c r="O46" s="94"/>
      <c r="P46" s="94"/>
      <c r="Q46" s="94"/>
      <c r="R46" s="2" t="s">
        <v>392</v>
      </c>
      <c r="S46" s="2"/>
      <c r="T46" s="22"/>
      <c r="U46" s="2"/>
      <c r="V46" s="2"/>
      <c r="W46" s="2"/>
      <c r="X46" s="23" t="s">
        <v>41</v>
      </c>
      <c r="Y46" s="23" t="s">
        <v>132</v>
      </c>
      <c r="Z46" s="23"/>
      <c r="AA46" s="19"/>
      <c r="AB46" s="19"/>
      <c r="AC46" s="19"/>
      <c r="AD46" s="23"/>
      <c r="AE46" s="23"/>
      <c r="AF46" s="5"/>
      <c r="AG46" s="22"/>
      <c r="AH46" s="2"/>
      <c r="AI46" s="2"/>
      <c r="AJ46" s="5"/>
      <c r="AK46" s="23" t="s">
        <v>45</v>
      </c>
      <c r="AL46" s="94" t="s">
        <v>46</v>
      </c>
      <c r="AM46" s="94" t="s">
        <v>47</v>
      </c>
      <c r="AN46" s="94" t="s">
        <v>48</v>
      </c>
      <c r="AO46" s="94" t="s">
        <v>49</v>
      </c>
      <c r="AP46" s="23" t="s">
        <v>138</v>
      </c>
      <c r="AQ46" s="23" t="s">
        <v>134</v>
      </c>
      <c r="AR46" s="2">
        <v>2201051</v>
      </c>
      <c r="AS46" s="2"/>
      <c r="AT46" s="39" t="s">
        <v>144</v>
      </c>
      <c r="AU46" s="39"/>
      <c r="AV46" s="39" t="s">
        <v>54</v>
      </c>
      <c r="AW46" s="2" t="s">
        <v>55</v>
      </c>
      <c r="AX46" s="70"/>
      <c r="AY46" s="71">
        <v>12</v>
      </c>
      <c r="AZ46" s="71" t="s">
        <v>140</v>
      </c>
      <c r="BA46" s="71" t="s">
        <v>57</v>
      </c>
      <c r="BB46" s="71" t="s">
        <v>58</v>
      </c>
      <c r="BC46" s="72">
        <v>72837541</v>
      </c>
      <c r="BD46" s="72">
        <v>72837541</v>
      </c>
    </row>
    <row r="47" spans="1:56" s="95" customFormat="1" ht="86.25" customHeight="1" x14ac:dyDescent="0.25">
      <c r="A47" s="68">
        <v>238</v>
      </c>
      <c r="B47" s="23" t="s">
        <v>32</v>
      </c>
      <c r="C47" s="23" t="s">
        <v>33</v>
      </c>
      <c r="D47" s="23" t="s">
        <v>34</v>
      </c>
      <c r="E47" s="23" t="s">
        <v>35</v>
      </c>
      <c r="F47" s="23" t="s">
        <v>36</v>
      </c>
      <c r="G47" s="23" t="s">
        <v>37</v>
      </c>
      <c r="H47" s="23" t="s">
        <v>38</v>
      </c>
      <c r="I47" s="23" t="s">
        <v>39</v>
      </c>
      <c r="J47" s="94" t="s">
        <v>40</v>
      </c>
      <c r="K47" s="68">
        <f>IF(I47="na",0,IF(COUNTIFS($C$1:C47,C47,$I$1:I47,I47)&gt;1,0,1))</f>
        <v>0</v>
      </c>
      <c r="L47" s="68">
        <f>IF(I47="na",0,IF(COUNTIFS($D$1:D47,D47,$I$1:I47,I47)&gt;1,0,1))</f>
        <v>0</v>
      </c>
      <c r="M47" s="68">
        <f>IF(S47="",0,IF(VLOOKUP(R47,#REF!,2,0)=1,S47-O47,S47-SUMIFS($S:$S,$R:$R,INDEX(meses,VLOOKUP(R47,#REF!,2,0)-1),D:D,D47)))</f>
        <v>0</v>
      </c>
      <c r="N47" s="94"/>
      <c r="O47" s="94"/>
      <c r="P47" s="94"/>
      <c r="Q47" s="94"/>
      <c r="R47" s="2" t="s">
        <v>392</v>
      </c>
      <c r="S47" s="2"/>
      <c r="T47" s="22"/>
      <c r="U47" s="2"/>
      <c r="V47" s="2"/>
      <c r="W47" s="2"/>
      <c r="X47" s="23" t="s">
        <v>41</v>
      </c>
      <c r="Y47" s="23" t="s">
        <v>132</v>
      </c>
      <c r="Z47" s="23"/>
      <c r="AA47" s="19"/>
      <c r="AB47" s="19"/>
      <c r="AC47" s="19"/>
      <c r="AD47" s="23"/>
      <c r="AE47" s="23"/>
      <c r="AF47" s="5"/>
      <c r="AG47" s="22"/>
      <c r="AH47" s="2"/>
      <c r="AI47" s="2"/>
      <c r="AJ47" s="5"/>
      <c r="AK47" s="23" t="s">
        <v>45</v>
      </c>
      <c r="AL47" s="94" t="s">
        <v>46</v>
      </c>
      <c r="AM47" s="94" t="s">
        <v>47</v>
      </c>
      <c r="AN47" s="94" t="s">
        <v>48</v>
      </c>
      <c r="AO47" s="94" t="s">
        <v>49</v>
      </c>
      <c r="AP47" s="23" t="s">
        <v>138</v>
      </c>
      <c r="AQ47" s="23" t="s">
        <v>134</v>
      </c>
      <c r="AR47" s="2">
        <v>2201051</v>
      </c>
      <c r="AS47" s="2"/>
      <c r="AT47" s="39" t="s">
        <v>145</v>
      </c>
      <c r="AU47" s="39"/>
      <c r="AV47" s="39" t="s">
        <v>54</v>
      </c>
      <c r="AW47" s="2" t="s">
        <v>55</v>
      </c>
      <c r="AX47" s="70"/>
      <c r="AY47" s="71">
        <v>12</v>
      </c>
      <c r="AZ47" s="71" t="s">
        <v>140</v>
      </c>
      <c r="BA47" s="71" t="s">
        <v>57</v>
      </c>
      <c r="BB47" s="71" t="s">
        <v>58</v>
      </c>
      <c r="BC47" s="72">
        <v>44663472</v>
      </c>
      <c r="BD47" s="72">
        <v>44663472</v>
      </c>
    </row>
    <row r="48" spans="1:56" s="95" customFormat="1" ht="86.25" customHeight="1" x14ac:dyDescent="0.25">
      <c r="A48" s="68">
        <v>239</v>
      </c>
      <c r="B48" s="23" t="s">
        <v>32</v>
      </c>
      <c r="C48" s="23" t="s">
        <v>33</v>
      </c>
      <c r="D48" s="23" t="s">
        <v>34</v>
      </c>
      <c r="E48" s="23" t="s">
        <v>35</v>
      </c>
      <c r="F48" s="23" t="s">
        <v>36</v>
      </c>
      <c r="G48" s="23" t="s">
        <v>37</v>
      </c>
      <c r="H48" s="23" t="s">
        <v>38</v>
      </c>
      <c r="I48" s="23" t="s">
        <v>39</v>
      </c>
      <c r="J48" s="94" t="s">
        <v>40</v>
      </c>
      <c r="K48" s="68">
        <f>IF(I48="na",0,IF(COUNTIFS($C$1:C48,C48,$I$1:I48,I48)&gt;1,0,1))</f>
        <v>0</v>
      </c>
      <c r="L48" s="68">
        <f>IF(I48="na",0,IF(COUNTIFS($D$1:D48,D48,$I$1:I48,I48)&gt;1,0,1))</f>
        <v>0</v>
      </c>
      <c r="M48" s="68">
        <f>IF(S48="",0,IF(VLOOKUP(R48,#REF!,2,0)=1,S48-O48,S48-SUMIFS($S:$S,$R:$R,INDEX(meses,VLOOKUP(R48,#REF!,2,0)-1),D:D,D48)))</f>
        <v>0</v>
      </c>
      <c r="N48" s="94"/>
      <c r="O48" s="94"/>
      <c r="P48" s="94"/>
      <c r="Q48" s="94"/>
      <c r="R48" s="2" t="s">
        <v>392</v>
      </c>
      <c r="S48" s="2"/>
      <c r="T48" s="22"/>
      <c r="U48" s="2"/>
      <c r="V48" s="2"/>
      <c r="W48" s="2"/>
      <c r="X48" s="23" t="s">
        <v>41</v>
      </c>
      <c r="Y48" s="23" t="s">
        <v>132</v>
      </c>
      <c r="Z48" s="23"/>
      <c r="AA48" s="19"/>
      <c r="AB48" s="19"/>
      <c r="AC48" s="19"/>
      <c r="AD48" s="23"/>
      <c r="AE48" s="23"/>
      <c r="AF48" s="5"/>
      <c r="AG48" s="22"/>
      <c r="AH48" s="2"/>
      <c r="AI48" s="2"/>
      <c r="AJ48" s="5"/>
      <c r="AK48" s="23" t="s">
        <v>45</v>
      </c>
      <c r="AL48" s="94" t="s">
        <v>46</v>
      </c>
      <c r="AM48" s="94" t="s">
        <v>47</v>
      </c>
      <c r="AN48" s="94" t="s">
        <v>48</v>
      </c>
      <c r="AO48" s="94" t="s">
        <v>49</v>
      </c>
      <c r="AP48" s="23" t="s">
        <v>138</v>
      </c>
      <c r="AQ48" s="23" t="s">
        <v>134</v>
      </c>
      <c r="AR48" s="2">
        <v>2201051</v>
      </c>
      <c r="AS48" s="2"/>
      <c r="AT48" s="39" t="s">
        <v>146</v>
      </c>
      <c r="AU48" s="39"/>
      <c r="AV48" s="39" t="s">
        <v>54</v>
      </c>
      <c r="AW48" s="2" t="s">
        <v>55</v>
      </c>
      <c r="AX48" s="70"/>
      <c r="AY48" s="71">
        <v>12</v>
      </c>
      <c r="AZ48" s="71" t="s">
        <v>140</v>
      </c>
      <c r="BA48" s="71" t="s">
        <v>57</v>
      </c>
      <c r="BB48" s="71" t="s">
        <v>58</v>
      </c>
      <c r="BC48" s="72">
        <v>39433653</v>
      </c>
      <c r="BD48" s="72">
        <v>39433653</v>
      </c>
    </row>
    <row r="49" spans="1:56" s="95" customFormat="1" ht="86.25" customHeight="1" x14ac:dyDescent="0.25">
      <c r="A49" s="68">
        <v>240</v>
      </c>
      <c r="B49" s="23" t="s">
        <v>32</v>
      </c>
      <c r="C49" s="23" t="s">
        <v>33</v>
      </c>
      <c r="D49" s="23" t="s">
        <v>34</v>
      </c>
      <c r="E49" s="23" t="s">
        <v>35</v>
      </c>
      <c r="F49" s="23" t="s">
        <v>36</v>
      </c>
      <c r="G49" s="23" t="s">
        <v>37</v>
      </c>
      <c r="H49" s="23" t="s">
        <v>38</v>
      </c>
      <c r="I49" s="23" t="s">
        <v>39</v>
      </c>
      <c r="J49" s="94" t="s">
        <v>40</v>
      </c>
      <c r="K49" s="68">
        <f>IF(I49="na",0,IF(COUNTIFS($C$1:C49,C49,$I$1:I49,I49)&gt;1,0,1))</f>
        <v>0</v>
      </c>
      <c r="L49" s="68">
        <f>IF(I49="na",0,IF(COUNTIFS($D$1:D49,D49,$I$1:I49,I49)&gt;1,0,1))</f>
        <v>0</v>
      </c>
      <c r="M49" s="68">
        <f>IF(S49="",0,IF(VLOOKUP(R49,#REF!,2,0)=1,S49-O49,S49-SUMIFS($S:$S,$R:$R,INDEX(meses,VLOOKUP(R49,#REF!,2,0)-1),D:D,D49)))</f>
        <v>0</v>
      </c>
      <c r="N49" s="94"/>
      <c r="O49" s="94"/>
      <c r="P49" s="94"/>
      <c r="Q49" s="94"/>
      <c r="R49" s="2" t="s">
        <v>392</v>
      </c>
      <c r="S49" s="2"/>
      <c r="T49" s="22"/>
      <c r="U49" s="2"/>
      <c r="V49" s="2"/>
      <c r="W49" s="2"/>
      <c r="X49" s="23" t="s">
        <v>41</v>
      </c>
      <c r="Y49" s="23" t="s">
        <v>132</v>
      </c>
      <c r="Z49" s="23"/>
      <c r="AA49" s="19"/>
      <c r="AB49" s="19"/>
      <c r="AC49" s="19"/>
      <c r="AD49" s="23"/>
      <c r="AE49" s="23"/>
      <c r="AF49" s="5"/>
      <c r="AG49" s="22"/>
      <c r="AH49" s="2"/>
      <c r="AI49" s="2"/>
      <c r="AJ49" s="5"/>
      <c r="AK49" s="23" t="s">
        <v>45</v>
      </c>
      <c r="AL49" s="94" t="s">
        <v>46</v>
      </c>
      <c r="AM49" s="94" t="s">
        <v>47</v>
      </c>
      <c r="AN49" s="94" t="s">
        <v>48</v>
      </c>
      <c r="AO49" s="94" t="s">
        <v>49</v>
      </c>
      <c r="AP49" s="23" t="s">
        <v>138</v>
      </c>
      <c r="AQ49" s="23" t="s">
        <v>134</v>
      </c>
      <c r="AR49" s="2">
        <v>2201051</v>
      </c>
      <c r="AS49" s="2"/>
      <c r="AT49" s="39" t="s">
        <v>147</v>
      </c>
      <c r="AU49" s="39"/>
      <c r="AV49" s="39" t="s">
        <v>54</v>
      </c>
      <c r="AW49" s="2" t="s">
        <v>55</v>
      </c>
      <c r="AX49" s="70"/>
      <c r="AY49" s="71">
        <v>12</v>
      </c>
      <c r="AZ49" s="71" t="s">
        <v>140</v>
      </c>
      <c r="BA49" s="71" t="s">
        <v>57</v>
      </c>
      <c r="BB49" s="71" t="s">
        <v>58</v>
      </c>
      <c r="BC49" s="72">
        <v>39433653</v>
      </c>
      <c r="BD49" s="72">
        <v>39433653</v>
      </c>
    </row>
    <row r="50" spans="1:56" s="95" customFormat="1" ht="86.25" customHeight="1" x14ac:dyDescent="0.25">
      <c r="A50" s="68">
        <v>241</v>
      </c>
      <c r="B50" s="23" t="s">
        <v>32</v>
      </c>
      <c r="C50" s="23" t="s">
        <v>33</v>
      </c>
      <c r="D50" s="23" t="s">
        <v>34</v>
      </c>
      <c r="E50" s="23" t="s">
        <v>35</v>
      </c>
      <c r="F50" s="23" t="s">
        <v>36</v>
      </c>
      <c r="G50" s="23" t="s">
        <v>37</v>
      </c>
      <c r="H50" s="23" t="s">
        <v>38</v>
      </c>
      <c r="I50" s="23" t="s">
        <v>39</v>
      </c>
      <c r="J50" s="94" t="s">
        <v>40</v>
      </c>
      <c r="K50" s="68">
        <f>IF(I50="na",0,IF(COUNTIFS($C$1:C50,C50,$I$1:I50,I50)&gt;1,0,1))</f>
        <v>0</v>
      </c>
      <c r="L50" s="68">
        <f>IF(I50="na",0,IF(COUNTIFS($D$1:D50,D50,$I$1:I50,I50)&gt;1,0,1))</f>
        <v>0</v>
      </c>
      <c r="M50" s="68">
        <f>IF(S50="",0,IF(VLOOKUP(R50,#REF!,2,0)=1,S50-O50,S50-SUMIFS($S:$S,$R:$R,INDEX(meses,VLOOKUP(R50,#REF!,2,0)-1),D:D,D50)))</f>
        <v>0</v>
      </c>
      <c r="N50" s="94"/>
      <c r="O50" s="94"/>
      <c r="P50" s="94"/>
      <c r="Q50" s="94"/>
      <c r="R50" s="2" t="s">
        <v>392</v>
      </c>
      <c r="S50" s="2"/>
      <c r="T50" s="22"/>
      <c r="U50" s="2"/>
      <c r="V50" s="2"/>
      <c r="W50" s="2"/>
      <c r="X50" s="23" t="s">
        <v>41</v>
      </c>
      <c r="Y50" s="23" t="s">
        <v>132</v>
      </c>
      <c r="Z50" s="23"/>
      <c r="AA50" s="19"/>
      <c r="AB50" s="19"/>
      <c r="AC50" s="19"/>
      <c r="AD50" s="23"/>
      <c r="AE50" s="23"/>
      <c r="AF50" s="5"/>
      <c r="AG50" s="22"/>
      <c r="AH50" s="2"/>
      <c r="AI50" s="2"/>
      <c r="AJ50" s="5"/>
      <c r="AK50" s="23" t="s">
        <v>45</v>
      </c>
      <c r="AL50" s="94" t="s">
        <v>46</v>
      </c>
      <c r="AM50" s="94" t="s">
        <v>47</v>
      </c>
      <c r="AN50" s="94" t="s">
        <v>48</v>
      </c>
      <c r="AO50" s="94" t="s">
        <v>49</v>
      </c>
      <c r="AP50" s="23" t="s">
        <v>138</v>
      </c>
      <c r="AQ50" s="23" t="s">
        <v>134</v>
      </c>
      <c r="AR50" s="2">
        <v>2201051</v>
      </c>
      <c r="AS50" s="2"/>
      <c r="AT50" s="39" t="s">
        <v>148</v>
      </c>
      <c r="AU50" s="39"/>
      <c r="AV50" s="39" t="s">
        <v>54</v>
      </c>
      <c r="AW50" s="2" t="s">
        <v>55</v>
      </c>
      <c r="AX50" s="70"/>
      <c r="AY50" s="71">
        <v>12</v>
      </c>
      <c r="AZ50" s="71" t="s">
        <v>140</v>
      </c>
      <c r="BA50" s="71" t="s">
        <v>57</v>
      </c>
      <c r="BB50" s="71" t="s">
        <v>58</v>
      </c>
      <c r="BC50" s="72">
        <v>50810172</v>
      </c>
      <c r="BD50" s="72">
        <v>50810172</v>
      </c>
    </row>
    <row r="51" spans="1:56" s="95" customFormat="1" ht="86.25" customHeight="1" x14ac:dyDescent="0.25">
      <c r="A51" s="68">
        <v>242</v>
      </c>
      <c r="B51" s="23" t="s">
        <v>32</v>
      </c>
      <c r="C51" s="23" t="s">
        <v>33</v>
      </c>
      <c r="D51" s="23" t="s">
        <v>34</v>
      </c>
      <c r="E51" s="23" t="s">
        <v>35</v>
      </c>
      <c r="F51" s="23" t="s">
        <v>36</v>
      </c>
      <c r="G51" s="23" t="s">
        <v>37</v>
      </c>
      <c r="H51" s="23" t="s">
        <v>38</v>
      </c>
      <c r="I51" s="23" t="s">
        <v>39</v>
      </c>
      <c r="J51" s="94" t="s">
        <v>40</v>
      </c>
      <c r="K51" s="68">
        <f>IF(I51="na",0,IF(COUNTIFS($C$1:C51,C51,$I$1:I51,I51)&gt;1,0,1))</f>
        <v>0</v>
      </c>
      <c r="L51" s="68">
        <f>IF(I51="na",0,IF(COUNTIFS($D$1:D51,D51,$I$1:I51,I51)&gt;1,0,1))</f>
        <v>0</v>
      </c>
      <c r="M51" s="68">
        <f>IF(S51="",0,IF(VLOOKUP(R51,#REF!,2,0)=1,S51-O51,S51-SUMIFS($S:$S,$R:$R,INDEX(meses,VLOOKUP(R51,#REF!,2,0)-1),D:D,D51)))</f>
        <v>0</v>
      </c>
      <c r="N51" s="94"/>
      <c r="O51" s="94"/>
      <c r="P51" s="94"/>
      <c r="Q51" s="94"/>
      <c r="R51" s="2" t="s">
        <v>392</v>
      </c>
      <c r="S51" s="2"/>
      <c r="T51" s="22"/>
      <c r="U51" s="2"/>
      <c r="V51" s="2"/>
      <c r="W51" s="2"/>
      <c r="X51" s="23" t="s">
        <v>41</v>
      </c>
      <c r="Y51" s="23" t="s">
        <v>132</v>
      </c>
      <c r="Z51" s="23"/>
      <c r="AA51" s="19"/>
      <c r="AB51" s="19"/>
      <c r="AC51" s="19"/>
      <c r="AD51" s="23"/>
      <c r="AE51" s="23"/>
      <c r="AF51" s="5"/>
      <c r="AG51" s="22"/>
      <c r="AH51" s="2"/>
      <c r="AI51" s="2"/>
      <c r="AJ51" s="5"/>
      <c r="AK51" s="23" t="s">
        <v>45</v>
      </c>
      <c r="AL51" s="94" t="s">
        <v>46</v>
      </c>
      <c r="AM51" s="94" t="s">
        <v>47</v>
      </c>
      <c r="AN51" s="94" t="s">
        <v>48</v>
      </c>
      <c r="AO51" s="94" t="s">
        <v>49</v>
      </c>
      <c r="AP51" s="23" t="s">
        <v>138</v>
      </c>
      <c r="AQ51" s="23" t="s">
        <v>134</v>
      </c>
      <c r="AR51" s="2">
        <v>2201051</v>
      </c>
      <c r="AS51" s="2"/>
      <c r="AT51" s="39" t="s">
        <v>149</v>
      </c>
      <c r="AU51" s="39"/>
      <c r="AV51" s="39" t="s">
        <v>54</v>
      </c>
      <c r="AW51" s="2" t="s">
        <v>55</v>
      </c>
      <c r="AX51" s="70"/>
      <c r="AY51" s="71">
        <v>12</v>
      </c>
      <c r="AZ51" s="71" t="s">
        <v>140</v>
      </c>
      <c r="BA51" s="71" t="s">
        <v>57</v>
      </c>
      <c r="BB51" s="71" t="s">
        <v>58</v>
      </c>
      <c r="BC51" s="72">
        <v>15074500</v>
      </c>
      <c r="BD51" s="72">
        <v>15074500</v>
      </c>
    </row>
    <row r="52" spans="1:56" s="95" customFormat="1" ht="86.25" customHeight="1" x14ac:dyDescent="0.25">
      <c r="A52" s="68">
        <v>243</v>
      </c>
      <c r="B52" s="23" t="s">
        <v>32</v>
      </c>
      <c r="C52" s="23" t="s">
        <v>33</v>
      </c>
      <c r="D52" s="23" t="s">
        <v>34</v>
      </c>
      <c r="E52" s="23" t="s">
        <v>35</v>
      </c>
      <c r="F52" s="23" t="s">
        <v>36</v>
      </c>
      <c r="G52" s="23" t="s">
        <v>37</v>
      </c>
      <c r="H52" s="23" t="s">
        <v>38</v>
      </c>
      <c r="I52" s="23" t="s">
        <v>39</v>
      </c>
      <c r="J52" s="94" t="s">
        <v>40</v>
      </c>
      <c r="K52" s="68">
        <f>IF(I52="na",0,IF(COUNTIFS($C$1:C52,C52,$I$1:I52,I52)&gt;1,0,1))</f>
        <v>0</v>
      </c>
      <c r="L52" s="68">
        <f>IF(I52="na",0,IF(COUNTIFS($D$1:D52,D52,$I$1:I52,I52)&gt;1,0,1))</f>
        <v>0</v>
      </c>
      <c r="M52" s="68">
        <f>IF(S52="",0,IF(VLOOKUP(R52,#REF!,2,0)=1,S52-O52,S52-SUMIFS($S:$S,$R:$R,INDEX(meses,VLOOKUP(R52,#REF!,2,0)-1),D:D,D52)))</f>
        <v>0</v>
      </c>
      <c r="N52" s="94"/>
      <c r="O52" s="94"/>
      <c r="P52" s="94"/>
      <c r="Q52" s="94"/>
      <c r="R52" s="2" t="s">
        <v>392</v>
      </c>
      <c r="S52" s="2"/>
      <c r="T52" s="22"/>
      <c r="U52" s="2"/>
      <c r="V52" s="2"/>
      <c r="W52" s="2"/>
      <c r="X52" s="23" t="s">
        <v>41</v>
      </c>
      <c r="Y52" s="23" t="s">
        <v>132</v>
      </c>
      <c r="Z52" s="23"/>
      <c r="AA52" s="19"/>
      <c r="AB52" s="19"/>
      <c r="AC52" s="19"/>
      <c r="AD52" s="23"/>
      <c r="AE52" s="23"/>
      <c r="AF52" s="5"/>
      <c r="AG52" s="22"/>
      <c r="AH52" s="2"/>
      <c r="AI52" s="2"/>
      <c r="AJ52" s="5"/>
      <c r="AK52" s="23" t="s">
        <v>45</v>
      </c>
      <c r="AL52" s="94" t="s">
        <v>46</v>
      </c>
      <c r="AM52" s="94" t="s">
        <v>47</v>
      </c>
      <c r="AN52" s="94" t="s">
        <v>48</v>
      </c>
      <c r="AO52" s="94" t="s">
        <v>49</v>
      </c>
      <c r="AP52" s="23" t="s">
        <v>138</v>
      </c>
      <c r="AQ52" s="23" t="s">
        <v>134</v>
      </c>
      <c r="AR52" s="2">
        <v>2201051</v>
      </c>
      <c r="AS52" s="2"/>
      <c r="AT52" s="39" t="s">
        <v>150</v>
      </c>
      <c r="AU52" s="39"/>
      <c r="AV52" s="39" t="s">
        <v>54</v>
      </c>
      <c r="AW52" s="2" t="s">
        <v>55</v>
      </c>
      <c r="AX52" s="70"/>
      <c r="AY52" s="71">
        <v>12</v>
      </c>
      <c r="AZ52" s="71" t="s">
        <v>140</v>
      </c>
      <c r="BA52" s="71" t="s">
        <v>57</v>
      </c>
      <c r="BB52" s="71" t="s">
        <v>58</v>
      </c>
      <c r="BC52" s="72">
        <v>49460880</v>
      </c>
      <c r="BD52" s="72">
        <v>49460880</v>
      </c>
    </row>
    <row r="53" spans="1:56" s="95" customFormat="1" ht="86.25" customHeight="1" x14ac:dyDescent="0.25">
      <c r="A53" s="68">
        <v>244</v>
      </c>
      <c r="B53" s="23" t="s">
        <v>32</v>
      </c>
      <c r="C53" s="23" t="s">
        <v>33</v>
      </c>
      <c r="D53" s="23" t="s">
        <v>34</v>
      </c>
      <c r="E53" s="23" t="s">
        <v>35</v>
      </c>
      <c r="F53" s="23" t="s">
        <v>36</v>
      </c>
      <c r="G53" s="23" t="s">
        <v>37</v>
      </c>
      <c r="H53" s="23" t="s">
        <v>38</v>
      </c>
      <c r="I53" s="23" t="s">
        <v>39</v>
      </c>
      <c r="J53" s="94" t="s">
        <v>40</v>
      </c>
      <c r="K53" s="68">
        <f>IF(I53="na",0,IF(COUNTIFS($C$1:C53,C53,$I$1:I53,I53)&gt;1,0,1))</f>
        <v>0</v>
      </c>
      <c r="L53" s="68">
        <f>IF(I53="na",0,IF(COUNTIFS($D$1:D53,D53,$I$1:I53,I53)&gt;1,0,1))</f>
        <v>0</v>
      </c>
      <c r="M53" s="68">
        <f>IF(S53="",0,IF(VLOOKUP(R53,#REF!,2,0)=1,S53-O53,S53-SUMIFS($S:$S,$R:$R,INDEX(meses,VLOOKUP(R53,#REF!,2,0)-1),D:D,D53)))</f>
        <v>0</v>
      </c>
      <c r="N53" s="94"/>
      <c r="O53" s="94"/>
      <c r="P53" s="94"/>
      <c r="Q53" s="94"/>
      <c r="R53" s="2" t="s">
        <v>392</v>
      </c>
      <c r="S53" s="2"/>
      <c r="T53" s="22"/>
      <c r="U53" s="2"/>
      <c r="V53" s="2"/>
      <c r="W53" s="2"/>
      <c r="X53" s="23" t="s">
        <v>41</v>
      </c>
      <c r="Y53" s="23" t="s">
        <v>132</v>
      </c>
      <c r="Z53" s="23"/>
      <c r="AA53" s="19"/>
      <c r="AB53" s="19"/>
      <c r="AC53" s="19"/>
      <c r="AD53" s="23"/>
      <c r="AE53" s="23"/>
      <c r="AF53" s="5"/>
      <c r="AG53" s="22"/>
      <c r="AH53" s="2"/>
      <c r="AI53" s="2"/>
      <c r="AJ53" s="5"/>
      <c r="AK53" s="23" t="s">
        <v>45</v>
      </c>
      <c r="AL53" s="94" t="s">
        <v>46</v>
      </c>
      <c r="AM53" s="94" t="s">
        <v>47</v>
      </c>
      <c r="AN53" s="94" t="s">
        <v>48</v>
      </c>
      <c r="AO53" s="94" t="s">
        <v>49</v>
      </c>
      <c r="AP53" s="23" t="s">
        <v>138</v>
      </c>
      <c r="AQ53" s="23" t="s">
        <v>134</v>
      </c>
      <c r="AR53" s="2">
        <v>2201051</v>
      </c>
      <c r="AS53" s="2"/>
      <c r="AT53" s="39" t="s">
        <v>151</v>
      </c>
      <c r="AU53" s="39"/>
      <c r="AV53" s="39" t="s">
        <v>54</v>
      </c>
      <c r="AW53" s="2" t="s">
        <v>55</v>
      </c>
      <c r="AX53" s="70"/>
      <c r="AY53" s="71">
        <v>12</v>
      </c>
      <c r="AZ53" s="71" t="s">
        <v>140</v>
      </c>
      <c r="BA53" s="71" t="s">
        <v>57</v>
      </c>
      <c r="BB53" s="71" t="s">
        <v>58</v>
      </c>
      <c r="BC53" s="72">
        <v>38614760</v>
      </c>
      <c r="BD53" s="72">
        <v>38614760</v>
      </c>
    </row>
    <row r="54" spans="1:56" s="95" customFormat="1" ht="86.25" customHeight="1" x14ac:dyDescent="0.25">
      <c r="A54" s="68">
        <v>245</v>
      </c>
      <c r="B54" s="23" t="s">
        <v>32</v>
      </c>
      <c r="C54" s="23" t="s">
        <v>33</v>
      </c>
      <c r="D54" s="23" t="s">
        <v>34</v>
      </c>
      <c r="E54" s="23" t="s">
        <v>35</v>
      </c>
      <c r="F54" s="23" t="s">
        <v>36</v>
      </c>
      <c r="G54" s="23" t="s">
        <v>37</v>
      </c>
      <c r="H54" s="23" t="s">
        <v>38</v>
      </c>
      <c r="I54" s="23" t="s">
        <v>39</v>
      </c>
      <c r="J54" s="94" t="s">
        <v>40</v>
      </c>
      <c r="K54" s="68">
        <f>IF(I54="na",0,IF(COUNTIFS($C$1:C54,C54,$I$1:I54,I54)&gt;1,0,1))</f>
        <v>0</v>
      </c>
      <c r="L54" s="68">
        <f>IF(I54="na",0,IF(COUNTIFS($D$1:D54,D54,$I$1:I54,I54)&gt;1,0,1))</f>
        <v>0</v>
      </c>
      <c r="M54" s="68">
        <f>IF(S54="",0,IF(VLOOKUP(R54,#REF!,2,0)=1,S54-O54,S54-SUMIFS($S:$S,$R:$R,INDEX(meses,VLOOKUP(R54,#REF!,2,0)-1),D:D,D54)))</f>
        <v>0</v>
      </c>
      <c r="N54" s="94"/>
      <c r="O54" s="94"/>
      <c r="P54" s="94"/>
      <c r="Q54" s="94"/>
      <c r="R54" s="2" t="s">
        <v>392</v>
      </c>
      <c r="S54" s="2"/>
      <c r="T54" s="22"/>
      <c r="U54" s="2"/>
      <c r="V54" s="2"/>
      <c r="W54" s="2"/>
      <c r="X54" s="23" t="s">
        <v>41</v>
      </c>
      <c r="Y54" s="23" t="s">
        <v>132</v>
      </c>
      <c r="Z54" s="23"/>
      <c r="AA54" s="19"/>
      <c r="AB54" s="19"/>
      <c r="AC54" s="19"/>
      <c r="AD54" s="23"/>
      <c r="AE54" s="23"/>
      <c r="AF54" s="5"/>
      <c r="AG54" s="22"/>
      <c r="AH54" s="2"/>
      <c r="AI54" s="2"/>
      <c r="AJ54" s="5"/>
      <c r="AK54" s="23" t="s">
        <v>45</v>
      </c>
      <c r="AL54" s="94" t="s">
        <v>46</v>
      </c>
      <c r="AM54" s="94" t="s">
        <v>47</v>
      </c>
      <c r="AN54" s="94" t="s">
        <v>48</v>
      </c>
      <c r="AO54" s="94" t="s">
        <v>49</v>
      </c>
      <c r="AP54" s="23" t="s">
        <v>138</v>
      </c>
      <c r="AQ54" s="23" t="s">
        <v>134</v>
      </c>
      <c r="AR54" s="2">
        <v>2201051</v>
      </c>
      <c r="AS54" s="2"/>
      <c r="AT54" s="39" t="s">
        <v>152</v>
      </c>
      <c r="AU54" s="39"/>
      <c r="AV54" s="39" t="s">
        <v>54</v>
      </c>
      <c r="AW54" s="2" t="s">
        <v>55</v>
      </c>
      <c r="AX54" s="70"/>
      <c r="AY54" s="71">
        <v>12</v>
      </c>
      <c r="AZ54" s="71" t="s">
        <v>140</v>
      </c>
      <c r="BA54" s="71" t="s">
        <v>57</v>
      </c>
      <c r="BB54" s="71" t="s">
        <v>58</v>
      </c>
      <c r="BC54" s="72">
        <v>2439500</v>
      </c>
      <c r="BD54" s="72">
        <v>2439500</v>
      </c>
    </row>
    <row r="55" spans="1:56" s="95" customFormat="1" ht="86.25" customHeight="1" x14ac:dyDescent="0.25">
      <c r="A55" s="68">
        <v>246</v>
      </c>
      <c r="B55" s="23" t="s">
        <v>32</v>
      </c>
      <c r="C55" s="23" t="s">
        <v>33</v>
      </c>
      <c r="D55" s="23" t="s">
        <v>34</v>
      </c>
      <c r="E55" s="23" t="s">
        <v>35</v>
      </c>
      <c r="F55" s="23" t="s">
        <v>36</v>
      </c>
      <c r="G55" s="23" t="s">
        <v>37</v>
      </c>
      <c r="H55" s="23" t="s">
        <v>38</v>
      </c>
      <c r="I55" s="23" t="s">
        <v>39</v>
      </c>
      <c r="J55" s="94" t="s">
        <v>40</v>
      </c>
      <c r="K55" s="68">
        <f>IF(I55="na",0,IF(COUNTIFS($C$1:C55,C55,$I$1:I55,I55)&gt;1,0,1))</f>
        <v>0</v>
      </c>
      <c r="L55" s="68">
        <f>IF(I55="na",0,IF(COUNTIFS($D$1:D55,D55,$I$1:I55,I55)&gt;1,0,1))</f>
        <v>0</v>
      </c>
      <c r="M55" s="68">
        <f>IF(S55="",0,IF(VLOOKUP(R55,#REF!,2,0)=1,S55-O55,S55-SUMIFS($S:$S,$R:$R,INDEX(meses,VLOOKUP(R55,#REF!,2,0)-1),D:D,D55)))</f>
        <v>0</v>
      </c>
      <c r="N55" s="94"/>
      <c r="O55" s="94"/>
      <c r="P55" s="94"/>
      <c r="Q55" s="94"/>
      <c r="R55" s="2" t="s">
        <v>392</v>
      </c>
      <c r="S55" s="2"/>
      <c r="T55" s="22"/>
      <c r="U55" s="2"/>
      <c r="V55" s="2"/>
      <c r="W55" s="2"/>
      <c r="X55" s="23" t="s">
        <v>41</v>
      </c>
      <c r="Y55" s="23" t="s">
        <v>132</v>
      </c>
      <c r="Z55" s="23"/>
      <c r="AA55" s="19"/>
      <c r="AB55" s="19"/>
      <c r="AC55" s="19"/>
      <c r="AD55" s="23"/>
      <c r="AE55" s="23"/>
      <c r="AF55" s="5"/>
      <c r="AG55" s="22"/>
      <c r="AH55" s="2"/>
      <c r="AI55" s="2"/>
      <c r="AJ55" s="5"/>
      <c r="AK55" s="23" t="s">
        <v>45</v>
      </c>
      <c r="AL55" s="94" t="s">
        <v>46</v>
      </c>
      <c r="AM55" s="94" t="s">
        <v>47</v>
      </c>
      <c r="AN55" s="94" t="s">
        <v>48</v>
      </c>
      <c r="AO55" s="94" t="s">
        <v>49</v>
      </c>
      <c r="AP55" s="23" t="s">
        <v>138</v>
      </c>
      <c r="AQ55" s="23" t="s">
        <v>134</v>
      </c>
      <c r="AR55" s="2">
        <v>2201051</v>
      </c>
      <c r="AS55" s="2"/>
      <c r="AT55" s="39" t="s">
        <v>153</v>
      </c>
      <c r="AU55" s="39"/>
      <c r="AV55" s="39" t="s">
        <v>54</v>
      </c>
      <c r="AW55" s="2" t="s">
        <v>55</v>
      </c>
      <c r="AX55" s="70"/>
      <c r="AY55" s="71">
        <v>12</v>
      </c>
      <c r="AZ55" s="71" t="s">
        <v>140</v>
      </c>
      <c r="BA55" s="71" t="s">
        <v>57</v>
      </c>
      <c r="BB55" s="71" t="s">
        <v>58</v>
      </c>
      <c r="BC55" s="72">
        <v>36804743</v>
      </c>
      <c r="BD55" s="72">
        <v>36804743</v>
      </c>
    </row>
    <row r="56" spans="1:56" s="95" customFormat="1" ht="86.25" customHeight="1" x14ac:dyDescent="0.25">
      <c r="A56" s="68">
        <v>247</v>
      </c>
      <c r="B56" s="23" t="s">
        <v>32</v>
      </c>
      <c r="C56" s="23" t="s">
        <v>33</v>
      </c>
      <c r="D56" s="23" t="s">
        <v>34</v>
      </c>
      <c r="E56" s="23" t="s">
        <v>35</v>
      </c>
      <c r="F56" s="23" t="s">
        <v>36</v>
      </c>
      <c r="G56" s="23" t="s">
        <v>37</v>
      </c>
      <c r="H56" s="23" t="s">
        <v>38</v>
      </c>
      <c r="I56" s="23" t="s">
        <v>39</v>
      </c>
      <c r="J56" s="94" t="s">
        <v>40</v>
      </c>
      <c r="K56" s="68">
        <f>IF(I56="na",0,IF(COUNTIFS($C$1:C56,C56,$I$1:I56,I56)&gt;1,0,1))</f>
        <v>0</v>
      </c>
      <c r="L56" s="68">
        <f>IF(I56="na",0,IF(COUNTIFS($D$1:D56,D56,$I$1:I56,I56)&gt;1,0,1))</f>
        <v>0</v>
      </c>
      <c r="M56" s="68">
        <f>IF(S56="",0,IF(VLOOKUP(R56,#REF!,2,0)=1,S56-O56,S56-SUMIFS($S:$S,$R:$R,INDEX(meses,VLOOKUP(R56,#REF!,2,0)-1),D:D,D56)))</f>
        <v>0</v>
      </c>
      <c r="N56" s="94"/>
      <c r="O56" s="94"/>
      <c r="P56" s="94"/>
      <c r="Q56" s="94"/>
      <c r="R56" s="2" t="s">
        <v>392</v>
      </c>
      <c r="S56" s="2"/>
      <c r="T56" s="22"/>
      <c r="U56" s="2"/>
      <c r="V56" s="2"/>
      <c r="W56" s="2"/>
      <c r="X56" s="23" t="s">
        <v>41</v>
      </c>
      <c r="Y56" s="23" t="s">
        <v>132</v>
      </c>
      <c r="Z56" s="23"/>
      <c r="AA56" s="19"/>
      <c r="AB56" s="19"/>
      <c r="AC56" s="19"/>
      <c r="AD56" s="23"/>
      <c r="AE56" s="23"/>
      <c r="AF56" s="5"/>
      <c r="AG56" s="22"/>
      <c r="AH56" s="2"/>
      <c r="AI56" s="2"/>
      <c r="AJ56" s="5"/>
      <c r="AK56" s="23" t="s">
        <v>45</v>
      </c>
      <c r="AL56" s="94" t="s">
        <v>46</v>
      </c>
      <c r="AM56" s="94" t="s">
        <v>47</v>
      </c>
      <c r="AN56" s="94" t="s">
        <v>48</v>
      </c>
      <c r="AO56" s="94" t="s">
        <v>49</v>
      </c>
      <c r="AP56" s="23" t="s">
        <v>138</v>
      </c>
      <c r="AQ56" s="23" t="s">
        <v>134</v>
      </c>
      <c r="AR56" s="2">
        <v>2201051</v>
      </c>
      <c r="AS56" s="2"/>
      <c r="AT56" s="39" t="s">
        <v>154</v>
      </c>
      <c r="AU56" s="39"/>
      <c r="AV56" s="39" t="s">
        <v>54</v>
      </c>
      <c r="AW56" s="2" t="s">
        <v>55</v>
      </c>
      <c r="AX56" s="70"/>
      <c r="AY56" s="71">
        <v>12</v>
      </c>
      <c r="AZ56" s="71" t="s">
        <v>140</v>
      </c>
      <c r="BA56" s="71" t="s">
        <v>57</v>
      </c>
      <c r="BB56" s="71" t="s">
        <v>58</v>
      </c>
      <c r="BC56" s="72">
        <v>11205810</v>
      </c>
      <c r="BD56" s="72">
        <v>11205810</v>
      </c>
    </row>
    <row r="57" spans="1:56" s="95" customFormat="1" ht="86.25" customHeight="1" x14ac:dyDescent="0.25">
      <c r="A57" s="68">
        <v>248</v>
      </c>
      <c r="B57" s="23" t="s">
        <v>32</v>
      </c>
      <c r="C57" s="23" t="s">
        <v>33</v>
      </c>
      <c r="D57" s="23" t="s">
        <v>34</v>
      </c>
      <c r="E57" s="23" t="s">
        <v>35</v>
      </c>
      <c r="F57" s="23" t="s">
        <v>36</v>
      </c>
      <c r="G57" s="23" t="s">
        <v>37</v>
      </c>
      <c r="H57" s="23" t="s">
        <v>38</v>
      </c>
      <c r="I57" s="23" t="s">
        <v>39</v>
      </c>
      <c r="J57" s="94" t="s">
        <v>40</v>
      </c>
      <c r="K57" s="68">
        <f>IF(I57="na",0,IF(COUNTIFS($C$1:C57,C57,$I$1:I57,I57)&gt;1,0,1))</f>
        <v>0</v>
      </c>
      <c r="L57" s="68">
        <f>IF(I57="na",0,IF(COUNTIFS($D$1:D57,D57,$I$1:I57,I57)&gt;1,0,1))</f>
        <v>0</v>
      </c>
      <c r="M57" s="68">
        <f>IF(S57="",0,IF(VLOOKUP(R57,#REF!,2,0)=1,S57-O57,S57-SUMIFS($S:$S,$R:$R,INDEX(meses,VLOOKUP(R57,#REF!,2,0)-1),D:D,D57)))</f>
        <v>0</v>
      </c>
      <c r="N57" s="94"/>
      <c r="O57" s="94"/>
      <c r="P57" s="94"/>
      <c r="Q57" s="94"/>
      <c r="R57" s="2" t="s">
        <v>392</v>
      </c>
      <c r="S57" s="2"/>
      <c r="T57" s="22"/>
      <c r="U57" s="2"/>
      <c r="V57" s="2"/>
      <c r="W57" s="2"/>
      <c r="X57" s="23" t="s">
        <v>41</v>
      </c>
      <c r="Y57" s="23" t="s">
        <v>132</v>
      </c>
      <c r="Z57" s="23"/>
      <c r="AA57" s="19"/>
      <c r="AB57" s="19"/>
      <c r="AC57" s="19"/>
      <c r="AD57" s="23"/>
      <c r="AE57" s="23"/>
      <c r="AF57" s="5"/>
      <c r="AG57" s="22"/>
      <c r="AH57" s="2"/>
      <c r="AI57" s="2"/>
      <c r="AJ57" s="5"/>
      <c r="AK57" s="23" t="s">
        <v>45</v>
      </c>
      <c r="AL57" s="94" t="s">
        <v>46</v>
      </c>
      <c r="AM57" s="94" t="s">
        <v>47</v>
      </c>
      <c r="AN57" s="94" t="s">
        <v>48</v>
      </c>
      <c r="AO57" s="94" t="s">
        <v>49</v>
      </c>
      <c r="AP57" s="23" t="s">
        <v>138</v>
      </c>
      <c r="AQ57" s="23" t="s">
        <v>134</v>
      </c>
      <c r="AR57" s="2">
        <v>2201051</v>
      </c>
      <c r="AS57" s="2"/>
      <c r="AT57" s="39" t="s">
        <v>155</v>
      </c>
      <c r="AU57" s="39"/>
      <c r="AV57" s="39" t="s">
        <v>54</v>
      </c>
      <c r="AW57" s="2" t="s">
        <v>55</v>
      </c>
      <c r="AX57" s="70"/>
      <c r="AY57" s="71">
        <v>12</v>
      </c>
      <c r="AZ57" s="71" t="s">
        <v>140</v>
      </c>
      <c r="BA57" s="71" t="s">
        <v>57</v>
      </c>
      <c r="BB57" s="71" t="s">
        <v>58</v>
      </c>
      <c r="BC57" s="72">
        <v>36760185</v>
      </c>
      <c r="BD57" s="72">
        <v>36760185</v>
      </c>
    </row>
    <row r="58" spans="1:56" s="95" customFormat="1" ht="86.25" customHeight="1" x14ac:dyDescent="0.25">
      <c r="A58" s="68">
        <v>249</v>
      </c>
      <c r="B58" s="23" t="s">
        <v>32</v>
      </c>
      <c r="C58" s="23" t="s">
        <v>33</v>
      </c>
      <c r="D58" s="23" t="s">
        <v>34</v>
      </c>
      <c r="E58" s="23" t="s">
        <v>35</v>
      </c>
      <c r="F58" s="23" t="s">
        <v>36</v>
      </c>
      <c r="G58" s="23" t="s">
        <v>37</v>
      </c>
      <c r="H58" s="23" t="s">
        <v>38</v>
      </c>
      <c r="I58" s="23" t="s">
        <v>39</v>
      </c>
      <c r="J58" s="94" t="s">
        <v>40</v>
      </c>
      <c r="K58" s="68">
        <f>IF(I58="na",0,IF(COUNTIFS($C$1:C58,C58,$I$1:I58,I58)&gt;1,0,1))</f>
        <v>0</v>
      </c>
      <c r="L58" s="68">
        <f>IF(I58="na",0,IF(COUNTIFS($D$1:D58,D58,$I$1:I58,I58)&gt;1,0,1))</f>
        <v>0</v>
      </c>
      <c r="M58" s="68">
        <f>IF(S58="",0,IF(VLOOKUP(R58,#REF!,2,0)=1,S58-O58,S58-SUMIFS($S:$S,$R:$R,INDEX(meses,VLOOKUP(R58,#REF!,2,0)-1),D:D,D58)))</f>
        <v>0</v>
      </c>
      <c r="N58" s="94"/>
      <c r="O58" s="94"/>
      <c r="P58" s="94"/>
      <c r="Q58" s="94"/>
      <c r="R58" s="2" t="s">
        <v>392</v>
      </c>
      <c r="S58" s="2"/>
      <c r="T58" s="22"/>
      <c r="U58" s="2"/>
      <c r="V58" s="2"/>
      <c r="W58" s="2"/>
      <c r="X58" s="23" t="s">
        <v>41</v>
      </c>
      <c r="Y58" s="23" t="s">
        <v>132</v>
      </c>
      <c r="Z58" s="23"/>
      <c r="AA58" s="19"/>
      <c r="AB58" s="19"/>
      <c r="AC58" s="19"/>
      <c r="AD58" s="23"/>
      <c r="AE58" s="23"/>
      <c r="AF58" s="5"/>
      <c r="AG58" s="22"/>
      <c r="AH58" s="2"/>
      <c r="AI58" s="2"/>
      <c r="AJ58" s="5"/>
      <c r="AK58" s="23" t="s">
        <v>45</v>
      </c>
      <c r="AL58" s="94" t="s">
        <v>46</v>
      </c>
      <c r="AM58" s="94" t="s">
        <v>47</v>
      </c>
      <c r="AN58" s="94" t="s">
        <v>48</v>
      </c>
      <c r="AO58" s="94" t="s">
        <v>49</v>
      </c>
      <c r="AP58" s="23" t="s">
        <v>138</v>
      </c>
      <c r="AQ58" s="23" t="s">
        <v>134</v>
      </c>
      <c r="AR58" s="2">
        <v>2201051</v>
      </c>
      <c r="AS58" s="2"/>
      <c r="AT58" s="39" t="s">
        <v>156</v>
      </c>
      <c r="AU58" s="39"/>
      <c r="AV58" s="39" t="s">
        <v>54</v>
      </c>
      <c r="AW58" s="2" t="s">
        <v>55</v>
      </c>
      <c r="AX58" s="70"/>
      <c r="AY58" s="71">
        <v>12</v>
      </c>
      <c r="AZ58" s="71" t="s">
        <v>140</v>
      </c>
      <c r="BA58" s="71" t="s">
        <v>57</v>
      </c>
      <c r="BB58" s="71" t="s">
        <v>58</v>
      </c>
      <c r="BC58" s="72">
        <v>36760185</v>
      </c>
      <c r="BD58" s="72">
        <v>36760185</v>
      </c>
    </row>
    <row r="59" spans="1:56" s="95" customFormat="1" ht="86.25" customHeight="1" x14ac:dyDescent="0.25">
      <c r="A59" s="68">
        <v>250</v>
      </c>
      <c r="B59" s="23" t="s">
        <v>32</v>
      </c>
      <c r="C59" s="23" t="s">
        <v>33</v>
      </c>
      <c r="D59" s="23" t="s">
        <v>34</v>
      </c>
      <c r="E59" s="23" t="s">
        <v>35</v>
      </c>
      <c r="F59" s="23" t="s">
        <v>36</v>
      </c>
      <c r="G59" s="23" t="s">
        <v>37</v>
      </c>
      <c r="H59" s="23" t="s">
        <v>38</v>
      </c>
      <c r="I59" s="23" t="s">
        <v>39</v>
      </c>
      <c r="J59" s="94" t="s">
        <v>40</v>
      </c>
      <c r="K59" s="68">
        <f>IF(I59="na",0,IF(COUNTIFS($C$1:C59,C59,$I$1:I59,I59)&gt;1,0,1))</f>
        <v>0</v>
      </c>
      <c r="L59" s="68">
        <f>IF(I59="na",0,IF(COUNTIFS($D$1:D59,D59,$I$1:I59,I59)&gt;1,0,1))</f>
        <v>0</v>
      </c>
      <c r="M59" s="68">
        <f>IF(S59="",0,IF(VLOOKUP(R59,#REF!,2,0)=1,S59-O59,S59-SUMIFS($S:$S,$R:$R,INDEX(meses,VLOOKUP(R59,#REF!,2,0)-1),D:D,D59)))</f>
        <v>0</v>
      </c>
      <c r="N59" s="94"/>
      <c r="O59" s="94"/>
      <c r="P59" s="94"/>
      <c r="Q59" s="94"/>
      <c r="R59" s="2" t="s">
        <v>392</v>
      </c>
      <c r="S59" s="2"/>
      <c r="T59" s="22"/>
      <c r="U59" s="2"/>
      <c r="V59" s="2"/>
      <c r="W59" s="2"/>
      <c r="X59" s="23" t="s">
        <v>41</v>
      </c>
      <c r="Y59" s="23" t="s">
        <v>132</v>
      </c>
      <c r="Z59" s="23"/>
      <c r="AA59" s="19"/>
      <c r="AB59" s="19"/>
      <c r="AC59" s="19"/>
      <c r="AD59" s="23"/>
      <c r="AE59" s="23"/>
      <c r="AF59" s="5"/>
      <c r="AG59" s="22"/>
      <c r="AH59" s="2"/>
      <c r="AI59" s="2"/>
      <c r="AJ59" s="5"/>
      <c r="AK59" s="23" t="s">
        <v>45</v>
      </c>
      <c r="AL59" s="94" t="s">
        <v>46</v>
      </c>
      <c r="AM59" s="94" t="s">
        <v>47</v>
      </c>
      <c r="AN59" s="94" t="s">
        <v>48</v>
      </c>
      <c r="AO59" s="94" t="s">
        <v>49</v>
      </c>
      <c r="AP59" s="23" t="s">
        <v>138</v>
      </c>
      <c r="AQ59" s="23" t="s">
        <v>134</v>
      </c>
      <c r="AR59" s="2">
        <v>2201051</v>
      </c>
      <c r="AS59" s="2"/>
      <c r="AT59" s="39" t="s">
        <v>157</v>
      </c>
      <c r="AU59" s="39"/>
      <c r="AV59" s="39" t="s">
        <v>54</v>
      </c>
      <c r="AW59" s="2" t="s">
        <v>55</v>
      </c>
      <c r="AX59" s="70"/>
      <c r="AY59" s="71">
        <v>12</v>
      </c>
      <c r="AZ59" s="71" t="s">
        <v>140</v>
      </c>
      <c r="BA59" s="71" t="s">
        <v>57</v>
      </c>
      <c r="BB59" s="71" t="s">
        <v>58</v>
      </c>
      <c r="BC59" s="72">
        <v>36760185</v>
      </c>
      <c r="BD59" s="72">
        <v>36760185</v>
      </c>
    </row>
    <row r="60" spans="1:56" s="95" customFormat="1" ht="86.25" customHeight="1" x14ac:dyDescent="0.25">
      <c r="A60" s="68">
        <v>251</v>
      </c>
      <c r="B60" s="23" t="s">
        <v>32</v>
      </c>
      <c r="C60" s="23" t="s">
        <v>33</v>
      </c>
      <c r="D60" s="23" t="s">
        <v>34</v>
      </c>
      <c r="E60" s="23" t="s">
        <v>35</v>
      </c>
      <c r="F60" s="23" t="s">
        <v>36</v>
      </c>
      <c r="G60" s="23" t="s">
        <v>37</v>
      </c>
      <c r="H60" s="23" t="s">
        <v>38</v>
      </c>
      <c r="I60" s="23" t="s">
        <v>39</v>
      </c>
      <c r="J60" s="94" t="s">
        <v>40</v>
      </c>
      <c r="K60" s="68">
        <f>IF(I60="na",0,IF(COUNTIFS($C$1:C60,C60,$I$1:I60,I60)&gt;1,0,1))</f>
        <v>0</v>
      </c>
      <c r="L60" s="68">
        <f>IF(I60="na",0,IF(COUNTIFS($D$1:D60,D60,$I$1:I60,I60)&gt;1,0,1))</f>
        <v>0</v>
      </c>
      <c r="M60" s="68">
        <f>IF(S60="",0,IF(VLOOKUP(R60,#REF!,2,0)=1,S60-O60,S60-SUMIFS($S:$S,$R:$R,INDEX(meses,VLOOKUP(R60,#REF!,2,0)-1),D:D,D60)))</f>
        <v>0</v>
      </c>
      <c r="N60" s="94"/>
      <c r="O60" s="94"/>
      <c r="P60" s="94"/>
      <c r="Q60" s="94"/>
      <c r="R60" s="2" t="s">
        <v>392</v>
      </c>
      <c r="S60" s="2"/>
      <c r="T60" s="22"/>
      <c r="U60" s="2"/>
      <c r="V60" s="2"/>
      <c r="W60" s="2"/>
      <c r="X60" s="23" t="s">
        <v>41</v>
      </c>
      <c r="Y60" s="23" t="s">
        <v>132</v>
      </c>
      <c r="Z60" s="23"/>
      <c r="AA60" s="19"/>
      <c r="AB60" s="19"/>
      <c r="AC60" s="19"/>
      <c r="AD60" s="23"/>
      <c r="AE60" s="23"/>
      <c r="AF60" s="5"/>
      <c r="AG60" s="22"/>
      <c r="AH60" s="2"/>
      <c r="AI60" s="2"/>
      <c r="AJ60" s="5"/>
      <c r="AK60" s="23" t="s">
        <v>45</v>
      </c>
      <c r="AL60" s="94" t="s">
        <v>46</v>
      </c>
      <c r="AM60" s="94" t="s">
        <v>47</v>
      </c>
      <c r="AN60" s="94" t="s">
        <v>48</v>
      </c>
      <c r="AO60" s="94" t="s">
        <v>49</v>
      </c>
      <c r="AP60" s="23" t="s">
        <v>138</v>
      </c>
      <c r="AQ60" s="23" t="s">
        <v>134</v>
      </c>
      <c r="AR60" s="2">
        <v>2201051</v>
      </c>
      <c r="AS60" s="2"/>
      <c r="AT60" s="39" t="s">
        <v>158</v>
      </c>
      <c r="AU60" s="39"/>
      <c r="AV60" s="39" t="s">
        <v>54</v>
      </c>
      <c r="AW60" s="2" t="s">
        <v>55</v>
      </c>
      <c r="AX60" s="70"/>
      <c r="AY60" s="71">
        <v>12</v>
      </c>
      <c r="AZ60" s="71" t="s">
        <v>140</v>
      </c>
      <c r="BA60" s="71" t="s">
        <v>57</v>
      </c>
      <c r="BB60" s="71" t="s">
        <v>58</v>
      </c>
      <c r="BC60" s="72">
        <v>36760185</v>
      </c>
      <c r="BD60" s="72">
        <v>36760185</v>
      </c>
    </row>
    <row r="61" spans="1:56" s="95" customFormat="1" ht="86.25" customHeight="1" x14ac:dyDescent="0.25">
      <c r="A61" s="68">
        <v>252</v>
      </c>
      <c r="B61" s="23" t="s">
        <v>32</v>
      </c>
      <c r="C61" s="23" t="s">
        <v>33</v>
      </c>
      <c r="D61" s="23" t="s">
        <v>34</v>
      </c>
      <c r="E61" s="23" t="s">
        <v>35</v>
      </c>
      <c r="F61" s="23" t="s">
        <v>36</v>
      </c>
      <c r="G61" s="23" t="s">
        <v>37</v>
      </c>
      <c r="H61" s="23" t="s">
        <v>38</v>
      </c>
      <c r="I61" s="23" t="s">
        <v>39</v>
      </c>
      <c r="J61" s="94" t="s">
        <v>40</v>
      </c>
      <c r="K61" s="68">
        <f>IF(I61="na",0,IF(COUNTIFS($C$1:C61,C61,$I$1:I61,I61)&gt;1,0,1))</f>
        <v>0</v>
      </c>
      <c r="L61" s="68">
        <f>IF(I61="na",0,IF(COUNTIFS($D$1:D61,D61,$I$1:I61,I61)&gt;1,0,1))</f>
        <v>0</v>
      </c>
      <c r="M61" s="68">
        <f>IF(S61="",0,IF(VLOOKUP(R61,#REF!,2,0)=1,S61-O61,S61-SUMIFS($S:$S,$R:$R,INDEX(meses,VLOOKUP(R61,#REF!,2,0)-1),D:D,D61)))</f>
        <v>0</v>
      </c>
      <c r="N61" s="94"/>
      <c r="O61" s="94"/>
      <c r="P61" s="94"/>
      <c r="Q61" s="94"/>
      <c r="R61" s="2" t="s">
        <v>392</v>
      </c>
      <c r="S61" s="2"/>
      <c r="T61" s="22"/>
      <c r="U61" s="2"/>
      <c r="V61" s="2"/>
      <c r="W61" s="2"/>
      <c r="X61" s="23" t="s">
        <v>41</v>
      </c>
      <c r="Y61" s="23" t="s">
        <v>132</v>
      </c>
      <c r="Z61" s="23"/>
      <c r="AA61" s="19"/>
      <c r="AB61" s="19"/>
      <c r="AC61" s="19"/>
      <c r="AD61" s="23"/>
      <c r="AE61" s="23"/>
      <c r="AF61" s="5"/>
      <c r="AG61" s="22"/>
      <c r="AH61" s="2"/>
      <c r="AI61" s="2"/>
      <c r="AJ61" s="5"/>
      <c r="AK61" s="23" t="s">
        <v>45</v>
      </c>
      <c r="AL61" s="94" t="s">
        <v>46</v>
      </c>
      <c r="AM61" s="94" t="s">
        <v>47</v>
      </c>
      <c r="AN61" s="94" t="s">
        <v>48</v>
      </c>
      <c r="AO61" s="94" t="s">
        <v>49</v>
      </c>
      <c r="AP61" s="23" t="s">
        <v>138</v>
      </c>
      <c r="AQ61" s="23" t="s">
        <v>134</v>
      </c>
      <c r="AR61" s="2">
        <v>2201051</v>
      </c>
      <c r="AS61" s="2"/>
      <c r="AT61" s="39" t="s">
        <v>159</v>
      </c>
      <c r="AU61" s="39"/>
      <c r="AV61" s="39" t="s">
        <v>54</v>
      </c>
      <c r="AW61" s="2" t="s">
        <v>55</v>
      </c>
      <c r="AX61" s="70"/>
      <c r="AY61" s="71">
        <v>12</v>
      </c>
      <c r="AZ61" s="71" t="s">
        <v>140</v>
      </c>
      <c r="BA61" s="71" t="s">
        <v>57</v>
      </c>
      <c r="BB61" s="71" t="s">
        <v>58</v>
      </c>
      <c r="BC61" s="72">
        <v>36760185</v>
      </c>
      <c r="BD61" s="72">
        <v>36760185</v>
      </c>
    </row>
    <row r="62" spans="1:56" s="95" customFormat="1" ht="86.25" customHeight="1" x14ac:dyDescent="0.25">
      <c r="A62" s="68">
        <v>253</v>
      </c>
      <c r="B62" s="23" t="s">
        <v>32</v>
      </c>
      <c r="C62" s="23" t="s">
        <v>33</v>
      </c>
      <c r="D62" s="23" t="s">
        <v>34</v>
      </c>
      <c r="E62" s="23" t="s">
        <v>35</v>
      </c>
      <c r="F62" s="23" t="s">
        <v>36</v>
      </c>
      <c r="G62" s="23" t="s">
        <v>37</v>
      </c>
      <c r="H62" s="23" t="s">
        <v>38</v>
      </c>
      <c r="I62" s="23" t="s">
        <v>39</v>
      </c>
      <c r="J62" s="94" t="s">
        <v>40</v>
      </c>
      <c r="K62" s="68">
        <f>IF(I62="na",0,IF(COUNTIFS($C$1:C62,C62,$I$1:I62,I62)&gt;1,0,1))</f>
        <v>0</v>
      </c>
      <c r="L62" s="68">
        <f>IF(I62="na",0,IF(COUNTIFS($D$1:D62,D62,$I$1:I62,I62)&gt;1,0,1))</f>
        <v>0</v>
      </c>
      <c r="M62" s="68">
        <f>IF(S62="",0,IF(VLOOKUP(R62,#REF!,2,0)=1,S62-O62,S62-SUMIFS($S:$S,$R:$R,INDEX(meses,VLOOKUP(R62,#REF!,2,0)-1),D:D,D62)))</f>
        <v>0</v>
      </c>
      <c r="N62" s="94"/>
      <c r="O62" s="94"/>
      <c r="P62" s="94"/>
      <c r="Q62" s="94"/>
      <c r="R62" s="2" t="s">
        <v>392</v>
      </c>
      <c r="S62" s="2"/>
      <c r="T62" s="22"/>
      <c r="U62" s="2"/>
      <c r="V62" s="2"/>
      <c r="W62" s="2"/>
      <c r="X62" s="23" t="s">
        <v>41</v>
      </c>
      <c r="Y62" s="23" t="s">
        <v>132</v>
      </c>
      <c r="Z62" s="23"/>
      <c r="AA62" s="19"/>
      <c r="AB62" s="19"/>
      <c r="AC62" s="19"/>
      <c r="AD62" s="23"/>
      <c r="AE62" s="23"/>
      <c r="AF62" s="5"/>
      <c r="AG62" s="22"/>
      <c r="AH62" s="2"/>
      <c r="AI62" s="2"/>
      <c r="AJ62" s="5"/>
      <c r="AK62" s="23" t="s">
        <v>45</v>
      </c>
      <c r="AL62" s="94" t="s">
        <v>46</v>
      </c>
      <c r="AM62" s="94" t="s">
        <v>47</v>
      </c>
      <c r="AN62" s="94" t="s">
        <v>48</v>
      </c>
      <c r="AO62" s="94" t="s">
        <v>49</v>
      </c>
      <c r="AP62" s="23" t="s">
        <v>138</v>
      </c>
      <c r="AQ62" s="23" t="s">
        <v>134</v>
      </c>
      <c r="AR62" s="2">
        <v>2201051</v>
      </c>
      <c r="AS62" s="2"/>
      <c r="AT62" s="39" t="s">
        <v>160</v>
      </c>
      <c r="AU62" s="39"/>
      <c r="AV62" s="39" t="s">
        <v>54</v>
      </c>
      <c r="AW62" s="2" t="s">
        <v>55</v>
      </c>
      <c r="AX62" s="70"/>
      <c r="AY62" s="71">
        <v>12</v>
      </c>
      <c r="AZ62" s="71" t="s">
        <v>140</v>
      </c>
      <c r="BA62" s="71" t="s">
        <v>57</v>
      </c>
      <c r="BB62" s="71" t="s">
        <v>58</v>
      </c>
      <c r="BC62" s="72">
        <v>32358480</v>
      </c>
      <c r="BD62" s="72">
        <v>32358480</v>
      </c>
    </row>
    <row r="63" spans="1:56" s="95" customFormat="1" ht="86.25" customHeight="1" x14ac:dyDescent="0.25">
      <c r="A63" s="68">
        <v>254</v>
      </c>
      <c r="B63" s="23" t="s">
        <v>32</v>
      </c>
      <c r="C63" s="23" t="s">
        <v>33</v>
      </c>
      <c r="D63" s="23" t="s">
        <v>34</v>
      </c>
      <c r="E63" s="23" t="s">
        <v>35</v>
      </c>
      <c r="F63" s="23" t="s">
        <v>36</v>
      </c>
      <c r="G63" s="23" t="s">
        <v>37</v>
      </c>
      <c r="H63" s="23" t="s">
        <v>38</v>
      </c>
      <c r="I63" s="23" t="s">
        <v>39</v>
      </c>
      <c r="J63" s="94" t="s">
        <v>40</v>
      </c>
      <c r="K63" s="68">
        <f>IF(I63="na",0,IF(COUNTIFS($C$1:C63,C63,$I$1:I63,I63)&gt;1,0,1))</f>
        <v>0</v>
      </c>
      <c r="L63" s="68">
        <f>IF(I63="na",0,IF(COUNTIFS($D$1:D63,D63,$I$1:I63,I63)&gt;1,0,1))</f>
        <v>0</v>
      </c>
      <c r="M63" s="68">
        <f>IF(S63="",0,IF(VLOOKUP(R63,#REF!,2,0)=1,S63-O63,S63-SUMIFS($S:$S,$R:$R,INDEX(meses,VLOOKUP(R63,#REF!,2,0)-1),D:D,D63)))</f>
        <v>0</v>
      </c>
      <c r="N63" s="94"/>
      <c r="O63" s="94"/>
      <c r="P63" s="94"/>
      <c r="Q63" s="94"/>
      <c r="R63" s="2" t="s">
        <v>392</v>
      </c>
      <c r="S63" s="2"/>
      <c r="T63" s="22"/>
      <c r="U63" s="2"/>
      <c r="V63" s="2"/>
      <c r="W63" s="2"/>
      <c r="X63" s="23" t="s">
        <v>41</v>
      </c>
      <c r="Y63" s="23" t="s">
        <v>132</v>
      </c>
      <c r="Z63" s="23"/>
      <c r="AA63" s="19"/>
      <c r="AB63" s="19"/>
      <c r="AC63" s="19"/>
      <c r="AD63" s="23"/>
      <c r="AE63" s="23"/>
      <c r="AF63" s="5"/>
      <c r="AG63" s="22"/>
      <c r="AH63" s="2"/>
      <c r="AI63" s="2"/>
      <c r="AJ63" s="5"/>
      <c r="AK63" s="23" t="s">
        <v>45</v>
      </c>
      <c r="AL63" s="94" t="s">
        <v>46</v>
      </c>
      <c r="AM63" s="94" t="s">
        <v>47</v>
      </c>
      <c r="AN63" s="94" t="s">
        <v>48</v>
      </c>
      <c r="AO63" s="94" t="s">
        <v>49</v>
      </c>
      <c r="AP63" s="23" t="s">
        <v>138</v>
      </c>
      <c r="AQ63" s="23" t="s">
        <v>134</v>
      </c>
      <c r="AR63" s="2">
        <v>2201051</v>
      </c>
      <c r="AS63" s="2"/>
      <c r="AT63" s="39" t="s">
        <v>161</v>
      </c>
      <c r="AU63" s="39"/>
      <c r="AV63" s="39" t="s">
        <v>54</v>
      </c>
      <c r="AW63" s="2" t="s">
        <v>55</v>
      </c>
      <c r="AX63" s="70"/>
      <c r="AY63" s="71">
        <v>12</v>
      </c>
      <c r="AZ63" s="71" t="s">
        <v>140</v>
      </c>
      <c r="BA63" s="71" t="s">
        <v>57</v>
      </c>
      <c r="BB63" s="71" t="s">
        <v>58</v>
      </c>
      <c r="BC63" s="72">
        <v>12635000</v>
      </c>
      <c r="BD63" s="72">
        <v>12635000</v>
      </c>
    </row>
    <row r="64" spans="1:56" s="95" customFormat="1" ht="86.25" customHeight="1" x14ac:dyDescent="0.25">
      <c r="A64" s="68">
        <v>255</v>
      </c>
      <c r="B64" s="23" t="s">
        <v>32</v>
      </c>
      <c r="C64" s="23" t="s">
        <v>33</v>
      </c>
      <c r="D64" s="23" t="s">
        <v>34</v>
      </c>
      <c r="E64" s="23" t="s">
        <v>35</v>
      </c>
      <c r="F64" s="23" t="s">
        <v>36</v>
      </c>
      <c r="G64" s="23" t="s">
        <v>37</v>
      </c>
      <c r="H64" s="23" t="s">
        <v>38</v>
      </c>
      <c r="I64" s="23" t="s">
        <v>39</v>
      </c>
      <c r="J64" s="94" t="s">
        <v>40</v>
      </c>
      <c r="K64" s="68">
        <f>IF(I64="na",0,IF(COUNTIFS($C$1:C64,C64,$I$1:I64,I64)&gt;1,0,1))</f>
        <v>0</v>
      </c>
      <c r="L64" s="68">
        <f>IF(I64="na",0,IF(COUNTIFS($D$1:D64,D64,$I$1:I64,I64)&gt;1,0,1))</f>
        <v>0</v>
      </c>
      <c r="M64" s="68">
        <f>IF(S64="",0,IF(VLOOKUP(R64,#REF!,2,0)=1,S64-O64,S64-SUMIFS($S:$S,$R:$R,INDEX(meses,VLOOKUP(R64,#REF!,2,0)-1),D:D,D64)))</f>
        <v>0</v>
      </c>
      <c r="N64" s="94"/>
      <c r="O64" s="94"/>
      <c r="P64" s="94"/>
      <c r="Q64" s="94"/>
      <c r="R64" s="2" t="s">
        <v>392</v>
      </c>
      <c r="S64" s="2"/>
      <c r="T64" s="22"/>
      <c r="U64" s="2"/>
      <c r="V64" s="2"/>
      <c r="W64" s="2"/>
      <c r="X64" s="23" t="s">
        <v>41</v>
      </c>
      <c r="Y64" s="23" t="s">
        <v>75</v>
      </c>
      <c r="Z64" s="23"/>
      <c r="AA64" s="19"/>
      <c r="AB64" s="19"/>
      <c r="AC64" s="19"/>
      <c r="AD64" s="23"/>
      <c r="AE64" s="23"/>
      <c r="AF64" s="5"/>
      <c r="AG64" s="22"/>
      <c r="AH64" s="2"/>
      <c r="AI64" s="2"/>
      <c r="AJ64" s="5"/>
      <c r="AK64" s="23" t="s">
        <v>45</v>
      </c>
      <c r="AL64" s="94" t="s">
        <v>46</v>
      </c>
      <c r="AM64" s="94" t="s">
        <v>47</v>
      </c>
      <c r="AN64" s="94" t="s">
        <v>48</v>
      </c>
      <c r="AO64" s="94" t="s">
        <v>49</v>
      </c>
      <c r="AP64" s="23" t="s">
        <v>162</v>
      </c>
      <c r="AQ64" s="23" t="s">
        <v>77</v>
      </c>
      <c r="AR64" s="2">
        <v>2201027</v>
      </c>
      <c r="AS64" s="2"/>
      <c r="AT64" s="39" t="s">
        <v>163</v>
      </c>
      <c r="AU64" s="39"/>
      <c r="AV64" s="39" t="s">
        <v>54</v>
      </c>
      <c r="AW64" s="2" t="s">
        <v>55</v>
      </c>
      <c r="AX64" s="70">
        <v>0</v>
      </c>
      <c r="AY64" s="71">
        <v>0</v>
      </c>
      <c r="AZ64" s="71" t="s">
        <v>84</v>
      </c>
      <c r="BA64" s="71" t="s">
        <v>57</v>
      </c>
      <c r="BB64" s="71" t="s">
        <v>58</v>
      </c>
      <c r="BC64" s="72">
        <v>0</v>
      </c>
      <c r="BD64" s="72">
        <v>0</v>
      </c>
    </row>
    <row r="65" spans="1:56" s="95" customFormat="1" ht="86.25" customHeight="1" x14ac:dyDescent="0.25">
      <c r="A65" s="68">
        <v>256</v>
      </c>
      <c r="B65" s="23" t="s">
        <v>32</v>
      </c>
      <c r="C65" s="23" t="s">
        <v>33</v>
      </c>
      <c r="D65" s="23" t="s">
        <v>34</v>
      </c>
      <c r="E65" s="23" t="s">
        <v>35</v>
      </c>
      <c r="F65" s="23" t="s">
        <v>36</v>
      </c>
      <c r="G65" s="23" t="s">
        <v>37</v>
      </c>
      <c r="H65" s="23" t="s">
        <v>38</v>
      </c>
      <c r="I65" s="23" t="s">
        <v>39</v>
      </c>
      <c r="J65" s="94" t="s">
        <v>40</v>
      </c>
      <c r="K65" s="68">
        <f>IF(I65="na",0,IF(COUNTIFS($C$1:C65,C65,$I$1:I65,I65)&gt;1,0,1))</f>
        <v>0</v>
      </c>
      <c r="L65" s="68">
        <f>IF(I65="na",0,IF(COUNTIFS($D$1:D65,D65,$I$1:I65,I65)&gt;1,0,1))</f>
        <v>0</v>
      </c>
      <c r="M65" s="68">
        <f>IF(S65="",0,IF(VLOOKUP(R65,#REF!,2,0)=1,S65-O65,S65-SUMIFS($S:$S,$R:$R,INDEX(meses,VLOOKUP(R65,#REF!,2,0)-1),D:D,D65)))</f>
        <v>0</v>
      </c>
      <c r="N65" s="94"/>
      <c r="O65" s="94"/>
      <c r="P65" s="94"/>
      <c r="Q65" s="94"/>
      <c r="R65" s="2" t="s">
        <v>392</v>
      </c>
      <c r="S65" s="2"/>
      <c r="T65" s="22"/>
      <c r="U65" s="2"/>
      <c r="V65" s="2"/>
      <c r="W65" s="2"/>
      <c r="X65" s="23" t="s">
        <v>41</v>
      </c>
      <c r="Y65" s="23" t="s">
        <v>85</v>
      </c>
      <c r="Z65" s="23"/>
      <c r="AA65" s="19"/>
      <c r="AB65" s="19"/>
      <c r="AC65" s="19"/>
      <c r="AD65" s="23"/>
      <c r="AE65" s="23"/>
      <c r="AF65" s="5"/>
      <c r="AG65" s="22"/>
      <c r="AH65" s="2"/>
      <c r="AI65" s="2"/>
      <c r="AJ65" s="5"/>
      <c r="AK65" s="23" t="s">
        <v>45</v>
      </c>
      <c r="AL65" s="94" t="s">
        <v>46</v>
      </c>
      <c r="AM65" s="94" t="s">
        <v>47</v>
      </c>
      <c r="AN65" s="94" t="s">
        <v>48</v>
      </c>
      <c r="AO65" s="94" t="s">
        <v>49</v>
      </c>
      <c r="AP65" s="23" t="s">
        <v>100</v>
      </c>
      <c r="AQ65" s="23" t="s">
        <v>87</v>
      </c>
      <c r="AR65" s="2">
        <v>2201052</v>
      </c>
      <c r="AS65" s="2"/>
      <c r="AT65" s="39" t="s">
        <v>164</v>
      </c>
      <c r="AU65" s="39"/>
      <c r="AV65" s="39" t="s">
        <v>70</v>
      </c>
      <c r="AW65" s="2" t="s">
        <v>55</v>
      </c>
      <c r="AX65" s="70">
        <v>27201456</v>
      </c>
      <c r="AY65" s="71">
        <v>11.5</v>
      </c>
      <c r="AZ65" s="71" t="s">
        <v>93</v>
      </c>
      <c r="BA65" s="71" t="s">
        <v>57</v>
      </c>
      <c r="BB65" s="71" t="s">
        <v>58</v>
      </c>
      <c r="BC65" s="72">
        <v>27201456</v>
      </c>
      <c r="BD65" s="72">
        <v>27201456</v>
      </c>
    </row>
    <row r="66" spans="1:56" s="95" customFormat="1" ht="86.25" customHeight="1" x14ac:dyDescent="0.25">
      <c r="A66" s="68">
        <v>257</v>
      </c>
      <c r="B66" s="23" t="s">
        <v>32</v>
      </c>
      <c r="C66" s="23" t="s">
        <v>33</v>
      </c>
      <c r="D66" s="23" t="s">
        <v>34</v>
      </c>
      <c r="E66" s="23" t="s">
        <v>35</v>
      </c>
      <c r="F66" s="23" t="s">
        <v>36</v>
      </c>
      <c r="G66" s="23" t="s">
        <v>37</v>
      </c>
      <c r="H66" s="23" t="s">
        <v>38</v>
      </c>
      <c r="I66" s="23" t="s">
        <v>39</v>
      </c>
      <c r="J66" s="94" t="s">
        <v>40</v>
      </c>
      <c r="K66" s="68">
        <f>IF(I66="na",0,IF(COUNTIFS($C$1:C66,C66,$I$1:I66,I66)&gt;1,0,1))</f>
        <v>0</v>
      </c>
      <c r="L66" s="68">
        <f>IF(I66="na",0,IF(COUNTIFS($D$1:D66,D66,$I$1:I66,I66)&gt;1,0,1))</f>
        <v>0</v>
      </c>
      <c r="M66" s="68">
        <f>IF(S66="",0,IF(VLOOKUP(R66,#REF!,2,0)=1,S66-O66,S66-SUMIFS($S:$S,$R:$R,INDEX(meses,VLOOKUP(R66,#REF!,2,0)-1),D:D,D66)))</f>
        <v>0</v>
      </c>
      <c r="N66" s="94"/>
      <c r="O66" s="94"/>
      <c r="P66" s="94"/>
      <c r="Q66" s="94"/>
      <c r="R66" s="2" t="s">
        <v>392</v>
      </c>
      <c r="S66" s="2"/>
      <c r="T66" s="22"/>
      <c r="U66" s="2"/>
      <c r="V66" s="2"/>
      <c r="W66" s="2"/>
      <c r="X66" s="23" t="s">
        <v>41</v>
      </c>
      <c r="Y66" s="23" t="s">
        <v>85</v>
      </c>
      <c r="Z66" s="23"/>
      <c r="AA66" s="19"/>
      <c r="AB66" s="19"/>
      <c r="AC66" s="19"/>
      <c r="AD66" s="23"/>
      <c r="AE66" s="23"/>
      <c r="AF66" s="5"/>
      <c r="AG66" s="22"/>
      <c r="AH66" s="2"/>
      <c r="AI66" s="2"/>
      <c r="AJ66" s="5"/>
      <c r="AK66" s="23" t="s">
        <v>45</v>
      </c>
      <c r="AL66" s="94" t="s">
        <v>46</v>
      </c>
      <c r="AM66" s="94" t="s">
        <v>47</v>
      </c>
      <c r="AN66" s="94" t="s">
        <v>48</v>
      </c>
      <c r="AO66" s="94" t="s">
        <v>49</v>
      </c>
      <c r="AP66" s="23" t="s">
        <v>100</v>
      </c>
      <c r="AQ66" s="23" t="s">
        <v>87</v>
      </c>
      <c r="AR66" s="2">
        <v>2201052</v>
      </c>
      <c r="AS66" s="2"/>
      <c r="AT66" s="39" t="s">
        <v>165</v>
      </c>
      <c r="AU66" s="39"/>
      <c r="AV66" s="39" t="s">
        <v>70</v>
      </c>
      <c r="AW66" s="2" t="s">
        <v>55</v>
      </c>
      <c r="AX66" s="70">
        <v>7624328</v>
      </c>
      <c r="AY66" s="71">
        <v>11.5</v>
      </c>
      <c r="AZ66" s="71" t="s">
        <v>93</v>
      </c>
      <c r="BA66" s="71" t="s">
        <v>57</v>
      </c>
      <c r="BB66" s="71" t="s">
        <v>58</v>
      </c>
      <c r="BC66" s="72">
        <v>7624328</v>
      </c>
      <c r="BD66" s="72">
        <v>7624328</v>
      </c>
    </row>
    <row r="67" spans="1:56" s="95" customFormat="1" ht="86.25" customHeight="1" x14ac:dyDescent="0.25">
      <c r="A67" s="68">
        <v>258</v>
      </c>
      <c r="B67" s="23" t="s">
        <v>32</v>
      </c>
      <c r="C67" s="23" t="s">
        <v>33</v>
      </c>
      <c r="D67" s="23" t="s">
        <v>34</v>
      </c>
      <c r="E67" s="23" t="s">
        <v>35</v>
      </c>
      <c r="F67" s="23" t="s">
        <v>36</v>
      </c>
      <c r="G67" s="23" t="s">
        <v>37</v>
      </c>
      <c r="H67" s="23" t="s">
        <v>38</v>
      </c>
      <c r="I67" s="23" t="s">
        <v>39</v>
      </c>
      <c r="J67" s="94" t="s">
        <v>40</v>
      </c>
      <c r="K67" s="68">
        <f>IF(I67="na",0,IF(COUNTIFS($C$1:C67,C67,$I$1:I67,I67)&gt;1,0,1))</f>
        <v>0</v>
      </c>
      <c r="L67" s="68">
        <f>IF(I67="na",0,IF(COUNTIFS($D$1:D67,D67,$I$1:I67,I67)&gt;1,0,1))</f>
        <v>0</v>
      </c>
      <c r="M67" s="68">
        <f>IF(S67="",0,IF(VLOOKUP(R67,#REF!,2,0)=1,S67-O67,S67-SUMIFS($S:$S,$R:$R,INDEX(meses,VLOOKUP(R67,#REF!,2,0)-1),D:D,D67)))</f>
        <v>0</v>
      </c>
      <c r="N67" s="94"/>
      <c r="O67" s="94"/>
      <c r="P67" s="94"/>
      <c r="Q67" s="94"/>
      <c r="R67" s="2" t="s">
        <v>392</v>
      </c>
      <c r="S67" s="2"/>
      <c r="T67" s="22"/>
      <c r="U67" s="2"/>
      <c r="V67" s="2"/>
      <c r="W67" s="2"/>
      <c r="X67" s="23" t="s">
        <v>41</v>
      </c>
      <c r="Y67" s="23" t="s">
        <v>85</v>
      </c>
      <c r="Z67" s="23"/>
      <c r="AA67" s="19"/>
      <c r="AB67" s="19"/>
      <c r="AC67" s="19"/>
      <c r="AD67" s="23"/>
      <c r="AE67" s="23"/>
      <c r="AF67" s="5"/>
      <c r="AG67" s="22"/>
      <c r="AH67" s="2"/>
      <c r="AI67" s="2"/>
      <c r="AJ67" s="5"/>
      <c r="AK67" s="23" t="s">
        <v>45</v>
      </c>
      <c r="AL67" s="94" t="s">
        <v>46</v>
      </c>
      <c r="AM67" s="94" t="s">
        <v>47</v>
      </c>
      <c r="AN67" s="94" t="s">
        <v>48</v>
      </c>
      <c r="AO67" s="94" t="s">
        <v>49</v>
      </c>
      <c r="AP67" s="23" t="s">
        <v>100</v>
      </c>
      <c r="AQ67" s="23" t="s">
        <v>87</v>
      </c>
      <c r="AR67" s="2">
        <v>2201052</v>
      </c>
      <c r="AS67" s="2"/>
      <c r="AT67" s="39" t="s">
        <v>166</v>
      </c>
      <c r="AU67" s="39"/>
      <c r="AV67" s="39" t="s">
        <v>70</v>
      </c>
      <c r="AW67" s="2" t="s">
        <v>55</v>
      </c>
      <c r="AX67" s="70">
        <v>30416108</v>
      </c>
      <c r="AY67" s="71">
        <v>11.5</v>
      </c>
      <c r="AZ67" s="71" t="s">
        <v>93</v>
      </c>
      <c r="BA67" s="71" t="s">
        <v>57</v>
      </c>
      <c r="BB67" s="71" t="s">
        <v>58</v>
      </c>
      <c r="BC67" s="72">
        <v>30416108</v>
      </c>
      <c r="BD67" s="72">
        <v>30416108</v>
      </c>
    </row>
    <row r="68" spans="1:56" s="95" customFormat="1" ht="86.25" customHeight="1" x14ac:dyDescent="0.25">
      <c r="A68" s="68">
        <v>259</v>
      </c>
      <c r="B68" s="23" t="s">
        <v>32</v>
      </c>
      <c r="C68" s="23" t="s">
        <v>33</v>
      </c>
      <c r="D68" s="23" t="s">
        <v>34</v>
      </c>
      <c r="E68" s="23" t="s">
        <v>35</v>
      </c>
      <c r="F68" s="23" t="s">
        <v>36</v>
      </c>
      <c r="G68" s="23" t="s">
        <v>37</v>
      </c>
      <c r="H68" s="23" t="s">
        <v>38</v>
      </c>
      <c r="I68" s="23" t="s">
        <v>39</v>
      </c>
      <c r="J68" s="94" t="s">
        <v>40</v>
      </c>
      <c r="K68" s="68">
        <f>IF(I68="na",0,IF(COUNTIFS($C$1:C68,C68,$I$1:I68,I68)&gt;1,0,1))</f>
        <v>0</v>
      </c>
      <c r="L68" s="68">
        <f>IF(I68="na",0,IF(COUNTIFS($D$1:D68,D68,$I$1:I68,I68)&gt;1,0,1))</f>
        <v>0</v>
      </c>
      <c r="M68" s="68">
        <f>IF(S68="",0,IF(VLOOKUP(R68,#REF!,2,0)=1,S68-O68,S68-SUMIFS($S:$S,$R:$R,INDEX(meses,VLOOKUP(R68,#REF!,2,0)-1),D:D,D68)))</f>
        <v>0</v>
      </c>
      <c r="N68" s="94"/>
      <c r="O68" s="94"/>
      <c r="P68" s="94"/>
      <c r="Q68" s="94"/>
      <c r="R68" s="2" t="s">
        <v>392</v>
      </c>
      <c r="S68" s="2"/>
      <c r="T68" s="22"/>
      <c r="U68" s="2"/>
      <c r="V68" s="2"/>
      <c r="W68" s="2"/>
      <c r="X68" s="23" t="s">
        <v>41</v>
      </c>
      <c r="Y68" s="23" t="s">
        <v>85</v>
      </c>
      <c r="Z68" s="23"/>
      <c r="AA68" s="19"/>
      <c r="AB68" s="19"/>
      <c r="AC68" s="19"/>
      <c r="AD68" s="23"/>
      <c r="AE68" s="23"/>
      <c r="AF68" s="5"/>
      <c r="AG68" s="22"/>
      <c r="AH68" s="2"/>
      <c r="AI68" s="2"/>
      <c r="AJ68" s="5"/>
      <c r="AK68" s="23" t="s">
        <v>45</v>
      </c>
      <c r="AL68" s="94" t="s">
        <v>46</v>
      </c>
      <c r="AM68" s="94" t="s">
        <v>47</v>
      </c>
      <c r="AN68" s="94" t="s">
        <v>48</v>
      </c>
      <c r="AO68" s="94" t="s">
        <v>49</v>
      </c>
      <c r="AP68" s="23" t="s">
        <v>100</v>
      </c>
      <c r="AQ68" s="23" t="s">
        <v>87</v>
      </c>
      <c r="AR68" s="2">
        <v>2201052</v>
      </c>
      <c r="AS68" s="2"/>
      <c r="AT68" s="39" t="s">
        <v>167</v>
      </c>
      <c r="AU68" s="39"/>
      <c r="AV68" s="39" t="s">
        <v>70</v>
      </c>
      <c r="AW68" s="2" t="s">
        <v>55</v>
      </c>
      <c r="AX68" s="70">
        <v>39758108</v>
      </c>
      <c r="AY68" s="71">
        <v>11.5</v>
      </c>
      <c r="AZ68" s="71" t="s">
        <v>93</v>
      </c>
      <c r="BA68" s="71" t="s">
        <v>57</v>
      </c>
      <c r="BB68" s="71" t="s">
        <v>58</v>
      </c>
      <c r="BC68" s="72">
        <v>39758108</v>
      </c>
      <c r="BD68" s="72">
        <v>39758108</v>
      </c>
    </row>
    <row r="69" spans="1:56" s="95" customFormat="1" ht="86.25" customHeight="1" x14ac:dyDescent="0.25">
      <c r="A69" s="68">
        <v>260</v>
      </c>
      <c r="B69" s="23" t="s">
        <v>32</v>
      </c>
      <c r="C69" s="23" t="s">
        <v>33</v>
      </c>
      <c r="D69" s="23" t="s">
        <v>34</v>
      </c>
      <c r="E69" s="23" t="s">
        <v>35</v>
      </c>
      <c r="F69" s="23" t="s">
        <v>36</v>
      </c>
      <c r="G69" s="23" t="s">
        <v>37</v>
      </c>
      <c r="H69" s="23" t="s">
        <v>38</v>
      </c>
      <c r="I69" s="23" t="s">
        <v>39</v>
      </c>
      <c r="J69" s="94" t="s">
        <v>40</v>
      </c>
      <c r="K69" s="68">
        <f>IF(I69="na",0,IF(COUNTIFS($C$1:C69,C69,$I$1:I69,I69)&gt;1,0,1))</f>
        <v>0</v>
      </c>
      <c r="L69" s="68">
        <f>IF(I69="na",0,IF(COUNTIFS($D$1:D69,D69,$I$1:I69,I69)&gt;1,0,1))</f>
        <v>0</v>
      </c>
      <c r="M69" s="68">
        <f>IF(S69="",0,IF(VLOOKUP(R69,#REF!,2,0)=1,S69-O69,S69-SUMIFS($S:$S,$R:$R,INDEX(meses,VLOOKUP(R69,#REF!,2,0)-1),D:D,D69)))</f>
        <v>0</v>
      </c>
      <c r="N69" s="94"/>
      <c r="O69" s="94"/>
      <c r="P69" s="94"/>
      <c r="Q69" s="94"/>
      <c r="R69" s="2" t="s">
        <v>392</v>
      </c>
      <c r="S69" s="2"/>
      <c r="T69" s="22"/>
      <c r="U69" s="2"/>
      <c r="V69" s="2"/>
      <c r="W69" s="2"/>
      <c r="X69" s="23" t="s">
        <v>41</v>
      </c>
      <c r="Y69" s="23" t="s">
        <v>85</v>
      </c>
      <c r="Z69" s="23"/>
      <c r="AA69" s="19"/>
      <c r="AB69" s="19"/>
      <c r="AC69" s="19"/>
      <c r="AD69" s="23"/>
      <c r="AE69" s="23"/>
      <c r="AF69" s="5"/>
      <c r="AG69" s="22"/>
      <c r="AH69" s="2"/>
      <c r="AI69" s="2"/>
      <c r="AJ69" s="5"/>
      <c r="AK69" s="23" t="s">
        <v>45</v>
      </c>
      <c r="AL69" s="94" t="s">
        <v>46</v>
      </c>
      <c r="AM69" s="94" t="s">
        <v>47</v>
      </c>
      <c r="AN69" s="94" t="s">
        <v>48</v>
      </c>
      <c r="AO69" s="94" t="s">
        <v>49</v>
      </c>
      <c r="AP69" s="23" t="s">
        <v>100</v>
      </c>
      <c r="AQ69" s="23" t="s">
        <v>87</v>
      </c>
      <c r="AR69" s="2">
        <v>2201052</v>
      </c>
      <c r="AS69" s="2"/>
      <c r="AT69" s="39" t="s">
        <v>168</v>
      </c>
      <c r="AU69" s="39"/>
      <c r="AV69" s="39" t="s">
        <v>70</v>
      </c>
      <c r="AW69" s="2" t="s">
        <v>55</v>
      </c>
      <c r="AX69" s="70">
        <v>64658400</v>
      </c>
      <c r="AY69" s="71">
        <v>11.5</v>
      </c>
      <c r="AZ69" s="71" t="s">
        <v>93</v>
      </c>
      <c r="BA69" s="71" t="s">
        <v>57</v>
      </c>
      <c r="BB69" s="71" t="s">
        <v>58</v>
      </c>
      <c r="BC69" s="72">
        <v>64658400</v>
      </c>
      <c r="BD69" s="72">
        <v>64658400</v>
      </c>
    </row>
    <row r="70" spans="1:56" s="95" customFormat="1" ht="86.25" customHeight="1" x14ac:dyDescent="0.25">
      <c r="A70" s="68">
        <v>261</v>
      </c>
      <c r="B70" s="23" t="s">
        <v>32</v>
      </c>
      <c r="C70" s="23" t="s">
        <v>33</v>
      </c>
      <c r="D70" s="23" t="s">
        <v>34</v>
      </c>
      <c r="E70" s="23" t="s">
        <v>35</v>
      </c>
      <c r="F70" s="23" t="s">
        <v>36</v>
      </c>
      <c r="G70" s="23" t="s">
        <v>37</v>
      </c>
      <c r="H70" s="23" t="s">
        <v>38</v>
      </c>
      <c r="I70" s="23" t="s">
        <v>39</v>
      </c>
      <c r="J70" s="94" t="s">
        <v>40</v>
      </c>
      <c r="K70" s="68">
        <f>IF(I70="na",0,IF(COUNTIFS($C$1:C70,C70,$I$1:I70,I70)&gt;1,0,1))</f>
        <v>0</v>
      </c>
      <c r="L70" s="68">
        <f>IF(I70="na",0,IF(COUNTIFS($D$1:D70,D70,$I$1:I70,I70)&gt;1,0,1))</f>
        <v>0</v>
      </c>
      <c r="M70" s="68">
        <f>IF(S70="",0,IF(VLOOKUP(R70,#REF!,2,0)=1,S70-O70,S70-SUMIFS($S:$S,$R:$R,INDEX(meses,VLOOKUP(R70,#REF!,2,0)-1),D:D,D70)))</f>
        <v>0</v>
      </c>
      <c r="N70" s="94"/>
      <c r="O70" s="94"/>
      <c r="P70" s="94"/>
      <c r="Q70" s="94"/>
      <c r="R70" s="2" t="s">
        <v>392</v>
      </c>
      <c r="S70" s="2"/>
      <c r="T70" s="22"/>
      <c r="U70" s="2"/>
      <c r="V70" s="2"/>
      <c r="W70" s="2"/>
      <c r="X70" s="23" t="s">
        <v>41</v>
      </c>
      <c r="Y70" s="23" t="s">
        <v>85</v>
      </c>
      <c r="Z70" s="23"/>
      <c r="AA70" s="19"/>
      <c r="AB70" s="19"/>
      <c r="AC70" s="19"/>
      <c r="AD70" s="23"/>
      <c r="AE70" s="23"/>
      <c r="AF70" s="5"/>
      <c r="AG70" s="22"/>
      <c r="AH70" s="2"/>
      <c r="AI70" s="2"/>
      <c r="AJ70" s="5"/>
      <c r="AK70" s="23" t="s">
        <v>45</v>
      </c>
      <c r="AL70" s="94" t="s">
        <v>46</v>
      </c>
      <c r="AM70" s="94" t="s">
        <v>47</v>
      </c>
      <c r="AN70" s="94" t="s">
        <v>48</v>
      </c>
      <c r="AO70" s="94" t="s">
        <v>49</v>
      </c>
      <c r="AP70" s="23" t="s">
        <v>100</v>
      </c>
      <c r="AQ70" s="23" t="s">
        <v>87</v>
      </c>
      <c r="AR70" s="2">
        <v>2201052</v>
      </c>
      <c r="AS70" s="2"/>
      <c r="AT70" s="39" t="s">
        <v>169</v>
      </c>
      <c r="AU70" s="39"/>
      <c r="AV70" s="39" t="s">
        <v>70</v>
      </c>
      <c r="AW70" s="2" t="s">
        <v>55</v>
      </c>
      <c r="AX70" s="70">
        <v>54455997</v>
      </c>
      <c r="AY70" s="71">
        <v>11.5</v>
      </c>
      <c r="AZ70" s="71" t="s">
        <v>93</v>
      </c>
      <c r="BA70" s="71" t="s">
        <v>57</v>
      </c>
      <c r="BB70" s="71" t="s">
        <v>58</v>
      </c>
      <c r="BC70" s="72">
        <v>54455997</v>
      </c>
      <c r="BD70" s="72">
        <v>54455997</v>
      </c>
    </row>
    <row r="71" spans="1:56" s="95" customFormat="1" ht="86.25" customHeight="1" x14ac:dyDescent="0.25">
      <c r="A71" s="68">
        <v>262</v>
      </c>
      <c r="B71" s="23" t="s">
        <v>32</v>
      </c>
      <c r="C71" s="23" t="s">
        <v>33</v>
      </c>
      <c r="D71" s="23" t="s">
        <v>34</v>
      </c>
      <c r="E71" s="23" t="s">
        <v>35</v>
      </c>
      <c r="F71" s="23" t="s">
        <v>36</v>
      </c>
      <c r="G71" s="23" t="s">
        <v>37</v>
      </c>
      <c r="H71" s="23" t="s">
        <v>38</v>
      </c>
      <c r="I71" s="23" t="s">
        <v>39</v>
      </c>
      <c r="J71" s="94" t="s">
        <v>40</v>
      </c>
      <c r="K71" s="68">
        <f>IF(I71="na",0,IF(COUNTIFS($C$1:C71,C71,$I$1:I71,I71)&gt;1,0,1))</f>
        <v>0</v>
      </c>
      <c r="L71" s="68">
        <f>IF(I71="na",0,IF(COUNTIFS($D$1:D71,D71,$I$1:I71,I71)&gt;1,0,1))</f>
        <v>0</v>
      </c>
      <c r="M71" s="68">
        <f>IF(S71="",0,IF(VLOOKUP(R71,#REF!,2,0)=1,S71-O71,S71-SUMIFS($S:$S,$R:$R,INDEX(meses,VLOOKUP(R71,#REF!,2,0)-1),D:D,D71)))</f>
        <v>0</v>
      </c>
      <c r="N71" s="94"/>
      <c r="O71" s="94"/>
      <c r="P71" s="94"/>
      <c r="Q71" s="94"/>
      <c r="R71" s="2" t="s">
        <v>392</v>
      </c>
      <c r="S71" s="2"/>
      <c r="T71" s="22"/>
      <c r="U71" s="2"/>
      <c r="V71" s="2"/>
      <c r="W71" s="2"/>
      <c r="X71" s="23" t="s">
        <v>41</v>
      </c>
      <c r="Y71" s="23" t="s">
        <v>85</v>
      </c>
      <c r="Z71" s="23"/>
      <c r="AA71" s="19"/>
      <c r="AB71" s="19"/>
      <c r="AC71" s="19"/>
      <c r="AD71" s="23"/>
      <c r="AE71" s="23"/>
      <c r="AF71" s="5"/>
      <c r="AG71" s="22"/>
      <c r="AH71" s="2"/>
      <c r="AI71" s="2"/>
      <c r="AJ71" s="5"/>
      <c r="AK71" s="23" t="s">
        <v>45</v>
      </c>
      <c r="AL71" s="94" t="s">
        <v>46</v>
      </c>
      <c r="AM71" s="94" t="s">
        <v>47</v>
      </c>
      <c r="AN71" s="94" t="s">
        <v>48</v>
      </c>
      <c r="AO71" s="94" t="s">
        <v>49</v>
      </c>
      <c r="AP71" s="23" t="s">
        <v>100</v>
      </c>
      <c r="AQ71" s="23" t="s">
        <v>87</v>
      </c>
      <c r="AR71" s="2">
        <v>2201052</v>
      </c>
      <c r="AS71" s="2"/>
      <c r="AT71" s="39" t="s">
        <v>170</v>
      </c>
      <c r="AU71" s="39"/>
      <c r="AV71" s="39" t="s">
        <v>70</v>
      </c>
      <c r="AW71" s="2" t="s">
        <v>55</v>
      </c>
      <c r="AX71" s="70">
        <v>55225149</v>
      </c>
      <c r="AY71" s="71">
        <v>11.5</v>
      </c>
      <c r="AZ71" s="71" t="s">
        <v>93</v>
      </c>
      <c r="BA71" s="71" t="s">
        <v>57</v>
      </c>
      <c r="BB71" s="71" t="s">
        <v>58</v>
      </c>
      <c r="BC71" s="72">
        <v>55225149</v>
      </c>
      <c r="BD71" s="72">
        <v>55225149</v>
      </c>
    </row>
    <row r="72" spans="1:56" s="95" customFormat="1" ht="86.25" customHeight="1" x14ac:dyDescent="0.25">
      <c r="A72" s="68">
        <v>263</v>
      </c>
      <c r="B72" s="23" t="s">
        <v>32</v>
      </c>
      <c r="C72" s="23" t="s">
        <v>33</v>
      </c>
      <c r="D72" s="23" t="s">
        <v>34</v>
      </c>
      <c r="E72" s="23" t="s">
        <v>35</v>
      </c>
      <c r="F72" s="23" t="s">
        <v>36</v>
      </c>
      <c r="G72" s="23" t="s">
        <v>37</v>
      </c>
      <c r="H72" s="23" t="s">
        <v>38</v>
      </c>
      <c r="I72" s="23" t="s">
        <v>39</v>
      </c>
      <c r="J72" s="94" t="s">
        <v>40</v>
      </c>
      <c r="K72" s="68">
        <f>IF(I72="na",0,IF(COUNTIFS($C$1:C72,C72,$I$1:I72,I72)&gt;1,0,1))</f>
        <v>0</v>
      </c>
      <c r="L72" s="68">
        <f>IF(I72="na",0,IF(COUNTIFS($D$1:D72,D72,$I$1:I72,I72)&gt;1,0,1))</f>
        <v>0</v>
      </c>
      <c r="M72" s="68">
        <f>IF(S72="",0,IF(VLOOKUP(R72,#REF!,2,0)=1,S72-O72,S72-SUMIFS($S:$S,$R:$R,INDEX(meses,VLOOKUP(R72,#REF!,2,0)-1),D:D,D72)))</f>
        <v>0</v>
      </c>
      <c r="N72" s="94"/>
      <c r="O72" s="94"/>
      <c r="P72" s="94"/>
      <c r="Q72" s="94"/>
      <c r="R72" s="2" t="s">
        <v>392</v>
      </c>
      <c r="S72" s="2"/>
      <c r="T72" s="22"/>
      <c r="U72" s="2"/>
      <c r="V72" s="2"/>
      <c r="W72" s="2"/>
      <c r="X72" s="23" t="s">
        <v>41</v>
      </c>
      <c r="Y72" s="23" t="s">
        <v>85</v>
      </c>
      <c r="Z72" s="23"/>
      <c r="AA72" s="19"/>
      <c r="AB72" s="19"/>
      <c r="AC72" s="19"/>
      <c r="AD72" s="23"/>
      <c r="AE72" s="23"/>
      <c r="AF72" s="5"/>
      <c r="AG72" s="22"/>
      <c r="AH72" s="2"/>
      <c r="AI72" s="2"/>
      <c r="AJ72" s="5"/>
      <c r="AK72" s="23" t="s">
        <v>45</v>
      </c>
      <c r="AL72" s="94" t="s">
        <v>46</v>
      </c>
      <c r="AM72" s="94" t="s">
        <v>47</v>
      </c>
      <c r="AN72" s="94" t="s">
        <v>48</v>
      </c>
      <c r="AO72" s="94" t="s">
        <v>49</v>
      </c>
      <c r="AP72" s="23" t="s">
        <v>100</v>
      </c>
      <c r="AQ72" s="23" t="s">
        <v>87</v>
      </c>
      <c r="AR72" s="2">
        <v>2201052</v>
      </c>
      <c r="AS72" s="2"/>
      <c r="AT72" s="39" t="s">
        <v>143</v>
      </c>
      <c r="AU72" s="39"/>
      <c r="AV72" s="39" t="s">
        <v>70</v>
      </c>
      <c r="AW72" s="2" t="s">
        <v>55</v>
      </c>
      <c r="AX72" s="70">
        <v>97516175</v>
      </c>
      <c r="AY72" s="71">
        <v>11.5</v>
      </c>
      <c r="AZ72" s="71" t="s">
        <v>93</v>
      </c>
      <c r="BA72" s="71" t="s">
        <v>57</v>
      </c>
      <c r="BB72" s="71" t="s">
        <v>58</v>
      </c>
      <c r="BC72" s="72">
        <v>97516175</v>
      </c>
      <c r="BD72" s="72">
        <v>97516175</v>
      </c>
    </row>
    <row r="73" spans="1:56" s="95" customFormat="1" ht="86.25" customHeight="1" x14ac:dyDescent="0.25">
      <c r="A73" s="68">
        <v>264</v>
      </c>
      <c r="B73" s="23" t="s">
        <v>32</v>
      </c>
      <c r="C73" s="23" t="s">
        <v>33</v>
      </c>
      <c r="D73" s="23" t="s">
        <v>34</v>
      </c>
      <c r="E73" s="23" t="s">
        <v>35</v>
      </c>
      <c r="F73" s="23" t="s">
        <v>36</v>
      </c>
      <c r="G73" s="23" t="s">
        <v>37</v>
      </c>
      <c r="H73" s="23" t="s">
        <v>38</v>
      </c>
      <c r="I73" s="23" t="s">
        <v>39</v>
      </c>
      <c r="J73" s="94" t="s">
        <v>40</v>
      </c>
      <c r="K73" s="68">
        <f>IF(I73="na",0,IF(COUNTIFS($C$1:C73,C73,$I$1:I73,I73)&gt;1,0,1))</f>
        <v>0</v>
      </c>
      <c r="L73" s="68">
        <f>IF(I73="na",0,IF(COUNTIFS($D$1:D73,D73,$I$1:I73,I73)&gt;1,0,1))</f>
        <v>0</v>
      </c>
      <c r="M73" s="68">
        <f>IF(S73="",0,IF(VLOOKUP(R73,#REF!,2,0)=1,S73-O73,S73-SUMIFS($S:$S,$R:$R,INDEX(meses,VLOOKUP(R73,#REF!,2,0)-1),D:D,D73)))</f>
        <v>0</v>
      </c>
      <c r="N73" s="94"/>
      <c r="O73" s="94"/>
      <c r="P73" s="94"/>
      <c r="Q73" s="94"/>
      <c r="R73" s="2" t="s">
        <v>392</v>
      </c>
      <c r="S73" s="2"/>
      <c r="T73" s="22"/>
      <c r="U73" s="2"/>
      <c r="V73" s="2"/>
      <c r="W73" s="2"/>
      <c r="X73" s="23" t="s">
        <v>41</v>
      </c>
      <c r="Y73" s="23" t="s">
        <v>85</v>
      </c>
      <c r="Z73" s="23"/>
      <c r="AA73" s="19"/>
      <c r="AB73" s="19"/>
      <c r="AC73" s="19"/>
      <c r="AD73" s="23"/>
      <c r="AE73" s="23"/>
      <c r="AF73" s="5"/>
      <c r="AG73" s="22"/>
      <c r="AH73" s="2"/>
      <c r="AI73" s="2"/>
      <c r="AJ73" s="5"/>
      <c r="AK73" s="23" t="s">
        <v>45</v>
      </c>
      <c r="AL73" s="94" t="s">
        <v>46</v>
      </c>
      <c r="AM73" s="94" t="s">
        <v>47</v>
      </c>
      <c r="AN73" s="94" t="s">
        <v>48</v>
      </c>
      <c r="AO73" s="94" t="s">
        <v>49</v>
      </c>
      <c r="AP73" s="23" t="s">
        <v>100</v>
      </c>
      <c r="AQ73" s="23" t="s">
        <v>87</v>
      </c>
      <c r="AR73" s="2">
        <v>2201052</v>
      </c>
      <c r="AS73" s="2"/>
      <c r="AT73" s="39" t="s">
        <v>171</v>
      </c>
      <c r="AU73" s="39"/>
      <c r="AV73" s="39" t="s">
        <v>70</v>
      </c>
      <c r="AW73" s="2" t="s">
        <v>55</v>
      </c>
      <c r="AX73" s="70">
        <v>97967459</v>
      </c>
      <c r="AY73" s="71">
        <v>11.5</v>
      </c>
      <c r="AZ73" s="71" t="s">
        <v>93</v>
      </c>
      <c r="BA73" s="71" t="s">
        <v>57</v>
      </c>
      <c r="BB73" s="71" t="s">
        <v>58</v>
      </c>
      <c r="BC73" s="72">
        <v>97967459</v>
      </c>
      <c r="BD73" s="72">
        <v>97967459</v>
      </c>
    </row>
    <row r="74" spans="1:56" s="95" customFormat="1" ht="86.25" customHeight="1" x14ac:dyDescent="0.25">
      <c r="A74" s="68">
        <v>265</v>
      </c>
      <c r="B74" s="23" t="s">
        <v>32</v>
      </c>
      <c r="C74" s="23" t="s">
        <v>33</v>
      </c>
      <c r="D74" s="23" t="s">
        <v>34</v>
      </c>
      <c r="E74" s="23" t="s">
        <v>35</v>
      </c>
      <c r="F74" s="23" t="s">
        <v>36</v>
      </c>
      <c r="G74" s="23" t="s">
        <v>37</v>
      </c>
      <c r="H74" s="23" t="s">
        <v>38</v>
      </c>
      <c r="I74" s="23" t="s">
        <v>39</v>
      </c>
      <c r="J74" s="94" t="s">
        <v>40</v>
      </c>
      <c r="K74" s="68">
        <f>IF(I74="na",0,IF(COUNTIFS($C$1:C74,C74,$I$1:I74,I74)&gt;1,0,1))</f>
        <v>0</v>
      </c>
      <c r="L74" s="68">
        <f>IF(I74="na",0,IF(COUNTIFS($D$1:D74,D74,$I$1:I74,I74)&gt;1,0,1))</f>
        <v>0</v>
      </c>
      <c r="M74" s="68">
        <f>IF(S74="",0,IF(VLOOKUP(R74,#REF!,2,0)=1,S74-O74,S74-SUMIFS($S:$S,$R:$R,INDEX(meses,VLOOKUP(R74,#REF!,2,0)-1),D:D,D74)))</f>
        <v>0</v>
      </c>
      <c r="N74" s="94"/>
      <c r="O74" s="94"/>
      <c r="P74" s="94"/>
      <c r="Q74" s="94"/>
      <c r="R74" s="2" t="s">
        <v>392</v>
      </c>
      <c r="S74" s="2"/>
      <c r="T74" s="22"/>
      <c r="U74" s="2"/>
      <c r="V74" s="2"/>
      <c r="W74" s="2"/>
      <c r="X74" s="23" t="s">
        <v>41</v>
      </c>
      <c r="Y74" s="23" t="s">
        <v>85</v>
      </c>
      <c r="Z74" s="23"/>
      <c r="AA74" s="19"/>
      <c r="AB74" s="19"/>
      <c r="AC74" s="19"/>
      <c r="AD74" s="23"/>
      <c r="AE74" s="23"/>
      <c r="AF74" s="5"/>
      <c r="AG74" s="22"/>
      <c r="AH74" s="2"/>
      <c r="AI74" s="2"/>
      <c r="AJ74" s="5"/>
      <c r="AK74" s="23" t="s">
        <v>45</v>
      </c>
      <c r="AL74" s="94" t="s">
        <v>46</v>
      </c>
      <c r="AM74" s="94" t="s">
        <v>47</v>
      </c>
      <c r="AN74" s="94" t="s">
        <v>48</v>
      </c>
      <c r="AO74" s="94" t="s">
        <v>49</v>
      </c>
      <c r="AP74" s="23" t="s">
        <v>100</v>
      </c>
      <c r="AQ74" s="23" t="s">
        <v>87</v>
      </c>
      <c r="AR74" s="2">
        <v>2201052</v>
      </c>
      <c r="AS74" s="2"/>
      <c r="AT74" s="39" t="s">
        <v>145</v>
      </c>
      <c r="AU74" s="39"/>
      <c r="AV74" s="39" t="s">
        <v>70</v>
      </c>
      <c r="AW74" s="2" t="s">
        <v>55</v>
      </c>
      <c r="AX74" s="70">
        <v>61678128</v>
      </c>
      <c r="AY74" s="71">
        <v>11.5</v>
      </c>
      <c r="AZ74" s="71" t="s">
        <v>93</v>
      </c>
      <c r="BA74" s="71" t="s">
        <v>57</v>
      </c>
      <c r="BB74" s="71" t="s">
        <v>58</v>
      </c>
      <c r="BC74" s="72">
        <v>61678128</v>
      </c>
      <c r="BD74" s="72">
        <v>61678128</v>
      </c>
    </row>
    <row r="75" spans="1:56" s="95" customFormat="1" ht="86.25" customHeight="1" x14ac:dyDescent="0.25">
      <c r="A75" s="68">
        <v>266</v>
      </c>
      <c r="B75" s="23" t="s">
        <v>32</v>
      </c>
      <c r="C75" s="23" t="s">
        <v>33</v>
      </c>
      <c r="D75" s="23" t="s">
        <v>34</v>
      </c>
      <c r="E75" s="23" t="s">
        <v>35</v>
      </c>
      <c r="F75" s="23" t="s">
        <v>36</v>
      </c>
      <c r="G75" s="23" t="s">
        <v>37</v>
      </c>
      <c r="H75" s="23" t="s">
        <v>38</v>
      </c>
      <c r="I75" s="23" t="s">
        <v>39</v>
      </c>
      <c r="J75" s="94" t="s">
        <v>40</v>
      </c>
      <c r="K75" s="68">
        <f>IF(I75="na",0,IF(COUNTIFS($C$1:C75,C75,$I$1:I75,I75)&gt;1,0,1))</f>
        <v>0</v>
      </c>
      <c r="L75" s="68">
        <f>IF(I75="na",0,IF(COUNTIFS($D$1:D75,D75,$I$1:I75,I75)&gt;1,0,1))</f>
        <v>0</v>
      </c>
      <c r="M75" s="68">
        <f>IF(S75="",0,IF(VLOOKUP(R75,#REF!,2,0)=1,S75-O75,S75-SUMIFS($S:$S,$R:$R,INDEX(meses,VLOOKUP(R75,#REF!,2,0)-1),D:D,D75)))</f>
        <v>0</v>
      </c>
      <c r="N75" s="94"/>
      <c r="O75" s="94"/>
      <c r="P75" s="94"/>
      <c r="Q75" s="94"/>
      <c r="R75" s="2" t="s">
        <v>392</v>
      </c>
      <c r="S75" s="2"/>
      <c r="T75" s="22"/>
      <c r="U75" s="2"/>
      <c r="V75" s="2"/>
      <c r="W75" s="2"/>
      <c r="X75" s="23" t="s">
        <v>41</v>
      </c>
      <c r="Y75" s="23" t="s">
        <v>85</v>
      </c>
      <c r="Z75" s="23"/>
      <c r="AA75" s="19"/>
      <c r="AB75" s="19"/>
      <c r="AC75" s="19"/>
      <c r="AD75" s="23"/>
      <c r="AE75" s="23"/>
      <c r="AF75" s="5"/>
      <c r="AG75" s="22"/>
      <c r="AH75" s="2"/>
      <c r="AI75" s="2"/>
      <c r="AJ75" s="5"/>
      <c r="AK75" s="23" t="s">
        <v>45</v>
      </c>
      <c r="AL75" s="94" t="s">
        <v>46</v>
      </c>
      <c r="AM75" s="94" t="s">
        <v>47</v>
      </c>
      <c r="AN75" s="94" t="s">
        <v>48</v>
      </c>
      <c r="AO75" s="94" t="s">
        <v>49</v>
      </c>
      <c r="AP75" s="23" t="s">
        <v>100</v>
      </c>
      <c r="AQ75" s="23" t="s">
        <v>87</v>
      </c>
      <c r="AR75" s="2">
        <v>2201052</v>
      </c>
      <c r="AS75" s="2"/>
      <c r="AT75" s="39" t="s">
        <v>146</v>
      </c>
      <c r="AU75" s="39"/>
      <c r="AV75" s="39" t="s">
        <v>70</v>
      </c>
      <c r="AW75" s="2" t="s">
        <v>55</v>
      </c>
      <c r="AX75" s="70">
        <v>54455997</v>
      </c>
      <c r="AY75" s="71">
        <v>11.5</v>
      </c>
      <c r="AZ75" s="71" t="s">
        <v>93</v>
      </c>
      <c r="BA75" s="71" t="s">
        <v>57</v>
      </c>
      <c r="BB75" s="71" t="s">
        <v>58</v>
      </c>
      <c r="BC75" s="72">
        <v>54455997</v>
      </c>
      <c r="BD75" s="72">
        <v>54455997</v>
      </c>
    </row>
    <row r="76" spans="1:56" s="95" customFormat="1" ht="86.25" customHeight="1" x14ac:dyDescent="0.25">
      <c r="A76" s="68">
        <v>267</v>
      </c>
      <c r="B76" s="23" t="s">
        <v>32</v>
      </c>
      <c r="C76" s="23" t="s">
        <v>33</v>
      </c>
      <c r="D76" s="23" t="s">
        <v>34</v>
      </c>
      <c r="E76" s="23" t="s">
        <v>35</v>
      </c>
      <c r="F76" s="23" t="s">
        <v>36</v>
      </c>
      <c r="G76" s="23" t="s">
        <v>37</v>
      </c>
      <c r="H76" s="23" t="s">
        <v>38</v>
      </c>
      <c r="I76" s="23" t="s">
        <v>39</v>
      </c>
      <c r="J76" s="94" t="s">
        <v>40</v>
      </c>
      <c r="K76" s="68">
        <f>IF(I76="na",0,IF(COUNTIFS($C$1:C76,C76,$I$1:I76,I76)&gt;1,0,1))</f>
        <v>0</v>
      </c>
      <c r="L76" s="68">
        <f>IF(I76="na",0,IF(COUNTIFS($D$1:D76,D76,$I$1:I76,I76)&gt;1,0,1))</f>
        <v>0</v>
      </c>
      <c r="M76" s="68">
        <f>IF(S76="",0,IF(VLOOKUP(R76,#REF!,2,0)=1,S76-O76,S76-SUMIFS($S:$S,$R:$R,INDEX(meses,VLOOKUP(R76,#REF!,2,0)-1),D:D,D76)))</f>
        <v>0</v>
      </c>
      <c r="N76" s="94"/>
      <c r="O76" s="94"/>
      <c r="P76" s="94"/>
      <c r="Q76" s="94"/>
      <c r="R76" s="2" t="s">
        <v>392</v>
      </c>
      <c r="S76" s="2"/>
      <c r="T76" s="22"/>
      <c r="U76" s="2"/>
      <c r="V76" s="2"/>
      <c r="W76" s="2"/>
      <c r="X76" s="23" t="s">
        <v>41</v>
      </c>
      <c r="Y76" s="23" t="s">
        <v>85</v>
      </c>
      <c r="Z76" s="23"/>
      <c r="AA76" s="19"/>
      <c r="AB76" s="19"/>
      <c r="AC76" s="19"/>
      <c r="AD76" s="23"/>
      <c r="AE76" s="23"/>
      <c r="AF76" s="5"/>
      <c r="AG76" s="22"/>
      <c r="AH76" s="2"/>
      <c r="AI76" s="2"/>
      <c r="AJ76" s="5"/>
      <c r="AK76" s="23" t="s">
        <v>45</v>
      </c>
      <c r="AL76" s="94" t="s">
        <v>46</v>
      </c>
      <c r="AM76" s="94" t="s">
        <v>47</v>
      </c>
      <c r="AN76" s="94" t="s">
        <v>48</v>
      </c>
      <c r="AO76" s="94" t="s">
        <v>49</v>
      </c>
      <c r="AP76" s="23" t="s">
        <v>100</v>
      </c>
      <c r="AQ76" s="23" t="s">
        <v>87</v>
      </c>
      <c r="AR76" s="2">
        <v>2201052</v>
      </c>
      <c r="AS76" s="2"/>
      <c r="AT76" s="39" t="s">
        <v>147</v>
      </c>
      <c r="AU76" s="39"/>
      <c r="AV76" s="39" t="s">
        <v>70</v>
      </c>
      <c r="AW76" s="2" t="s">
        <v>55</v>
      </c>
      <c r="AX76" s="70">
        <v>54455997</v>
      </c>
      <c r="AY76" s="71">
        <v>11.5</v>
      </c>
      <c r="AZ76" s="71" t="s">
        <v>93</v>
      </c>
      <c r="BA76" s="71" t="s">
        <v>57</v>
      </c>
      <c r="BB76" s="71" t="s">
        <v>58</v>
      </c>
      <c r="BC76" s="72">
        <v>54455997</v>
      </c>
      <c r="BD76" s="72">
        <v>54455997</v>
      </c>
    </row>
    <row r="77" spans="1:56" s="95" customFormat="1" ht="86.25" customHeight="1" x14ac:dyDescent="0.25">
      <c r="A77" s="68">
        <v>268</v>
      </c>
      <c r="B77" s="23" t="s">
        <v>32</v>
      </c>
      <c r="C77" s="23" t="s">
        <v>33</v>
      </c>
      <c r="D77" s="23" t="s">
        <v>34</v>
      </c>
      <c r="E77" s="23" t="s">
        <v>35</v>
      </c>
      <c r="F77" s="23" t="s">
        <v>36</v>
      </c>
      <c r="G77" s="23" t="s">
        <v>37</v>
      </c>
      <c r="H77" s="23" t="s">
        <v>38</v>
      </c>
      <c r="I77" s="23" t="s">
        <v>39</v>
      </c>
      <c r="J77" s="94" t="s">
        <v>40</v>
      </c>
      <c r="K77" s="68">
        <f>IF(I77="na",0,IF(COUNTIFS($C$1:C77,C77,$I$1:I77,I77)&gt;1,0,1))</f>
        <v>0</v>
      </c>
      <c r="L77" s="68">
        <f>IF(I77="na",0,IF(COUNTIFS($D$1:D77,D77,$I$1:I77,I77)&gt;1,0,1))</f>
        <v>0</v>
      </c>
      <c r="M77" s="68">
        <f>IF(S77="",0,IF(VLOOKUP(R77,#REF!,2,0)=1,S77-O77,S77-SUMIFS($S:$S,$R:$R,INDEX(meses,VLOOKUP(R77,#REF!,2,0)-1),D:D,D77)))</f>
        <v>0</v>
      </c>
      <c r="N77" s="94"/>
      <c r="O77" s="94"/>
      <c r="P77" s="94"/>
      <c r="Q77" s="94"/>
      <c r="R77" s="2" t="s">
        <v>392</v>
      </c>
      <c r="S77" s="2"/>
      <c r="T77" s="22"/>
      <c r="U77" s="2"/>
      <c r="V77" s="2"/>
      <c r="W77" s="2"/>
      <c r="X77" s="23" t="s">
        <v>41</v>
      </c>
      <c r="Y77" s="23" t="s">
        <v>85</v>
      </c>
      <c r="Z77" s="23"/>
      <c r="AA77" s="19"/>
      <c r="AB77" s="19"/>
      <c r="AC77" s="19"/>
      <c r="AD77" s="23"/>
      <c r="AE77" s="23"/>
      <c r="AF77" s="5"/>
      <c r="AG77" s="22"/>
      <c r="AH77" s="2"/>
      <c r="AI77" s="2"/>
      <c r="AJ77" s="5"/>
      <c r="AK77" s="23" t="s">
        <v>45</v>
      </c>
      <c r="AL77" s="94" t="s">
        <v>46</v>
      </c>
      <c r="AM77" s="94" t="s">
        <v>47</v>
      </c>
      <c r="AN77" s="94" t="s">
        <v>48</v>
      </c>
      <c r="AO77" s="94" t="s">
        <v>49</v>
      </c>
      <c r="AP77" s="23" t="s">
        <v>100</v>
      </c>
      <c r="AQ77" s="23" t="s">
        <v>87</v>
      </c>
      <c r="AR77" s="2">
        <v>2201052</v>
      </c>
      <c r="AS77" s="2"/>
      <c r="AT77" s="39" t="s">
        <v>148</v>
      </c>
      <c r="AU77" s="39"/>
      <c r="AV77" s="39" t="s">
        <v>70</v>
      </c>
      <c r="AW77" s="2" t="s">
        <v>55</v>
      </c>
      <c r="AX77" s="70">
        <v>70166424</v>
      </c>
      <c r="AY77" s="71">
        <v>11.5</v>
      </c>
      <c r="AZ77" s="71" t="s">
        <v>93</v>
      </c>
      <c r="BA77" s="71" t="s">
        <v>57</v>
      </c>
      <c r="BB77" s="71" t="s">
        <v>58</v>
      </c>
      <c r="BC77" s="72">
        <v>70166424</v>
      </c>
      <c r="BD77" s="72">
        <v>70166424</v>
      </c>
    </row>
    <row r="78" spans="1:56" s="95" customFormat="1" ht="86.25" customHeight="1" x14ac:dyDescent="0.25">
      <c r="A78" s="68">
        <v>269</v>
      </c>
      <c r="B78" s="23" t="s">
        <v>32</v>
      </c>
      <c r="C78" s="23" t="s">
        <v>33</v>
      </c>
      <c r="D78" s="23" t="s">
        <v>34</v>
      </c>
      <c r="E78" s="23" t="s">
        <v>35</v>
      </c>
      <c r="F78" s="23" t="s">
        <v>36</v>
      </c>
      <c r="G78" s="23" t="s">
        <v>37</v>
      </c>
      <c r="H78" s="23" t="s">
        <v>38</v>
      </c>
      <c r="I78" s="23" t="s">
        <v>39</v>
      </c>
      <c r="J78" s="94" t="s">
        <v>40</v>
      </c>
      <c r="K78" s="68">
        <f>IF(I78="na",0,IF(COUNTIFS($C$1:C78,C78,$I$1:I78,I78)&gt;1,0,1))</f>
        <v>0</v>
      </c>
      <c r="L78" s="68">
        <f>IF(I78="na",0,IF(COUNTIFS($D$1:D78,D78,$I$1:I78,I78)&gt;1,0,1))</f>
        <v>0</v>
      </c>
      <c r="M78" s="68">
        <f>IF(S78="",0,IF(VLOOKUP(R78,#REF!,2,0)=1,S78-O78,S78-SUMIFS($S:$S,$R:$R,INDEX(meses,VLOOKUP(R78,#REF!,2,0)-1),D:D,D78)))</f>
        <v>0</v>
      </c>
      <c r="N78" s="94"/>
      <c r="O78" s="94"/>
      <c r="P78" s="94"/>
      <c r="Q78" s="94"/>
      <c r="R78" s="2" t="s">
        <v>392</v>
      </c>
      <c r="S78" s="2"/>
      <c r="T78" s="22"/>
      <c r="U78" s="2"/>
      <c r="V78" s="2"/>
      <c r="W78" s="2"/>
      <c r="X78" s="23" t="s">
        <v>41</v>
      </c>
      <c r="Y78" s="23" t="s">
        <v>85</v>
      </c>
      <c r="Z78" s="23"/>
      <c r="AA78" s="19"/>
      <c r="AB78" s="19"/>
      <c r="AC78" s="19"/>
      <c r="AD78" s="23"/>
      <c r="AE78" s="23"/>
      <c r="AF78" s="5"/>
      <c r="AG78" s="22"/>
      <c r="AH78" s="2"/>
      <c r="AI78" s="2"/>
      <c r="AJ78" s="5"/>
      <c r="AK78" s="23" t="s">
        <v>45</v>
      </c>
      <c r="AL78" s="94" t="s">
        <v>46</v>
      </c>
      <c r="AM78" s="94" t="s">
        <v>47</v>
      </c>
      <c r="AN78" s="94" t="s">
        <v>48</v>
      </c>
      <c r="AO78" s="94" t="s">
        <v>49</v>
      </c>
      <c r="AP78" s="23" t="s">
        <v>100</v>
      </c>
      <c r="AQ78" s="23" t="s">
        <v>87</v>
      </c>
      <c r="AR78" s="2">
        <v>2201052</v>
      </c>
      <c r="AS78" s="2"/>
      <c r="AT78" s="39" t="s">
        <v>149</v>
      </c>
      <c r="AU78" s="39"/>
      <c r="AV78" s="39" t="s">
        <v>70</v>
      </c>
      <c r="AW78" s="2" t="s">
        <v>55</v>
      </c>
      <c r="AX78" s="70">
        <v>26225500</v>
      </c>
      <c r="AY78" s="71">
        <v>11.5</v>
      </c>
      <c r="AZ78" s="71" t="s">
        <v>93</v>
      </c>
      <c r="BA78" s="71" t="s">
        <v>57</v>
      </c>
      <c r="BB78" s="71" t="s">
        <v>58</v>
      </c>
      <c r="BC78" s="72">
        <v>26225500</v>
      </c>
      <c r="BD78" s="72">
        <v>26225500</v>
      </c>
    </row>
    <row r="79" spans="1:56" s="95" customFormat="1" ht="86.25" customHeight="1" x14ac:dyDescent="0.25">
      <c r="A79" s="68">
        <v>270</v>
      </c>
      <c r="B79" s="23" t="s">
        <v>32</v>
      </c>
      <c r="C79" s="23" t="s">
        <v>33</v>
      </c>
      <c r="D79" s="23" t="s">
        <v>34</v>
      </c>
      <c r="E79" s="23" t="s">
        <v>35</v>
      </c>
      <c r="F79" s="23" t="s">
        <v>36</v>
      </c>
      <c r="G79" s="23" t="s">
        <v>37</v>
      </c>
      <c r="H79" s="23" t="s">
        <v>38</v>
      </c>
      <c r="I79" s="23" t="s">
        <v>39</v>
      </c>
      <c r="J79" s="94" t="s">
        <v>40</v>
      </c>
      <c r="K79" s="68">
        <f>IF(I79="na",0,IF(COUNTIFS($C$1:C79,C79,$I$1:I79,I79)&gt;1,0,1))</f>
        <v>0</v>
      </c>
      <c r="L79" s="68">
        <f>IF(I79="na",0,IF(COUNTIFS($D$1:D79,D79,$I$1:I79,I79)&gt;1,0,1))</f>
        <v>0</v>
      </c>
      <c r="M79" s="68">
        <f>IF(S79="",0,IF(VLOOKUP(R79,#REF!,2,0)=1,S79-O79,S79-SUMIFS($S:$S,$R:$R,INDEX(meses,VLOOKUP(R79,#REF!,2,0)-1),D:D,D79)))</f>
        <v>0</v>
      </c>
      <c r="N79" s="94"/>
      <c r="O79" s="94"/>
      <c r="P79" s="94"/>
      <c r="Q79" s="94"/>
      <c r="R79" s="2" t="s">
        <v>392</v>
      </c>
      <c r="S79" s="2"/>
      <c r="T79" s="22"/>
      <c r="U79" s="2"/>
      <c r="V79" s="2"/>
      <c r="W79" s="2"/>
      <c r="X79" s="23" t="s">
        <v>41</v>
      </c>
      <c r="Y79" s="23" t="s">
        <v>85</v>
      </c>
      <c r="Z79" s="23"/>
      <c r="AA79" s="19"/>
      <c r="AB79" s="19"/>
      <c r="AC79" s="19"/>
      <c r="AD79" s="23"/>
      <c r="AE79" s="23"/>
      <c r="AF79" s="5"/>
      <c r="AG79" s="22"/>
      <c r="AH79" s="2"/>
      <c r="AI79" s="2"/>
      <c r="AJ79" s="5"/>
      <c r="AK79" s="23" t="s">
        <v>45</v>
      </c>
      <c r="AL79" s="94" t="s">
        <v>46</v>
      </c>
      <c r="AM79" s="94" t="s">
        <v>47</v>
      </c>
      <c r="AN79" s="94" t="s">
        <v>48</v>
      </c>
      <c r="AO79" s="94" t="s">
        <v>49</v>
      </c>
      <c r="AP79" s="23" t="s">
        <v>100</v>
      </c>
      <c r="AQ79" s="23" t="s">
        <v>87</v>
      </c>
      <c r="AR79" s="2">
        <v>2201052</v>
      </c>
      <c r="AS79" s="2"/>
      <c r="AT79" s="39" t="s">
        <v>150</v>
      </c>
      <c r="AU79" s="39"/>
      <c r="AV79" s="39" t="s">
        <v>70</v>
      </c>
      <c r="AW79" s="2" t="s">
        <v>55</v>
      </c>
      <c r="AX79" s="70">
        <v>68303120</v>
      </c>
      <c r="AY79" s="71">
        <v>11.5</v>
      </c>
      <c r="AZ79" s="71" t="s">
        <v>93</v>
      </c>
      <c r="BA79" s="71" t="s">
        <v>57</v>
      </c>
      <c r="BB79" s="71" t="s">
        <v>58</v>
      </c>
      <c r="BC79" s="72">
        <v>68303120</v>
      </c>
      <c r="BD79" s="72">
        <v>68303120</v>
      </c>
    </row>
    <row r="80" spans="1:56" s="95" customFormat="1" ht="86.25" customHeight="1" x14ac:dyDescent="0.25">
      <c r="A80" s="68">
        <v>271</v>
      </c>
      <c r="B80" s="23" t="s">
        <v>32</v>
      </c>
      <c r="C80" s="23" t="s">
        <v>33</v>
      </c>
      <c r="D80" s="23" t="s">
        <v>34</v>
      </c>
      <c r="E80" s="23" t="s">
        <v>35</v>
      </c>
      <c r="F80" s="23" t="s">
        <v>36</v>
      </c>
      <c r="G80" s="23" t="s">
        <v>37</v>
      </c>
      <c r="H80" s="23" t="s">
        <v>38</v>
      </c>
      <c r="I80" s="23" t="s">
        <v>39</v>
      </c>
      <c r="J80" s="94" t="s">
        <v>40</v>
      </c>
      <c r="K80" s="68">
        <f>IF(I80="na",0,IF(COUNTIFS($C$1:C80,C80,$I$1:I80,I80)&gt;1,0,1))</f>
        <v>0</v>
      </c>
      <c r="L80" s="68">
        <f>IF(I80="na",0,IF(COUNTIFS($D$1:D80,D80,$I$1:I80,I80)&gt;1,0,1))</f>
        <v>0</v>
      </c>
      <c r="M80" s="68">
        <f>IF(S80="",0,IF(VLOOKUP(R80,#REF!,2,0)=1,S80-O80,S80-SUMIFS($S:$S,$R:$R,INDEX(meses,VLOOKUP(R80,#REF!,2,0)-1),D:D,D80)))</f>
        <v>0</v>
      </c>
      <c r="N80" s="94"/>
      <c r="O80" s="94"/>
      <c r="P80" s="94"/>
      <c r="Q80" s="94"/>
      <c r="R80" s="2" t="s">
        <v>392</v>
      </c>
      <c r="S80" s="2"/>
      <c r="T80" s="22"/>
      <c r="U80" s="2"/>
      <c r="V80" s="2"/>
      <c r="W80" s="2"/>
      <c r="X80" s="23" t="s">
        <v>41</v>
      </c>
      <c r="Y80" s="23" t="s">
        <v>85</v>
      </c>
      <c r="Z80" s="23"/>
      <c r="AA80" s="19"/>
      <c r="AB80" s="19"/>
      <c r="AC80" s="19"/>
      <c r="AD80" s="23"/>
      <c r="AE80" s="23"/>
      <c r="AF80" s="5"/>
      <c r="AG80" s="22"/>
      <c r="AH80" s="2"/>
      <c r="AI80" s="2"/>
      <c r="AJ80" s="5"/>
      <c r="AK80" s="23" t="s">
        <v>45</v>
      </c>
      <c r="AL80" s="94" t="s">
        <v>46</v>
      </c>
      <c r="AM80" s="94" t="s">
        <v>47</v>
      </c>
      <c r="AN80" s="94" t="s">
        <v>48</v>
      </c>
      <c r="AO80" s="94" t="s">
        <v>49</v>
      </c>
      <c r="AP80" s="23" t="s">
        <v>100</v>
      </c>
      <c r="AQ80" s="23" t="s">
        <v>87</v>
      </c>
      <c r="AR80" s="2">
        <v>2201052</v>
      </c>
      <c r="AS80" s="2"/>
      <c r="AT80" s="39" t="s">
        <v>172</v>
      </c>
      <c r="AU80" s="39"/>
      <c r="AV80" s="39" t="s">
        <v>70</v>
      </c>
      <c r="AW80" s="2" t="s">
        <v>55</v>
      </c>
      <c r="AX80" s="70">
        <v>61534200</v>
      </c>
      <c r="AY80" s="71">
        <v>11.5</v>
      </c>
      <c r="AZ80" s="71" t="s">
        <v>93</v>
      </c>
      <c r="BA80" s="71" t="s">
        <v>57</v>
      </c>
      <c r="BB80" s="71" t="s">
        <v>58</v>
      </c>
      <c r="BC80" s="72">
        <v>61534200</v>
      </c>
      <c r="BD80" s="72">
        <v>61534200</v>
      </c>
    </row>
    <row r="81" spans="1:56" s="95" customFormat="1" ht="86.25" customHeight="1" x14ac:dyDescent="0.25">
      <c r="A81" s="68">
        <v>272</v>
      </c>
      <c r="B81" s="23" t="s">
        <v>32</v>
      </c>
      <c r="C81" s="23" t="s">
        <v>33</v>
      </c>
      <c r="D81" s="23" t="s">
        <v>34</v>
      </c>
      <c r="E81" s="23" t="s">
        <v>35</v>
      </c>
      <c r="F81" s="23" t="s">
        <v>36</v>
      </c>
      <c r="G81" s="23" t="s">
        <v>37</v>
      </c>
      <c r="H81" s="23" t="s">
        <v>38</v>
      </c>
      <c r="I81" s="23" t="s">
        <v>39</v>
      </c>
      <c r="J81" s="94" t="s">
        <v>40</v>
      </c>
      <c r="K81" s="68">
        <f>IF(I81="na",0,IF(COUNTIFS($C$1:C81,C81,$I$1:I81,I81)&gt;1,0,1))</f>
        <v>0</v>
      </c>
      <c r="L81" s="68">
        <f>IF(I81="na",0,IF(COUNTIFS($D$1:D81,D81,$I$1:I81,I81)&gt;1,0,1))</f>
        <v>0</v>
      </c>
      <c r="M81" s="68">
        <f>IF(S81="",0,IF(VLOOKUP(R81,#REF!,2,0)=1,S81-O81,S81-SUMIFS($S:$S,$R:$R,INDEX(meses,VLOOKUP(R81,#REF!,2,0)-1),D:D,D81)))</f>
        <v>0</v>
      </c>
      <c r="N81" s="94"/>
      <c r="O81" s="94"/>
      <c r="P81" s="94"/>
      <c r="Q81" s="94"/>
      <c r="R81" s="2" t="s">
        <v>392</v>
      </c>
      <c r="S81" s="2"/>
      <c r="T81" s="22"/>
      <c r="U81" s="2"/>
      <c r="V81" s="2"/>
      <c r="W81" s="2"/>
      <c r="X81" s="23" t="s">
        <v>41</v>
      </c>
      <c r="Y81" s="23" t="s">
        <v>85</v>
      </c>
      <c r="Z81" s="23"/>
      <c r="AA81" s="19"/>
      <c r="AB81" s="19"/>
      <c r="AC81" s="19"/>
      <c r="AD81" s="23"/>
      <c r="AE81" s="23"/>
      <c r="AF81" s="5"/>
      <c r="AG81" s="22"/>
      <c r="AH81" s="2"/>
      <c r="AI81" s="2"/>
      <c r="AJ81" s="5"/>
      <c r="AK81" s="23" t="s">
        <v>45</v>
      </c>
      <c r="AL81" s="94" t="s">
        <v>46</v>
      </c>
      <c r="AM81" s="94" t="s">
        <v>47</v>
      </c>
      <c r="AN81" s="94" t="s">
        <v>48</v>
      </c>
      <c r="AO81" s="94" t="s">
        <v>49</v>
      </c>
      <c r="AP81" s="23" t="s">
        <v>100</v>
      </c>
      <c r="AQ81" s="23" t="s">
        <v>87</v>
      </c>
      <c r="AR81" s="2">
        <v>2201052</v>
      </c>
      <c r="AS81" s="2"/>
      <c r="AT81" s="39" t="s">
        <v>173</v>
      </c>
      <c r="AU81" s="39"/>
      <c r="AV81" s="39" t="s">
        <v>70</v>
      </c>
      <c r="AW81" s="2" t="s">
        <v>55</v>
      </c>
      <c r="AX81" s="70">
        <v>3860500</v>
      </c>
      <c r="AY81" s="71">
        <v>11.5</v>
      </c>
      <c r="AZ81" s="71" t="s">
        <v>93</v>
      </c>
      <c r="BA81" s="71" t="s">
        <v>57</v>
      </c>
      <c r="BB81" s="71" t="s">
        <v>58</v>
      </c>
      <c r="BC81" s="72">
        <v>3860500</v>
      </c>
      <c r="BD81" s="72">
        <v>3860500</v>
      </c>
    </row>
    <row r="82" spans="1:56" s="95" customFormat="1" ht="86.25" customHeight="1" x14ac:dyDescent="0.25">
      <c r="A82" s="68">
        <v>273</v>
      </c>
      <c r="B82" s="23" t="s">
        <v>32</v>
      </c>
      <c r="C82" s="23" t="s">
        <v>33</v>
      </c>
      <c r="D82" s="23" t="s">
        <v>34</v>
      </c>
      <c r="E82" s="23" t="s">
        <v>35</v>
      </c>
      <c r="F82" s="23" t="s">
        <v>36</v>
      </c>
      <c r="G82" s="23" t="s">
        <v>37</v>
      </c>
      <c r="H82" s="23" t="s">
        <v>38</v>
      </c>
      <c r="I82" s="23" t="s">
        <v>39</v>
      </c>
      <c r="J82" s="94" t="s">
        <v>40</v>
      </c>
      <c r="K82" s="68">
        <f>IF(I82="na",0,IF(COUNTIFS($C$1:C82,C82,$I$1:I82,I82)&gt;1,0,1))</f>
        <v>0</v>
      </c>
      <c r="L82" s="68">
        <f>IF(I82="na",0,IF(COUNTIFS($D$1:D82,D82,$I$1:I82,I82)&gt;1,0,1))</f>
        <v>0</v>
      </c>
      <c r="M82" s="68">
        <f>IF(S82="",0,IF(VLOOKUP(R82,#REF!,2,0)=1,S82-O82,S82-SUMIFS($S:$S,$R:$R,INDEX(meses,VLOOKUP(R82,#REF!,2,0)-1),D:D,D82)))</f>
        <v>0</v>
      </c>
      <c r="N82" s="94"/>
      <c r="O82" s="94"/>
      <c r="P82" s="94"/>
      <c r="Q82" s="94"/>
      <c r="R82" s="2" t="s">
        <v>392</v>
      </c>
      <c r="S82" s="2"/>
      <c r="T82" s="22"/>
      <c r="U82" s="2"/>
      <c r="V82" s="2"/>
      <c r="W82" s="2"/>
      <c r="X82" s="23" t="s">
        <v>41</v>
      </c>
      <c r="Y82" s="23" t="s">
        <v>85</v>
      </c>
      <c r="Z82" s="23"/>
      <c r="AA82" s="19"/>
      <c r="AB82" s="19"/>
      <c r="AC82" s="19"/>
      <c r="AD82" s="23"/>
      <c r="AE82" s="23"/>
      <c r="AF82" s="5"/>
      <c r="AG82" s="22"/>
      <c r="AH82" s="2"/>
      <c r="AI82" s="2"/>
      <c r="AJ82" s="5"/>
      <c r="AK82" s="23" t="s">
        <v>45</v>
      </c>
      <c r="AL82" s="94" t="s">
        <v>46</v>
      </c>
      <c r="AM82" s="94" t="s">
        <v>47</v>
      </c>
      <c r="AN82" s="94" t="s">
        <v>48</v>
      </c>
      <c r="AO82" s="94" t="s">
        <v>49</v>
      </c>
      <c r="AP82" s="23" t="s">
        <v>100</v>
      </c>
      <c r="AQ82" s="23" t="s">
        <v>87</v>
      </c>
      <c r="AR82" s="2">
        <v>2201052</v>
      </c>
      <c r="AS82" s="2"/>
      <c r="AT82" s="39" t="s">
        <v>174</v>
      </c>
      <c r="AU82" s="39"/>
      <c r="AV82" s="39" t="s">
        <v>70</v>
      </c>
      <c r="AW82" s="2" t="s">
        <v>55</v>
      </c>
      <c r="AX82" s="70">
        <v>50825597</v>
      </c>
      <c r="AY82" s="71">
        <v>11.5</v>
      </c>
      <c r="AZ82" s="71" t="s">
        <v>93</v>
      </c>
      <c r="BA82" s="71" t="s">
        <v>57</v>
      </c>
      <c r="BB82" s="71" t="s">
        <v>58</v>
      </c>
      <c r="BC82" s="72">
        <v>50825597</v>
      </c>
      <c r="BD82" s="72">
        <v>50825597</v>
      </c>
    </row>
    <row r="83" spans="1:56" s="95" customFormat="1" ht="86.25" customHeight="1" x14ac:dyDescent="0.25">
      <c r="A83" s="68">
        <v>274</v>
      </c>
      <c r="B83" s="23" t="s">
        <v>32</v>
      </c>
      <c r="C83" s="23" t="s">
        <v>33</v>
      </c>
      <c r="D83" s="23" t="s">
        <v>34</v>
      </c>
      <c r="E83" s="23" t="s">
        <v>35</v>
      </c>
      <c r="F83" s="23" t="s">
        <v>36</v>
      </c>
      <c r="G83" s="23" t="s">
        <v>37</v>
      </c>
      <c r="H83" s="23" t="s">
        <v>38</v>
      </c>
      <c r="I83" s="23" t="s">
        <v>39</v>
      </c>
      <c r="J83" s="94" t="s">
        <v>40</v>
      </c>
      <c r="K83" s="68">
        <f>IF(I83="na",0,IF(COUNTIFS($C$1:C83,C83,$I$1:I83,I83)&gt;1,0,1))</f>
        <v>0</v>
      </c>
      <c r="L83" s="68">
        <f>IF(I83="na",0,IF(COUNTIFS($D$1:D83,D83,$I$1:I83,I83)&gt;1,0,1))</f>
        <v>0</v>
      </c>
      <c r="M83" s="68">
        <f>IF(S83="",0,IF(VLOOKUP(R83,#REF!,2,0)=1,S83-O83,S83-SUMIFS($S:$S,$R:$R,INDEX(meses,VLOOKUP(R83,#REF!,2,0)-1),D:D,D83)))</f>
        <v>0</v>
      </c>
      <c r="N83" s="94"/>
      <c r="O83" s="94"/>
      <c r="P83" s="94"/>
      <c r="Q83" s="94"/>
      <c r="R83" s="2" t="s">
        <v>392</v>
      </c>
      <c r="S83" s="2"/>
      <c r="T83" s="22"/>
      <c r="U83" s="2"/>
      <c r="V83" s="2"/>
      <c r="W83" s="2"/>
      <c r="X83" s="23" t="s">
        <v>41</v>
      </c>
      <c r="Y83" s="23" t="s">
        <v>85</v>
      </c>
      <c r="Z83" s="23"/>
      <c r="AA83" s="19"/>
      <c r="AB83" s="19"/>
      <c r="AC83" s="19"/>
      <c r="AD83" s="23"/>
      <c r="AE83" s="23"/>
      <c r="AF83" s="5"/>
      <c r="AG83" s="22"/>
      <c r="AH83" s="2"/>
      <c r="AI83" s="2"/>
      <c r="AJ83" s="5"/>
      <c r="AK83" s="23" t="s">
        <v>45</v>
      </c>
      <c r="AL83" s="94" t="s">
        <v>46</v>
      </c>
      <c r="AM83" s="94" t="s">
        <v>47</v>
      </c>
      <c r="AN83" s="94" t="s">
        <v>48</v>
      </c>
      <c r="AO83" s="94" t="s">
        <v>49</v>
      </c>
      <c r="AP83" s="23" t="s">
        <v>100</v>
      </c>
      <c r="AQ83" s="23" t="s">
        <v>87</v>
      </c>
      <c r="AR83" s="2">
        <v>2201052</v>
      </c>
      <c r="AS83" s="2"/>
      <c r="AT83" s="39" t="s">
        <v>175</v>
      </c>
      <c r="AU83" s="39"/>
      <c r="AV83" s="39" t="s">
        <v>70</v>
      </c>
      <c r="AW83" s="2" t="s">
        <v>55</v>
      </c>
      <c r="AX83" s="70">
        <v>37952118</v>
      </c>
      <c r="AY83" s="71">
        <v>11.5</v>
      </c>
      <c r="AZ83" s="71" t="s">
        <v>93</v>
      </c>
      <c r="BA83" s="71" t="s">
        <v>57</v>
      </c>
      <c r="BB83" s="71" t="s">
        <v>58</v>
      </c>
      <c r="BC83" s="72">
        <v>37952118</v>
      </c>
      <c r="BD83" s="72">
        <v>37952118</v>
      </c>
    </row>
    <row r="84" spans="1:56" s="95" customFormat="1" ht="86.25" customHeight="1" x14ac:dyDescent="0.25">
      <c r="A84" s="68">
        <v>275</v>
      </c>
      <c r="B84" s="23" t="s">
        <v>32</v>
      </c>
      <c r="C84" s="23" t="s">
        <v>33</v>
      </c>
      <c r="D84" s="23" t="s">
        <v>34</v>
      </c>
      <c r="E84" s="23" t="s">
        <v>35</v>
      </c>
      <c r="F84" s="23" t="s">
        <v>36</v>
      </c>
      <c r="G84" s="23" t="s">
        <v>37</v>
      </c>
      <c r="H84" s="23" t="s">
        <v>38</v>
      </c>
      <c r="I84" s="23" t="s">
        <v>39</v>
      </c>
      <c r="J84" s="94" t="s">
        <v>40</v>
      </c>
      <c r="K84" s="68">
        <f>IF(I84="na",0,IF(COUNTIFS($C$1:C84,C84,$I$1:I84,I84)&gt;1,0,1))</f>
        <v>0</v>
      </c>
      <c r="L84" s="68">
        <f>IF(I84="na",0,IF(COUNTIFS($D$1:D84,D84,$I$1:I84,I84)&gt;1,0,1))</f>
        <v>0</v>
      </c>
      <c r="M84" s="68">
        <f>IF(S84="",0,IF(VLOOKUP(R84,#REF!,2,0)=1,S84-O84,S84-SUMIFS($S:$S,$R:$R,INDEX(meses,VLOOKUP(R84,#REF!,2,0)-1),D:D,D84)))</f>
        <v>0</v>
      </c>
      <c r="N84" s="94"/>
      <c r="O84" s="94"/>
      <c r="P84" s="94"/>
      <c r="Q84" s="94"/>
      <c r="R84" s="2" t="s">
        <v>392</v>
      </c>
      <c r="S84" s="2"/>
      <c r="T84" s="22"/>
      <c r="U84" s="2"/>
      <c r="V84" s="2"/>
      <c r="W84" s="2"/>
      <c r="X84" s="23" t="s">
        <v>41</v>
      </c>
      <c r="Y84" s="23" t="s">
        <v>85</v>
      </c>
      <c r="Z84" s="23"/>
      <c r="AA84" s="19"/>
      <c r="AB84" s="19"/>
      <c r="AC84" s="19"/>
      <c r="AD84" s="23"/>
      <c r="AE84" s="23"/>
      <c r="AF84" s="5"/>
      <c r="AG84" s="22"/>
      <c r="AH84" s="2"/>
      <c r="AI84" s="2"/>
      <c r="AJ84" s="5"/>
      <c r="AK84" s="23" t="s">
        <v>45</v>
      </c>
      <c r="AL84" s="94" t="s">
        <v>46</v>
      </c>
      <c r="AM84" s="94" t="s">
        <v>47</v>
      </c>
      <c r="AN84" s="94" t="s">
        <v>48</v>
      </c>
      <c r="AO84" s="94" t="s">
        <v>49</v>
      </c>
      <c r="AP84" s="23" t="s">
        <v>100</v>
      </c>
      <c r="AQ84" s="23" t="s">
        <v>87</v>
      </c>
      <c r="AR84" s="2">
        <v>2201052</v>
      </c>
      <c r="AS84" s="2"/>
      <c r="AT84" s="39" t="s">
        <v>176</v>
      </c>
      <c r="AU84" s="39"/>
      <c r="AV84" s="39" t="s">
        <v>70</v>
      </c>
      <c r="AW84" s="2" t="s">
        <v>55</v>
      </c>
      <c r="AX84" s="70">
        <v>15474690</v>
      </c>
      <c r="AY84" s="71">
        <v>11.5</v>
      </c>
      <c r="AZ84" s="71" t="s">
        <v>93</v>
      </c>
      <c r="BA84" s="71" t="s">
        <v>57</v>
      </c>
      <c r="BB84" s="71" t="s">
        <v>58</v>
      </c>
      <c r="BC84" s="72">
        <v>15474690</v>
      </c>
      <c r="BD84" s="72">
        <v>15474690</v>
      </c>
    </row>
    <row r="85" spans="1:56" s="95" customFormat="1" ht="86.25" customHeight="1" x14ac:dyDescent="0.25">
      <c r="A85" s="68">
        <v>276</v>
      </c>
      <c r="B85" s="23" t="s">
        <v>32</v>
      </c>
      <c r="C85" s="23" t="s">
        <v>33</v>
      </c>
      <c r="D85" s="23" t="s">
        <v>34</v>
      </c>
      <c r="E85" s="23" t="s">
        <v>35</v>
      </c>
      <c r="F85" s="23" t="s">
        <v>36</v>
      </c>
      <c r="G85" s="23" t="s">
        <v>37</v>
      </c>
      <c r="H85" s="23" t="s">
        <v>38</v>
      </c>
      <c r="I85" s="23" t="s">
        <v>39</v>
      </c>
      <c r="J85" s="94" t="s">
        <v>40</v>
      </c>
      <c r="K85" s="68">
        <f>IF(I85="na",0,IF(COUNTIFS($C$1:C85,C85,$I$1:I85,I85)&gt;1,0,1))</f>
        <v>0</v>
      </c>
      <c r="L85" s="68">
        <f>IF(I85="na",0,IF(COUNTIFS($D$1:D85,D85,$I$1:I85,I85)&gt;1,0,1))</f>
        <v>0</v>
      </c>
      <c r="M85" s="68">
        <f>IF(S85="",0,IF(VLOOKUP(R85,#REF!,2,0)=1,S85-O85,S85-SUMIFS($S:$S,$R:$R,INDEX(meses,VLOOKUP(R85,#REF!,2,0)-1),D:D,D85)))</f>
        <v>0</v>
      </c>
      <c r="N85" s="94"/>
      <c r="O85" s="94"/>
      <c r="P85" s="94"/>
      <c r="Q85" s="94"/>
      <c r="R85" s="2" t="s">
        <v>392</v>
      </c>
      <c r="S85" s="2"/>
      <c r="T85" s="22"/>
      <c r="U85" s="2"/>
      <c r="V85" s="2"/>
      <c r="W85" s="2"/>
      <c r="X85" s="23" t="s">
        <v>41</v>
      </c>
      <c r="Y85" s="23" t="s">
        <v>85</v>
      </c>
      <c r="Z85" s="23"/>
      <c r="AA85" s="19"/>
      <c r="AB85" s="19"/>
      <c r="AC85" s="19"/>
      <c r="AD85" s="23"/>
      <c r="AE85" s="23"/>
      <c r="AF85" s="5"/>
      <c r="AG85" s="22"/>
      <c r="AH85" s="2"/>
      <c r="AI85" s="2"/>
      <c r="AJ85" s="5"/>
      <c r="AK85" s="23" t="s">
        <v>45</v>
      </c>
      <c r="AL85" s="94" t="s">
        <v>46</v>
      </c>
      <c r="AM85" s="94" t="s">
        <v>47</v>
      </c>
      <c r="AN85" s="94" t="s">
        <v>48</v>
      </c>
      <c r="AO85" s="94" t="s">
        <v>49</v>
      </c>
      <c r="AP85" s="23" t="s">
        <v>100</v>
      </c>
      <c r="AQ85" s="23" t="s">
        <v>87</v>
      </c>
      <c r="AR85" s="2">
        <v>2201052</v>
      </c>
      <c r="AS85" s="2"/>
      <c r="AT85" s="39" t="s">
        <v>177</v>
      </c>
      <c r="AU85" s="39"/>
      <c r="AV85" s="39" t="s">
        <v>70</v>
      </c>
      <c r="AW85" s="2" t="s">
        <v>55</v>
      </c>
      <c r="AX85" s="70">
        <v>50764065</v>
      </c>
      <c r="AY85" s="71">
        <v>11.5</v>
      </c>
      <c r="AZ85" s="71" t="s">
        <v>93</v>
      </c>
      <c r="BA85" s="71" t="s">
        <v>57</v>
      </c>
      <c r="BB85" s="71" t="s">
        <v>58</v>
      </c>
      <c r="BC85" s="72">
        <v>50764065</v>
      </c>
      <c r="BD85" s="72">
        <v>50764065</v>
      </c>
    </row>
    <row r="86" spans="1:56" s="95" customFormat="1" ht="86.25" customHeight="1" x14ac:dyDescent="0.25">
      <c r="A86" s="68">
        <v>277</v>
      </c>
      <c r="B86" s="23" t="s">
        <v>32</v>
      </c>
      <c r="C86" s="23" t="s">
        <v>33</v>
      </c>
      <c r="D86" s="23" t="s">
        <v>34</v>
      </c>
      <c r="E86" s="23" t="s">
        <v>35</v>
      </c>
      <c r="F86" s="23" t="s">
        <v>36</v>
      </c>
      <c r="G86" s="23" t="s">
        <v>37</v>
      </c>
      <c r="H86" s="23" t="s">
        <v>38</v>
      </c>
      <c r="I86" s="23" t="s">
        <v>39</v>
      </c>
      <c r="J86" s="94" t="s">
        <v>40</v>
      </c>
      <c r="K86" s="68">
        <f>IF(I86="na",0,IF(COUNTIFS($C$1:C86,C86,$I$1:I86,I86)&gt;1,0,1))</f>
        <v>0</v>
      </c>
      <c r="L86" s="68">
        <f>IF(I86="na",0,IF(COUNTIFS($D$1:D86,D86,$I$1:I86,I86)&gt;1,0,1))</f>
        <v>0</v>
      </c>
      <c r="M86" s="68">
        <f>IF(S86="",0,IF(VLOOKUP(R86,#REF!,2,0)=1,S86-O86,S86-SUMIFS($S:$S,$R:$R,INDEX(meses,VLOOKUP(R86,#REF!,2,0)-1),D:D,D86)))</f>
        <v>0</v>
      </c>
      <c r="N86" s="94"/>
      <c r="O86" s="94"/>
      <c r="P86" s="94"/>
      <c r="Q86" s="94"/>
      <c r="R86" s="2" t="s">
        <v>392</v>
      </c>
      <c r="S86" s="2"/>
      <c r="T86" s="22"/>
      <c r="U86" s="2"/>
      <c r="V86" s="2"/>
      <c r="W86" s="2"/>
      <c r="X86" s="23" t="s">
        <v>41</v>
      </c>
      <c r="Y86" s="23" t="s">
        <v>85</v>
      </c>
      <c r="Z86" s="23"/>
      <c r="AA86" s="19"/>
      <c r="AB86" s="19"/>
      <c r="AC86" s="19"/>
      <c r="AD86" s="23"/>
      <c r="AE86" s="23"/>
      <c r="AF86" s="5"/>
      <c r="AG86" s="22"/>
      <c r="AH86" s="2"/>
      <c r="AI86" s="2"/>
      <c r="AJ86" s="5"/>
      <c r="AK86" s="23" t="s">
        <v>45</v>
      </c>
      <c r="AL86" s="94" t="s">
        <v>46</v>
      </c>
      <c r="AM86" s="94" t="s">
        <v>47</v>
      </c>
      <c r="AN86" s="94" t="s">
        <v>48</v>
      </c>
      <c r="AO86" s="94" t="s">
        <v>49</v>
      </c>
      <c r="AP86" s="23" t="s">
        <v>100</v>
      </c>
      <c r="AQ86" s="23" t="s">
        <v>87</v>
      </c>
      <c r="AR86" s="2">
        <v>2201052</v>
      </c>
      <c r="AS86" s="2"/>
      <c r="AT86" s="39" t="s">
        <v>156</v>
      </c>
      <c r="AU86" s="39"/>
      <c r="AV86" s="39" t="s">
        <v>70</v>
      </c>
      <c r="AW86" s="2" t="s">
        <v>55</v>
      </c>
      <c r="AX86" s="70">
        <v>50764065</v>
      </c>
      <c r="AY86" s="71">
        <v>11.5</v>
      </c>
      <c r="AZ86" s="71" t="s">
        <v>93</v>
      </c>
      <c r="BA86" s="71" t="s">
        <v>57</v>
      </c>
      <c r="BB86" s="71" t="s">
        <v>58</v>
      </c>
      <c r="BC86" s="72">
        <v>50764065</v>
      </c>
      <c r="BD86" s="72">
        <v>50764065</v>
      </c>
    </row>
    <row r="87" spans="1:56" s="95" customFormat="1" ht="86.25" customHeight="1" x14ac:dyDescent="0.25">
      <c r="A87" s="68">
        <v>278</v>
      </c>
      <c r="B87" s="23" t="s">
        <v>32</v>
      </c>
      <c r="C87" s="23" t="s">
        <v>33</v>
      </c>
      <c r="D87" s="23" t="s">
        <v>34</v>
      </c>
      <c r="E87" s="23" t="s">
        <v>35</v>
      </c>
      <c r="F87" s="23" t="s">
        <v>36</v>
      </c>
      <c r="G87" s="23" t="s">
        <v>37</v>
      </c>
      <c r="H87" s="23" t="s">
        <v>38</v>
      </c>
      <c r="I87" s="23" t="s">
        <v>39</v>
      </c>
      <c r="J87" s="94" t="s">
        <v>40</v>
      </c>
      <c r="K87" s="68">
        <f>IF(I87="na",0,IF(COUNTIFS($C$1:C87,C87,$I$1:I87,I87)&gt;1,0,1))</f>
        <v>0</v>
      </c>
      <c r="L87" s="68">
        <f>IF(I87="na",0,IF(COUNTIFS($D$1:D87,D87,$I$1:I87,I87)&gt;1,0,1))</f>
        <v>0</v>
      </c>
      <c r="M87" s="68">
        <f>IF(S87="",0,IF(VLOOKUP(R87,#REF!,2,0)=1,S87-O87,S87-SUMIFS($S:$S,$R:$R,INDEX(meses,VLOOKUP(R87,#REF!,2,0)-1),D:D,D87)))</f>
        <v>0</v>
      </c>
      <c r="N87" s="94"/>
      <c r="O87" s="94"/>
      <c r="P87" s="94"/>
      <c r="Q87" s="94"/>
      <c r="R87" s="2" t="s">
        <v>392</v>
      </c>
      <c r="S87" s="2"/>
      <c r="T87" s="22"/>
      <c r="U87" s="2"/>
      <c r="V87" s="2"/>
      <c r="W87" s="2"/>
      <c r="X87" s="23" t="s">
        <v>41</v>
      </c>
      <c r="Y87" s="23" t="s">
        <v>85</v>
      </c>
      <c r="Z87" s="23"/>
      <c r="AA87" s="19"/>
      <c r="AB87" s="19"/>
      <c r="AC87" s="19"/>
      <c r="AD87" s="23"/>
      <c r="AE87" s="23"/>
      <c r="AF87" s="5"/>
      <c r="AG87" s="22"/>
      <c r="AH87" s="2"/>
      <c r="AI87" s="2"/>
      <c r="AJ87" s="5"/>
      <c r="AK87" s="23" t="s">
        <v>45</v>
      </c>
      <c r="AL87" s="94" t="s">
        <v>46</v>
      </c>
      <c r="AM87" s="94" t="s">
        <v>47</v>
      </c>
      <c r="AN87" s="94" t="s">
        <v>48</v>
      </c>
      <c r="AO87" s="94" t="s">
        <v>49</v>
      </c>
      <c r="AP87" s="23" t="s">
        <v>100</v>
      </c>
      <c r="AQ87" s="23" t="s">
        <v>87</v>
      </c>
      <c r="AR87" s="2">
        <v>2201052</v>
      </c>
      <c r="AS87" s="2"/>
      <c r="AT87" s="39" t="s">
        <v>178</v>
      </c>
      <c r="AU87" s="39"/>
      <c r="AV87" s="39" t="s">
        <v>70</v>
      </c>
      <c r="AW87" s="2" t="s">
        <v>55</v>
      </c>
      <c r="AX87" s="70">
        <v>50764065</v>
      </c>
      <c r="AY87" s="71">
        <v>11.5</v>
      </c>
      <c r="AZ87" s="71" t="s">
        <v>93</v>
      </c>
      <c r="BA87" s="71" t="s">
        <v>57</v>
      </c>
      <c r="BB87" s="71" t="s">
        <v>58</v>
      </c>
      <c r="BC87" s="72">
        <v>50764065</v>
      </c>
      <c r="BD87" s="72">
        <v>50764065</v>
      </c>
    </row>
    <row r="88" spans="1:56" s="95" customFormat="1" ht="86.25" customHeight="1" x14ac:dyDescent="0.25">
      <c r="A88" s="68">
        <v>279</v>
      </c>
      <c r="B88" s="23" t="s">
        <v>32</v>
      </c>
      <c r="C88" s="23" t="s">
        <v>33</v>
      </c>
      <c r="D88" s="23" t="s">
        <v>34</v>
      </c>
      <c r="E88" s="23" t="s">
        <v>35</v>
      </c>
      <c r="F88" s="23" t="s">
        <v>36</v>
      </c>
      <c r="G88" s="23" t="s">
        <v>37</v>
      </c>
      <c r="H88" s="23" t="s">
        <v>38</v>
      </c>
      <c r="I88" s="23" t="s">
        <v>39</v>
      </c>
      <c r="J88" s="94" t="s">
        <v>40</v>
      </c>
      <c r="K88" s="68">
        <f>IF(I88="na",0,IF(COUNTIFS($C$1:C88,C88,$I$1:I88,I88)&gt;1,0,1))</f>
        <v>0</v>
      </c>
      <c r="L88" s="68">
        <f>IF(I88="na",0,IF(COUNTIFS($D$1:D88,D88,$I$1:I88,I88)&gt;1,0,1))</f>
        <v>0</v>
      </c>
      <c r="M88" s="68">
        <f>IF(S88="",0,IF(VLOOKUP(R88,#REF!,2,0)=1,S88-O88,S88-SUMIFS($S:$S,$R:$R,INDEX(meses,VLOOKUP(R88,#REF!,2,0)-1),D:D,D88)))</f>
        <v>0</v>
      </c>
      <c r="N88" s="94"/>
      <c r="O88" s="94"/>
      <c r="P88" s="94"/>
      <c r="Q88" s="94"/>
      <c r="R88" s="2" t="s">
        <v>392</v>
      </c>
      <c r="S88" s="2"/>
      <c r="T88" s="22"/>
      <c r="U88" s="2"/>
      <c r="V88" s="2"/>
      <c r="W88" s="2"/>
      <c r="X88" s="23" t="s">
        <v>41</v>
      </c>
      <c r="Y88" s="23" t="s">
        <v>85</v>
      </c>
      <c r="Z88" s="23"/>
      <c r="AA88" s="19"/>
      <c r="AB88" s="19"/>
      <c r="AC88" s="19"/>
      <c r="AD88" s="23"/>
      <c r="AE88" s="23"/>
      <c r="AF88" s="5"/>
      <c r="AG88" s="22"/>
      <c r="AH88" s="2"/>
      <c r="AI88" s="2"/>
      <c r="AJ88" s="5"/>
      <c r="AK88" s="23" t="s">
        <v>45</v>
      </c>
      <c r="AL88" s="94" t="s">
        <v>46</v>
      </c>
      <c r="AM88" s="94" t="s">
        <v>47</v>
      </c>
      <c r="AN88" s="94" t="s">
        <v>48</v>
      </c>
      <c r="AO88" s="94" t="s">
        <v>49</v>
      </c>
      <c r="AP88" s="23" t="s">
        <v>100</v>
      </c>
      <c r="AQ88" s="23" t="s">
        <v>87</v>
      </c>
      <c r="AR88" s="2">
        <v>2201052</v>
      </c>
      <c r="AS88" s="2"/>
      <c r="AT88" s="39" t="s">
        <v>179</v>
      </c>
      <c r="AU88" s="39"/>
      <c r="AV88" s="39" t="s">
        <v>70</v>
      </c>
      <c r="AW88" s="2" t="s">
        <v>55</v>
      </c>
      <c r="AX88" s="70">
        <v>50764065</v>
      </c>
      <c r="AY88" s="71">
        <v>11.5</v>
      </c>
      <c r="AZ88" s="71" t="s">
        <v>93</v>
      </c>
      <c r="BA88" s="71" t="s">
        <v>57</v>
      </c>
      <c r="BB88" s="71" t="s">
        <v>58</v>
      </c>
      <c r="BC88" s="72">
        <v>50764065</v>
      </c>
      <c r="BD88" s="72">
        <v>50764065</v>
      </c>
    </row>
    <row r="89" spans="1:56" s="95" customFormat="1" ht="86.25" customHeight="1" x14ac:dyDescent="0.25">
      <c r="A89" s="68">
        <v>280</v>
      </c>
      <c r="B89" s="23" t="s">
        <v>32</v>
      </c>
      <c r="C89" s="23" t="s">
        <v>33</v>
      </c>
      <c r="D89" s="23" t="s">
        <v>34</v>
      </c>
      <c r="E89" s="23" t="s">
        <v>35</v>
      </c>
      <c r="F89" s="23" t="s">
        <v>36</v>
      </c>
      <c r="G89" s="23" t="s">
        <v>37</v>
      </c>
      <c r="H89" s="23" t="s">
        <v>38</v>
      </c>
      <c r="I89" s="23" t="s">
        <v>39</v>
      </c>
      <c r="J89" s="94" t="s">
        <v>40</v>
      </c>
      <c r="K89" s="68">
        <f>IF(I89="na",0,IF(COUNTIFS($C$1:C89,C89,$I$1:I89,I89)&gt;1,0,1))</f>
        <v>0</v>
      </c>
      <c r="L89" s="68">
        <f>IF(I89="na",0,IF(COUNTIFS($D$1:D89,D89,$I$1:I89,I89)&gt;1,0,1))</f>
        <v>0</v>
      </c>
      <c r="M89" s="68">
        <f>IF(S89="",0,IF(VLOOKUP(R89,#REF!,2,0)=1,S89-O89,S89-SUMIFS($S:$S,$R:$R,INDEX(meses,VLOOKUP(R89,#REF!,2,0)-1),D:D,D89)))</f>
        <v>0</v>
      </c>
      <c r="N89" s="94"/>
      <c r="O89" s="94"/>
      <c r="P89" s="94"/>
      <c r="Q89" s="94"/>
      <c r="R89" s="2" t="s">
        <v>392</v>
      </c>
      <c r="S89" s="2"/>
      <c r="T89" s="22"/>
      <c r="U89" s="2"/>
      <c r="V89" s="2"/>
      <c r="W89" s="2"/>
      <c r="X89" s="23" t="s">
        <v>41</v>
      </c>
      <c r="Y89" s="23" t="s">
        <v>85</v>
      </c>
      <c r="Z89" s="23"/>
      <c r="AA89" s="19"/>
      <c r="AB89" s="19"/>
      <c r="AC89" s="19"/>
      <c r="AD89" s="23"/>
      <c r="AE89" s="23"/>
      <c r="AF89" s="5"/>
      <c r="AG89" s="22"/>
      <c r="AH89" s="2"/>
      <c r="AI89" s="2"/>
      <c r="AJ89" s="5"/>
      <c r="AK89" s="23" t="s">
        <v>45</v>
      </c>
      <c r="AL89" s="94" t="s">
        <v>46</v>
      </c>
      <c r="AM89" s="94" t="s">
        <v>47</v>
      </c>
      <c r="AN89" s="94" t="s">
        <v>48</v>
      </c>
      <c r="AO89" s="94" t="s">
        <v>49</v>
      </c>
      <c r="AP89" s="23" t="s">
        <v>100</v>
      </c>
      <c r="AQ89" s="23" t="s">
        <v>87</v>
      </c>
      <c r="AR89" s="2">
        <v>2201052</v>
      </c>
      <c r="AS89" s="2"/>
      <c r="AT89" s="39" t="s">
        <v>180</v>
      </c>
      <c r="AU89" s="39"/>
      <c r="AV89" s="39" t="s">
        <v>70</v>
      </c>
      <c r="AW89" s="2" t="s">
        <v>55</v>
      </c>
      <c r="AX89" s="70">
        <v>50764065</v>
      </c>
      <c r="AY89" s="71">
        <v>11.5</v>
      </c>
      <c r="AZ89" s="71" t="s">
        <v>93</v>
      </c>
      <c r="BA89" s="71" t="s">
        <v>57</v>
      </c>
      <c r="BB89" s="71" t="s">
        <v>58</v>
      </c>
      <c r="BC89" s="72">
        <v>50764065</v>
      </c>
      <c r="BD89" s="72">
        <v>50764065</v>
      </c>
    </row>
    <row r="90" spans="1:56" s="95" customFormat="1" ht="86.25" customHeight="1" x14ac:dyDescent="0.25">
      <c r="A90" s="68">
        <v>281</v>
      </c>
      <c r="B90" s="23" t="s">
        <v>32</v>
      </c>
      <c r="C90" s="23" t="s">
        <v>33</v>
      </c>
      <c r="D90" s="23" t="s">
        <v>34</v>
      </c>
      <c r="E90" s="23" t="s">
        <v>35</v>
      </c>
      <c r="F90" s="23" t="s">
        <v>36</v>
      </c>
      <c r="G90" s="23" t="s">
        <v>37</v>
      </c>
      <c r="H90" s="23" t="s">
        <v>38</v>
      </c>
      <c r="I90" s="23" t="s">
        <v>39</v>
      </c>
      <c r="J90" s="94" t="s">
        <v>40</v>
      </c>
      <c r="K90" s="68">
        <f>IF(I90="na",0,IF(COUNTIFS($C$1:C90,C90,$I$1:I90,I90)&gt;1,0,1))</f>
        <v>0</v>
      </c>
      <c r="L90" s="68">
        <f>IF(I90="na",0,IF(COUNTIFS($D$1:D90,D90,$I$1:I90,I90)&gt;1,0,1))</f>
        <v>0</v>
      </c>
      <c r="M90" s="68">
        <f>IF(S90="",0,IF(VLOOKUP(R90,#REF!,2,0)=1,S90-O90,S90-SUMIFS($S:$S,$R:$R,INDEX(meses,VLOOKUP(R90,#REF!,2,0)-1),D:D,D90)))</f>
        <v>0</v>
      </c>
      <c r="N90" s="94"/>
      <c r="O90" s="94"/>
      <c r="P90" s="94"/>
      <c r="Q90" s="94"/>
      <c r="R90" s="2" t="s">
        <v>392</v>
      </c>
      <c r="S90" s="2"/>
      <c r="T90" s="22"/>
      <c r="U90" s="2"/>
      <c r="V90" s="2"/>
      <c r="W90" s="2"/>
      <c r="X90" s="23" t="s">
        <v>41</v>
      </c>
      <c r="Y90" s="23" t="s">
        <v>85</v>
      </c>
      <c r="Z90" s="23"/>
      <c r="AA90" s="19"/>
      <c r="AB90" s="19"/>
      <c r="AC90" s="19"/>
      <c r="AD90" s="23"/>
      <c r="AE90" s="23"/>
      <c r="AF90" s="5"/>
      <c r="AG90" s="22"/>
      <c r="AH90" s="2"/>
      <c r="AI90" s="2"/>
      <c r="AJ90" s="5"/>
      <c r="AK90" s="23" t="s">
        <v>45</v>
      </c>
      <c r="AL90" s="94" t="s">
        <v>46</v>
      </c>
      <c r="AM90" s="94" t="s">
        <v>47</v>
      </c>
      <c r="AN90" s="94" t="s">
        <v>48</v>
      </c>
      <c r="AO90" s="94" t="s">
        <v>49</v>
      </c>
      <c r="AP90" s="23" t="s">
        <v>100</v>
      </c>
      <c r="AQ90" s="23" t="s">
        <v>87</v>
      </c>
      <c r="AR90" s="2">
        <v>2201052</v>
      </c>
      <c r="AS90" s="2"/>
      <c r="AT90" s="39" t="s">
        <v>181</v>
      </c>
      <c r="AU90" s="39"/>
      <c r="AV90" s="39" t="s">
        <v>70</v>
      </c>
      <c r="AW90" s="2" t="s">
        <v>55</v>
      </c>
      <c r="AX90" s="70">
        <v>25200000</v>
      </c>
      <c r="AY90" s="71">
        <v>11.5</v>
      </c>
      <c r="AZ90" s="71" t="s">
        <v>93</v>
      </c>
      <c r="BA90" s="71" t="s">
        <v>57</v>
      </c>
      <c r="BB90" s="71" t="s">
        <v>58</v>
      </c>
      <c r="BC90" s="72">
        <v>25200000</v>
      </c>
      <c r="BD90" s="72">
        <v>25200000</v>
      </c>
    </row>
    <row r="91" spans="1:56" s="95" customFormat="1" ht="86.25" customHeight="1" x14ac:dyDescent="0.25">
      <c r="A91" s="68">
        <v>282</v>
      </c>
      <c r="B91" s="23" t="s">
        <v>32</v>
      </c>
      <c r="C91" s="23" t="s">
        <v>33</v>
      </c>
      <c r="D91" s="23" t="s">
        <v>34</v>
      </c>
      <c r="E91" s="23" t="s">
        <v>35</v>
      </c>
      <c r="F91" s="23" t="s">
        <v>36</v>
      </c>
      <c r="G91" s="23" t="s">
        <v>37</v>
      </c>
      <c r="H91" s="23" t="s">
        <v>38</v>
      </c>
      <c r="I91" s="23" t="s">
        <v>39</v>
      </c>
      <c r="J91" s="94" t="s">
        <v>40</v>
      </c>
      <c r="K91" s="68">
        <f>IF(I91="na",0,IF(COUNTIFS($C$1:C91,C91,$I$1:I91,I91)&gt;1,0,1))</f>
        <v>0</v>
      </c>
      <c r="L91" s="68">
        <f>IF(I91="na",0,IF(COUNTIFS($D$1:D91,D91,$I$1:I91,I91)&gt;1,0,1))</f>
        <v>0</v>
      </c>
      <c r="M91" s="68">
        <f>IF(S91="",0,IF(VLOOKUP(R91,#REF!,2,0)=1,S91-O91,S91-SUMIFS($S:$S,$R:$R,INDEX(meses,VLOOKUP(R91,#REF!,2,0)-1),D:D,D91)))</f>
        <v>0</v>
      </c>
      <c r="N91" s="94"/>
      <c r="O91" s="94"/>
      <c r="P91" s="94"/>
      <c r="Q91" s="94"/>
      <c r="R91" s="2" t="s">
        <v>392</v>
      </c>
      <c r="S91" s="2"/>
      <c r="T91" s="22"/>
      <c r="U91" s="2"/>
      <c r="V91" s="2"/>
      <c r="W91" s="2"/>
      <c r="X91" s="23" t="s">
        <v>41</v>
      </c>
      <c r="Y91" s="23" t="s">
        <v>85</v>
      </c>
      <c r="Z91" s="23"/>
      <c r="AA91" s="19"/>
      <c r="AB91" s="19"/>
      <c r="AC91" s="19"/>
      <c r="AD91" s="23"/>
      <c r="AE91" s="23"/>
      <c r="AF91" s="5"/>
      <c r="AG91" s="22"/>
      <c r="AH91" s="2"/>
      <c r="AI91" s="2"/>
      <c r="AJ91" s="5"/>
      <c r="AK91" s="23" t="s">
        <v>45</v>
      </c>
      <c r="AL91" s="94" t="s">
        <v>46</v>
      </c>
      <c r="AM91" s="94" t="s">
        <v>47</v>
      </c>
      <c r="AN91" s="94" t="s">
        <v>48</v>
      </c>
      <c r="AO91" s="94" t="s">
        <v>49</v>
      </c>
      <c r="AP91" s="23" t="s">
        <v>100</v>
      </c>
      <c r="AQ91" s="23" t="s">
        <v>87</v>
      </c>
      <c r="AR91" s="2">
        <v>2201052</v>
      </c>
      <c r="AS91" s="2"/>
      <c r="AT91" s="39" t="s">
        <v>160</v>
      </c>
      <c r="AU91" s="39"/>
      <c r="AV91" s="39" t="s">
        <v>70</v>
      </c>
      <c r="AW91" s="2" t="s">
        <v>55</v>
      </c>
      <c r="AX91" s="70">
        <v>44685520</v>
      </c>
      <c r="AY91" s="71">
        <v>11.5</v>
      </c>
      <c r="AZ91" s="71" t="s">
        <v>93</v>
      </c>
      <c r="BA91" s="71" t="s">
        <v>57</v>
      </c>
      <c r="BB91" s="71" t="s">
        <v>58</v>
      </c>
      <c r="BC91" s="72">
        <v>44685520</v>
      </c>
      <c r="BD91" s="72">
        <v>44685520</v>
      </c>
    </row>
    <row r="92" spans="1:56" s="95" customFormat="1" ht="86.25" customHeight="1" x14ac:dyDescent="0.25">
      <c r="A92" s="68">
        <v>283</v>
      </c>
      <c r="B92" s="23" t="s">
        <v>32</v>
      </c>
      <c r="C92" s="23" t="s">
        <v>33</v>
      </c>
      <c r="D92" s="23" t="s">
        <v>34</v>
      </c>
      <c r="E92" s="23" t="s">
        <v>35</v>
      </c>
      <c r="F92" s="23" t="s">
        <v>36</v>
      </c>
      <c r="G92" s="23" t="s">
        <v>37</v>
      </c>
      <c r="H92" s="23" t="s">
        <v>38</v>
      </c>
      <c r="I92" s="23" t="s">
        <v>39</v>
      </c>
      <c r="J92" s="94" t="s">
        <v>40</v>
      </c>
      <c r="K92" s="68">
        <f>IF(I92="na",0,IF(COUNTIFS($C$1:C92,C92,$I$1:I92,I92)&gt;1,0,1))</f>
        <v>0</v>
      </c>
      <c r="L92" s="68">
        <f>IF(I92="na",0,IF(COUNTIFS($D$1:D92,D92,$I$1:I92,I92)&gt;1,0,1))</f>
        <v>0</v>
      </c>
      <c r="M92" s="68">
        <f>IF(S92="",0,IF(VLOOKUP(R92,#REF!,2,0)=1,S92-O92,S92-SUMIFS($S:$S,$R:$R,INDEX(meses,VLOOKUP(R92,#REF!,2,0)-1),D:D,D92)))</f>
        <v>0</v>
      </c>
      <c r="N92" s="94"/>
      <c r="O92" s="94"/>
      <c r="P92" s="94"/>
      <c r="Q92" s="94"/>
      <c r="R92" s="2" t="s">
        <v>392</v>
      </c>
      <c r="S92" s="2"/>
      <c r="T92" s="22"/>
      <c r="U92" s="2"/>
      <c r="V92" s="2"/>
      <c r="W92" s="2"/>
      <c r="X92" s="23" t="s">
        <v>41</v>
      </c>
      <c r="Y92" s="23" t="s">
        <v>85</v>
      </c>
      <c r="Z92" s="23"/>
      <c r="AA92" s="19"/>
      <c r="AB92" s="19"/>
      <c r="AC92" s="19"/>
      <c r="AD92" s="23"/>
      <c r="AE92" s="23"/>
      <c r="AF92" s="5"/>
      <c r="AG92" s="22"/>
      <c r="AH92" s="2"/>
      <c r="AI92" s="2"/>
      <c r="AJ92" s="5"/>
      <c r="AK92" s="23" t="s">
        <v>45</v>
      </c>
      <c r="AL92" s="94" t="s">
        <v>46</v>
      </c>
      <c r="AM92" s="94" t="s">
        <v>47</v>
      </c>
      <c r="AN92" s="94" t="s">
        <v>48</v>
      </c>
      <c r="AO92" s="94" t="s">
        <v>49</v>
      </c>
      <c r="AP92" s="23" t="s">
        <v>100</v>
      </c>
      <c r="AQ92" s="23" t="s">
        <v>87</v>
      </c>
      <c r="AR92" s="2">
        <v>2201052</v>
      </c>
      <c r="AS92" s="2"/>
      <c r="AT92" s="39" t="s">
        <v>182</v>
      </c>
      <c r="AU92" s="39"/>
      <c r="AV92" s="39" t="s">
        <v>70</v>
      </c>
      <c r="AW92" s="2" t="s">
        <v>55</v>
      </c>
      <c r="AX92" s="70">
        <v>30690000</v>
      </c>
      <c r="AY92" s="71">
        <v>11.5</v>
      </c>
      <c r="AZ92" s="71" t="s">
        <v>93</v>
      </c>
      <c r="BA92" s="71" t="s">
        <v>57</v>
      </c>
      <c r="BB92" s="71" t="s">
        <v>58</v>
      </c>
      <c r="BC92" s="72">
        <v>30690000</v>
      </c>
      <c r="BD92" s="72">
        <v>30690000</v>
      </c>
    </row>
    <row r="93" spans="1:56" s="95" customFormat="1" ht="86.25" customHeight="1" x14ac:dyDescent="0.25">
      <c r="A93" s="68">
        <v>284</v>
      </c>
      <c r="B93" s="23" t="s">
        <v>32</v>
      </c>
      <c r="C93" s="23" t="s">
        <v>33</v>
      </c>
      <c r="D93" s="23" t="s">
        <v>34</v>
      </c>
      <c r="E93" s="23" t="s">
        <v>35</v>
      </c>
      <c r="F93" s="23" t="s">
        <v>36</v>
      </c>
      <c r="G93" s="23" t="s">
        <v>37</v>
      </c>
      <c r="H93" s="23" t="s">
        <v>38</v>
      </c>
      <c r="I93" s="23" t="s">
        <v>39</v>
      </c>
      <c r="J93" s="94" t="s">
        <v>40</v>
      </c>
      <c r="K93" s="68">
        <f>IF(I93="na",0,IF(COUNTIFS($C$1:C93,C93,$I$1:I93,I93)&gt;1,0,1))</f>
        <v>0</v>
      </c>
      <c r="L93" s="68">
        <f>IF(I93="na",0,IF(COUNTIFS($D$1:D93,D93,$I$1:I93,I93)&gt;1,0,1))</f>
        <v>0</v>
      </c>
      <c r="M93" s="68">
        <f>IF(S93="",0,IF(VLOOKUP(R93,#REF!,2,0)=1,S93-O93,S93-SUMIFS($S:$S,$R:$R,INDEX(meses,VLOOKUP(R93,#REF!,2,0)-1),D:D,D93)))</f>
        <v>0</v>
      </c>
      <c r="N93" s="94"/>
      <c r="O93" s="94"/>
      <c r="P93" s="94"/>
      <c r="Q93" s="94"/>
      <c r="R93" s="2" t="s">
        <v>392</v>
      </c>
      <c r="S93" s="2"/>
      <c r="T93" s="22"/>
      <c r="U93" s="2"/>
      <c r="V93" s="2"/>
      <c r="W93" s="2"/>
      <c r="X93" s="23" t="s">
        <v>41</v>
      </c>
      <c r="Y93" s="23" t="s">
        <v>85</v>
      </c>
      <c r="Z93" s="23"/>
      <c r="AA93" s="19"/>
      <c r="AB93" s="19"/>
      <c r="AC93" s="19"/>
      <c r="AD93" s="23"/>
      <c r="AE93" s="23"/>
      <c r="AF93" s="5"/>
      <c r="AG93" s="22"/>
      <c r="AH93" s="2"/>
      <c r="AI93" s="2"/>
      <c r="AJ93" s="5"/>
      <c r="AK93" s="23" t="s">
        <v>45</v>
      </c>
      <c r="AL93" s="94" t="s">
        <v>46</v>
      </c>
      <c r="AM93" s="94" t="s">
        <v>47</v>
      </c>
      <c r="AN93" s="94" t="s">
        <v>48</v>
      </c>
      <c r="AO93" s="94" t="s">
        <v>49</v>
      </c>
      <c r="AP93" s="23" t="s">
        <v>100</v>
      </c>
      <c r="AQ93" s="23" t="s">
        <v>87</v>
      </c>
      <c r="AR93" s="2">
        <v>2201052</v>
      </c>
      <c r="AS93" s="2"/>
      <c r="AT93" s="39" t="s">
        <v>183</v>
      </c>
      <c r="AU93" s="39"/>
      <c r="AV93" s="39" t="s">
        <v>70</v>
      </c>
      <c r="AW93" s="2" t="s">
        <v>55</v>
      </c>
      <c r="AX93" s="70">
        <v>22365000</v>
      </c>
      <c r="AY93" s="71">
        <v>11.5</v>
      </c>
      <c r="AZ93" s="71" t="s">
        <v>93</v>
      </c>
      <c r="BA93" s="71" t="s">
        <v>57</v>
      </c>
      <c r="BB93" s="71" t="s">
        <v>58</v>
      </c>
      <c r="BC93" s="72">
        <v>22365000</v>
      </c>
      <c r="BD93" s="72">
        <v>22365000</v>
      </c>
    </row>
    <row r="94" spans="1:56" s="95" customFormat="1" ht="86.25" customHeight="1" x14ac:dyDescent="0.25">
      <c r="A94" s="68">
        <v>285</v>
      </c>
      <c r="B94" s="23" t="s">
        <v>32</v>
      </c>
      <c r="C94" s="23" t="s">
        <v>33</v>
      </c>
      <c r="D94" s="23" t="s">
        <v>34</v>
      </c>
      <c r="E94" s="23" t="s">
        <v>35</v>
      </c>
      <c r="F94" s="23" t="s">
        <v>36</v>
      </c>
      <c r="G94" s="23" t="s">
        <v>37</v>
      </c>
      <c r="H94" s="23" t="s">
        <v>38</v>
      </c>
      <c r="I94" s="23" t="s">
        <v>39</v>
      </c>
      <c r="J94" s="94" t="s">
        <v>40</v>
      </c>
      <c r="K94" s="68">
        <f>IF(I94="na",0,IF(COUNTIFS($C$1:C94,C94,$I$1:I94,I94)&gt;1,0,1))</f>
        <v>0</v>
      </c>
      <c r="L94" s="68">
        <f>IF(I94="na",0,IF(COUNTIFS($D$1:D94,D94,$I$1:I94,I94)&gt;1,0,1))</f>
        <v>0</v>
      </c>
      <c r="M94" s="68">
        <f>IF(S94="",0,IF(VLOOKUP(R94,#REF!,2,0)=1,S94-O94,S94-SUMIFS($S:$S,$R:$R,INDEX(meses,VLOOKUP(R94,#REF!,2,0)-1),D:D,D94)))</f>
        <v>0</v>
      </c>
      <c r="N94" s="94"/>
      <c r="O94" s="94"/>
      <c r="P94" s="94"/>
      <c r="Q94" s="94"/>
      <c r="R94" s="2" t="s">
        <v>392</v>
      </c>
      <c r="S94" s="2"/>
      <c r="T94" s="22"/>
      <c r="U94" s="2"/>
      <c r="V94" s="2"/>
      <c r="W94" s="2"/>
      <c r="X94" s="23" t="s">
        <v>41</v>
      </c>
      <c r="Y94" s="23" t="s">
        <v>85</v>
      </c>
      <c r="Z94" s="23"/>
      <c r="AA94" s="19"/>
      <c r="AB94" s="19"/>
      <c r="AC94" s="19"/>
      <c r="AD94" s="23"/>
      <c r="AE94" s="23"/>
      <c r="AF94" s="5"/>
      <c r="AG94" s="22"/>
      <c r="AH94" s="2"/>
      <c r="AI94" s="2"/>
      <c r="AJ94" s="5"/>
      <c r="AK94" s="23" t="s">
        <v>45</v>
      </c>
      <c r="AL94" s="94" t="s">
        <v>46</v>
      </c>
      <c r="AM94" s="94" t="s">
        <v>47</v>
      </c>
      <c r="AN94" s="94" t="s">
        <v>48</v>
      </c>
      <c r="AO94" s="94" t="s">
        <v>49</v>
      </c>
      <c r="AP94" s="23" t="s">
        <v>100</v>
      </c>
      <c r="AQ94" s="23" t="s">
        <v>87</v>
      </c>
      <c r="AR94" s="2">
        <v>2201052</v>
      </c>
      <c r="AS94" s="2"/>
      <c r="AT94" s="39" t="s">
        <v>184</v>
      </c>
      <c r="AU94" s="39"/>
      <c r="AV94" s="39" t="s">
        <v>70</v>
      </c>
      <c r="AW94" s="2" t="s">
        <v>55</v>
      </c>
      <c r="AX94" s="70"/>
      <c r="AY94" s="71">
        <v>11.5</v>
      </c>
      <c r="AZ94" s="71" t="s">
        <v>93</v>
      </c>
      <c r="BA94" s="71" t="s">
        <v>57</v>
      </c>
      <c r="BB94" s="71" t="s">
        <v>58</v>
      </c>
      <c r="BC94" s="72">
        <v>135000000</v>
      </c>
      <c r="BD94" s="72">
        <v>135000000</v>
      </c>
    </row>
    <row r="95" spans="1:56" s="95" customFormat="1" ht="86.25" customHeight="1" x14ac:dyDescent="0.25">
      <c r="A95" s="68">
        <v>286</v>
      </c>
      <c r="B95" s="23" t="s">
        <v>32</v>
      </c>
      <c r="C95" s="23" t="s">
        <v>33</v>
      </c>
      <c r="D95" s="23" t="s">
        <v>34</v>
      </c>
      <c r="E95" s="23" t="s">
        <v>35</v>
      </c>
      <c r="F95" s="23" t="s">
        <v>36</v>
      </c>
      <c r="G95" s="23" t="s">
        <v>37</v>
      </c>
      <c r="H95" s="23" t="s">
        <v>38</v>
      </c>
      <c r="I95" s="23" t="s">
        <v>39</v>
      </c>
      <c r="J95" s="94" t="s">
        <v>40</v>
      </c>
      <c r="K95" s="68">
        <f>IF(I95="na",0,IF(COUNTIFS($C$1:C95,C95,$I$1:I95,I95)&gt;1,0,1))</f>
        <v>0</v>
      </c>
      <c r="L95" s="68">
        <f>IF(I95="na",0,IF(COUNTIFS($D$1:D95,D95,$I$1:I95,I95)&gt;1,0,1))</f>
        <v>0</v>
      </c>
      <c r="M95" s="68">
        <f>IF(S95="",0,IF(VLOOKUP(R95,#REF!,2,0)=1,S95-O95,S95-SUMIFS($S:$S,$R:$R,INDEX(meses,VLOOKUP(R95,#REF!,2,0)-1),D:D,D95)))</f>
        <v>0</v>
      </c>
      <c r="N95" s="94"/>
      <c r="O95" s="94"/>
      <c r="P95" s="94"/>
      <c r="Q95" s="94"/>
      <c r="R95" s="2" t="s">
        <v>392</v>
      </c>
      <c r="S95" s="2"/>
      <c r="T95" s="22"/>
      <c r="U95" s="2"/>
      <c r="V95" s="2"/>
      <c r="W95" s="2"/>
      <c r="X95" s="23" t="s">
        <v>41</v>
      </c>
      <c r="Y95" s="23" t="s">
        <v>85</v>
      </c>
      <c r="Z95" s="23"/>
      <c r="AA95" s="19"/>
      <c r="AB95" s="19"/>
      <c r="AC95" s="19"/>
      <c r="AD95" s="23"/>
      <c r="AE95" s="23"/>
      <c r="AF95" s="5"/>
      <c r="AG95" s="22"/>
      <c r="AH95" s="2"/>
      <c r="AI95" s="2"/>
      <c r="AJ95" s="5"/>
      <c r="AK95" s="23" t="s">
        <v>45</v>
      </c>
      <c r="AL95" s="94" t="s">
        <v>46</v>
      </c>
      <c r="AM95" s="94" t="s">
        <v>47</v>
      </c>
      <c r="AN95" s="94" t="s">
        <v>48</v>
      </c>
      <c r="AO95" s="94" t="s">
        <v>49</v>
      </c>
      <c r="AP95" s="23" t="s">
        <v>100</v>
      </c>
      <c r="AQ95" s="23" t="s">
        <v>87</v>
      </c>
      <c r="AR95" s="2">
        <v>2201052</v>
      </c>
      <c r="AS95" s="2"/>
      <c r="AT95" s="39" t="s">
        <v>185</v>
      </c>
      <c r="AU95" s="39"/>
      <c r="AV95" s="39" t="s">
        <v>70</v>
      </c>
      <c r="AW95" s="2" t="s">
        <v>55</v>
      </c>
      <c r="AX95" s="70"/>
      <c r="AY95" s="71">
        <v>11.5</v>
      </c>
      <c r="AZ95" s="71" t="s">
        <v>93</v>
      </c>
      <c r="BA95" s="71" t="s">
        <v>57</v>
      </c>
      <c r="BB95" s="71" t="s">
        <v>58</v>
      </c>
      <c r="BC95" s="72">
        <v>180680000</v>
      </c>
      <c r="BD95" s="72">
        <v>180680000</v>
      </c>
    </row>
    <row r="96" spans="1:56" s="95" customFormat="1" ht="86.25" customHeight="1" x14ac:dyDescent="0.25">
      <c r="A96" s="68">
        <v>287</v>
      </c>
      <c r="B96" s="23" t="s">
        <v>32</v>
      </c>
      <c r="C96" s="23" t="s">
        <v>33</v>
      </c>
      <c r="D96" s="23" t="s">
        <v>34</v>
      </c>
      <c r="E96" s="23" t="s">
        <v>35</v>
      </c>
      <c r="F96" s="23" t="s">
        <v>36</v>
      </c>
      <c r="G96" s="23" t="s">
        <v>37</v>
      </c>
      <c r="H96" s="23" t="s">
        <v>38</v>
      </c>
      <c r="I96" s="23" t="s">
        <v>39</v>
      </c>
      <c r="J96" s="94" t="s">
        <v>40</v>
      </c>
      <c r="K96" s="68">
        <f>IF(I96="na",0,IF(COUNTIFS($C$1:C96,C96,$I$1:I96,I96)&gt;1,0,1))</f>
        <v>0</v>
      </c>
      <c r="L96" s="68">
        <f>IF(I96="na",0,IF(COUNTIFS($D$1:D96,D96,$I$1:I96,I96)&gt;1,0,1))</f>
        <v>0</v>
      </c>
      <c r="M96" s="68">
        <f>IF(S96="",0,IF(VLOOKUP(R96,#REF!,2,0)=1,S96-O96,S96-SUMIFS($S:$S,$R:$R,INDEX(meses,VLOOKUP(R96,#REF!,2,0)-1),D:D,D96)))</f>
        <v>0</v>
      </c>
      <c r="N96" s="94"/>
      <c r="O96" s="94"/>
      <c r="P96" s="94"/>
      <c r="Q96" s="94"/>
      <c r="R96" s="2" t="s">
        <v>392</v>
      </c>
      <c r="S96" s="2"/>
      <c r="T96" s="22"/>
      <c r="U96" s="2"/>
      <c r="V96" s="2"/>
      <c r="W96" s="2"/>
      <c r="X96" s="23" t="s">
        <v>41</v>
      </c>
      <c r="Y96" s="23" t="s">
        <v>85</v>
      </c>
      <c r="Z96" s="23"/>
      <c r="AA96" s="19"/>
      <c r="AB96" s="19"/>
      <c r="AC96" s="19"/>
      <c r="AD96" s="23"/>
      <c r="AE96" s="23"/>
      <c r="AF96" s="5"/>
      <c r="AG96" s="22"/>
      <c r="AH96" s="2"/>
      <c r="AI96" s="2"/>
      <c r="AJ96" s="5"/>
      <c r="AK96" s="23" t="s">
        <v>45</v>
      </c>
      <c r="AL96" s="94" t="s">
        <v>46</v>
      </c>
      <c r="AM96" s="94" t="s">
        <v>47</v>
      </c>
      <c r="AN96" s="94" t="s">
        <v>48</v>
      </c>
      <c r="AO96" s="94" t="s">
        <v>49</v>
      </c>
      <c r="AP96" s="23" t="s">
        <v>100</v>
      </c>
      <c r="AQ96" s="23" t="s">
        <v>87</v>
      </c>
      <c r="AR96" s="2">
        <v>2201052</v>
      </c>
      <c r="AS96" s="2"/>
      <c r="AT96" s="39" t="s">
        <v>186</v>
      </c>
      <c r="AU96" s="39"/>
      <c r="AV96" s="39" t="s">
        <v>70</v>
      </c>
      <c r="AW96" s="2" t="s">
        <v>55</v>
      </c>
      <c r="AX96" s="70"/>
      <c r="AY96" s="71">
        <v>11.5</v>
      </c>
      <c r="AZ96" s="71" t="s">
        <v>93</v>
      </c>
      <c r="BA96" s="71" t="s">
        <v>57</v>
      </c>
      <c r="BB96" s="71" t="s">
        <v>58</v>
      </c>
      <c r="BC96" s="72">
        <v>8000000</v>
      </c>
      <c r="BD96" s="72">
        <v>8000000</v>
      </c>
    </row>
    <row r="97" spans="1:56" s="95" customFormat="1" ht="86.25" customHeight="1" x14ac:dyDescent="0.25">
      <c r="A97" s="68">
        <v>288</v>
      </c>
      <c r="B97" s="23" t="s">
        <v>32</v>
      </c>
      <c r="C97" s="23" t="s">
        <v>33</v>
      </c>
      <c r="D97" s="23" t="s">
        <v>34</v>
      </c>
      <c r="E97" s="23" t="s">
        <v>35</v>
      </c>
      <c r="F97" s="23" t="s">
        <v>36</v>
      </c>
      <c r="G97" s="23" t="s">
        <v>37</v>
      </c>
      <c r="H97" s="23" t="s">
        <v>38</v>
      </c>
      <c r="I97" s="23" t="s">
        <v>39</v>
      </c>
      <c r="J97" s="94" t="s">
        <v>40</v>
      </c>
      <c r="K97" s="68">
        <f>IF(I97="na",0,IF(COUNTIFS($C$1:C97,C97,$I$1:I97,I97)&gt;1,0,1))</f>
        <v>0</v>
      </c>
      <c r="L97" s="68">
        <f>IF(I97="na",0,IF(COUNTIFS($D$1:D97,D97,$I$1:I97,I97)&gt;1,0,1))</f>
        <v>0</v>
      </c>
      <c r="M97" s="68">
        <f>IF(S97="",0,IF(VLOOKUP(R97,#REF!,2,0)=1,S97-O97,S97-SUMIFS($S:$S,$R:$R,INDEX(meses,VLOOKUP(R97,#REF!,2,0)-1),D:D,D97)))</f>
        <v>0</v>
      </c>
      <c r="N97" s="94"/>
      <c r="O97" s="94"/>
      <c r="P97" s="94"/>
      <c r="Q97" s="94"/>
      <c r="R97" s="2" t="s">
        <v>392</v>
      </c>
      <c r="S97" s="2"/>
      <c r="T97" s="22"/>
      <c r="U97" s="2"/>
      <c r="V97" s="2"/>
      <c r="W97" s="2"/>
      <c r="X97" s="23" t="s">
        <v>41</v>
      </c>
      <c r="Y97" s="23" t="s">
        <v>2292</v>
      </c>
      <c r="Z97" s="23"/>
      <c r="AA97" s="19">
        <v>10</v>
      </c>
      <c r="AB97" s="19">
        <f>+AA97+6</f>
        <v>16</v>
      </c>
      <c r="AC97" s="69">
        <f t="shared" ref="AC97:AC98" si="6">AB97-AA97</f>
        <v>6</v>
      </c>
      <c r="AD97" s="23"/>
      <c r="AE97" s="23"/>
      <c r="AF97" s="75">
        <f>AA97</f>
        <v>10</v>
      </c>
      <c r="AG97" s="22">
        <f t="shared" ref="AG97" si="7">(AF97-AA97)/(AB97-AA97)</f>
        <v>0</v>
      </c>
      <c r="AH97" s="2" t="s">
        <v>2301</v>
      </c>
      <c r="AI97" s="2"/>
      <c r="AJ97" s="5"/>
      <c r="AK97" s="23" t="s">
        <v>45</v>
      </c>
      <c r="AL97" s="94" t="s">
        <v>46</v>
      </c>
      <c r="AM97" s="94" t="s">
        <v>47</v>
      </c>
      <c r="AN97" s="94" t="s">
        <v>48</v>
      </c>
      <c r="AO97" s="94" t="s">
        <v>49</v>
      </c>
      <c r="AP97" s="23" t="s">
        <v>100</v>
      </c>
      <c r="AQ97" s="23" t="s">
        <v>87</v>
      </c>
      <c r="AR97" s="2">
        <v>2201052</v>
      </c>
      <c r="AS97" s="2"/>
      <c r="AT97" s="39" t="s">
        <v>187</v>
      </c>
      <c r="AU97" s="39"/>
      <c r="AV97" s="39" t="s">
        <v>70</v>
      </c>
      <c r="AW97" s="2" t="s">
        <v>55</v>
      </c>
      <c r="AX97" s="70"/>
      <c r="AY97" s="71">
        <v>11</v>
      </c>
      <c r="AZ97" s="71" t="s">
        <v>93</v>
      </c>
      <c r="BA97" s="71" t="s">
        <v>57</v>
      </c>
      <c r="BB97" s="71" t="s">
        <v>58</v>
      </c>
      <c r="BC97" s="72">
        <f>+BD97</f>
        <v>567000000</v>
      </c>
      <c r="BD97" s="72">
        <v>567000000</v>
      </c>
    </row>
    <row r="98" spans="1:56" s="95" customFormat="1" ht="86.25" customHeight="1" x14ac:dyDescent="0.25">
      <c r="A98" s="68">
        <v>289</v>
      </c>
      <c r="B98" s="23" t="s">
        <v>32</v>
      </c>
      <c r="C98" s="23" t="s">
        <v>33</v>
      </c>
      <c r="D98" s="23" t="s">
        <v>34</v>
      </c>
      <c r="E98" s="23" t="s">
        <v>35</v>
      </c>
      <c r="F98" s="23" t="s">
        <v>36</v>
      </c>
      <c r="G98" s="23" t="s">
        <v>37</v>
      </c>
      <c r="H98" s="23" t="s">
        <v>38</v>
      </c>
      <c r="I98" s="23" t="s">
        <v>39</v>
      </c>
      <c r="J98" s="94" t="s">
        <v>40</v>
      </c>
      <c r="K98" s="68">
        <f>IF(I98="na",0,IF(COUNTIFS($C$1:C98,C98,$I$1:I98,I98)&gt;1,0,1))</f>
        <v>0</v>
      </c>
      <c r="L98" s="68">
        <f>IF(I98="na",0,IF(COUNTIFS($D$1:D98,D98,$I$1:I98,I98)&gt;1,0,1))</f>
        <v>0</v>
      </c>
      <c r="M98" s="68">
        <f>IF(S98="",0,IF(VLOOKUP(R98,#REF!,2,0)=1,S98-O98,S98-SUMIFS($S:$S,$R:$R,INDEX(meses,VLOOKUP(R98,#REF!,2,0)-1),D:D,D98)))</f>
        <v>0</v>
      </c>
      <c r="N98" s="94"/>
      <c r="O98" s="94"/>
      <c r="P98" s="94"/>
      <c r="Q98" s="94"/>
      <c r="R98" s="2" t="s">
        <v>392</v>
      </c>
      <c r="S98" s="2"/>
      <c r="T98" s="22"/>
      <c r="U98" s="2"/>
      <c r="V98" s="2"/>
      <c r="W98" s="2"/>
      <c r="X98" s="23" t="s">
        <v>41</v>
      </c>
      <c r="Y98" s="23" t="s">
        <v>188</v>
      </c>
      <c r="Z98" s="23" t="s">
        <v>43</v>
      </c>
      <c r="AA98" s="19">
        <v>0</v>
      </c>
      <c r="AB98" s="19">
        <v>0</v>
      </c>
      <c r="AC98" s="69">
        <f t="shared" si="6"/>
        <v>0</v>
      </c>
      <c r="AD98" s="23" t="s">
        <v>44</v>
      </c>
      <c r="AE98" s="23" t="s">
        <v>393</v>
      </c>
      <c r="AF98" s="2"/>
      <c r="AG98" s="22">
        <v>0</v>
      </c>
      <c r="AH98" s="2"/>
      <c r="AI98" s="2"/>
      <c r="AJ98" s="5"/>
      <c r="AK98" s="23" t="s">
        <v>45</v>
      </c>
      <c r="AL98" s="94" t="s">
        <v>46</v>
      </c>
      <c r="AM98" s="94" t="s">
        <v>47</v>
      </c>
      <c r="AN98" s="94" t="s">
        <v>48</v>
      </c>
      <c r="AO98" s="94" t="s">
        <v>49</v>
      </c>
      <c r="AP98" s="23" t="s">
        <v>189</v>
      </c>
      <c r="AQ98" s="23" t="s">
        <v>190</v>
      </c>
      <c r="AR98" s="2">
        <v>2201001</v>
      </c>
      <c r="AS98" s="2"/>
      <c r="AT98" s="39" t="s">
        <v>191</v>
      </c>
      <c r="AU98" s="39"/>
      <c r="AV98" s="39" t="s">
        <v>54</v>
      </c>
      <c r="AW98" s="2" t="s">
        <v>55</v>
      </c>
      <c r="AX98" s="70">
        <v>0</v>
      </c>
      <c r="AY98" s="71">
        <v>0</v>
      </c>
      <c r="AZ98" s="71" t="s">
        <v>192</v>
      </c>
      <c r="BA98" s="71" t="s">
        <v>57</v>
      </c>
      <c r="BB98" s="71" t="s">
        <v>58</v>
      </c>
      <c r="BC98" s="72">
        <v>0</v>
      </c>
      <c r="BD98" s="72">
        <v>0</v>
      </c>
    </row>
    <row r="99" spans="1:56" s="95" customFormat="1" ht="86.25" customHeight="1" x14ac:dyDescent="0.25">
      <c r="A99" s="68">
        <v>290</v>
      </c>
      <c r="B99" s="23" t="s">
        <v>32</v>
      </c>
      <c r="C99" s="23" t="s">
        <v>33</v>
      </c>
      <c r="D99" s="23" t="s">
        <v>34</v>
      </c>
      <c r="E99" s="23" t="s">
        <v>35</v>
      </c>
      <c r="F99" s="23" t="s">
        <v>36</v>
      </c>
      <c r="G99" s="23" t="s">
        <v>37</v>
      </c>
      <c r="H99" s="23" t="s">
        <v>38</v>
      </c>
      <c r="I99" s="23" t="s">
        <v>39</v>
      </c>
      <c r="J99" s="94" t="s">
        <v>40</v>
      </c>
      <c r="K99" s="68">
        <f>IF(I99="na",0,IF(COUNTIFS($C$1:C99,C99,$I$1:I99,I99)&gt;1,0,1))</f>
        <v>0</v>
      </c>
      <c r="L99" s="68">
        <f>IF(I99="na",0,IF(COUNTIFS($D$1:D99,D99,$I$1:I99,I99)&gt;1,0,1))</f>
        <v>0</v>
      </c>
      <c r="M99" s="68">
        <f>IF(S99="",0,IF(VLOOKUP(R99,#REF!,2,0)=1,S99-O99,S99-SUMIFS($S:$S,$R:$R,INDEX(meses,VLOOKUP(R99,#REF!,2,0)-1),D:D,D99)))</f>
        <v>0</v>
      </c>
      <c r="N99" s="94"/>
      <c r="O99" s="94"/>
      <c r="P99" s="94"/>
      <c r="Q99" s="94"/>
      <c r="R99" s="2" t="s">
        <v>392</v>
      </c>
      <c r="S99" s="2"/>
      <c r="T99" s="22"/>
      <c r="U99" s="2"/>
      <c r="V99" s="2"/>
      <c r="W99" s="2"/>
      <c r="X99" s="23" t="s">
        <v>41</v>
      </c>
      <c r="Y99" s="23" t="s">
        <v>188</v>
      </c>
      <c r="Z99" s="23"/>
      <c r="AA99" s="19"/>
      <c r="AB99" s="19"/>
      <c r="AC99" s="19"/>
      <c r="AD99" s="23"/>
      <c r="AE99" s="23"/>
      <c r="AF99" s="5"/>
      <c r="AG99" s="22"/>
      <c r="AH99" s="2"/>
      <c r="AI99" s="2"/>
      <c r="AJ99" s="5"/>
      <c r="AK99" s="23" t="s">
        <v>45</v>
      </c>
      <c r="AL99" s="94" t="s">
        <v>46</v>
      </c>
      <c r="AM99" s="94" t="s">
        <v>47</v>
      </c>
      <c r="AN99" s="94" t="s">
        <v>48</v>
      </c>
      <c r="AO99" s="94" t="s">
        <v>49</v>
      </c>
      <c r="AP99" s="23" t="s">
        <v>193</v>
      </c>
      <c r="AQ99" s="23" t="s">
        <v>190</v>
      </c>
      <c r="AR99" s="2">
        <v>2201001</v>
      </c>
      <c r="AS99" s="2"/>
      <c r="AT99" s="39" t="s">
        <v>194</v>
      </c>
      <c r="AU99" s="39"/>
      <c r="AV99" s="39" t="s">
        <v>54</v>
      </c>
      <c r="AW99" s="2" t="s">
        <v>55</v>
      </c>
      <c r="AX99" s="70">
        <v>0</v>
      </c>
      <c r="AY99" s="71">
        <v>0</v>
      </c>
      <c r="AZ99" s="71" t="s">
        <v>192</v>
      </c>
      <c r="BA99" s="71" t="s">
        <v>57</v>
      </c>
      <c r="BB99" s="71" t="s">
        <v>58</v>
      </c>
      <c r="BC99" s="72">
        <v>0</v>
      </c>
      <c r="BD99" s="72">
        <v>0</v>
      </c>
    </row>
    <row r="100" spans="1:56" s="95" customFormat="1" ht="86.25" customHeight="1" x14ac:dyDescent="0.25">
      <c r="A100" s="68">
        <v>291</v>
      </c>
      <c r="B100" s="23" t="s">
        <v>32</v>
      </c>
      <c r="C100" s="23" t="s">
        <v>33</v>
      </c>
      <c r="D100" s="23" t="s">
        <v>34</v>
      </c>
      <c r="E100" s="23" t="s">
        <v>35</v>
      </c>
      <c r="F100" s="23" t="s">
        <v>36</v>
      </c>
      <c r="G100" s="23" t="s">
        <v>37</v>
      </c>
      <c r="H100" s="23" t="s">
        <v>38</v>
      </c>
      <c r="I100" s="23" t="s">
        <v>39</v>
      </c>
      <c r="J100" s="94" t="s">
        <v>40</v>
      </c>
      <c r="K100" s="68">
        <f>IF(I100="na",0,IF(COUNTIFS($C$1:C100,C100,$I$1:I100,I100)&gt;1,0,1))</f>
        <v>0</v>
      </c>
      <c r="L100" s="68">
        <f>IF(I100="na",0,IF(COUNTIFS($D$1:D100,D100,$I$1:I100,I100)&gt;1,0,1))</f>
        <v>0</v>
      </c>
      <c r="M100" s="68">
        <f>IF(S100="",0,IF(VLOOKUP(R100,#REF!,2,0)=1,S100-O100,S100-SUMIFS($S:$S,$R:$R,INDEX(meses,VLOOKUP(R100,#REF!,2,0)-1),D:D,D100)))</f>
        <v>0</v>
      </c>
      <c r="N100" s="94"/>
      <c r="O100" s="94"/>
      <c r="P100" s="94"/>
      <c r="Q100" s="94"/>
      <c r="R100" s="2" t="s">
        <v>392</v>
      </c>
      <c r="S100" s="2"/>
      <c r="T100" s="22"/>
      <c r="U100" s="2"/>
      <c r="V100" s="2"/>
      <c r="W100" s="2"/>
      <c r="X100" s="23" t="s">
        <v>41</v>
      </c>
      <c r="Y100" s="23" t="s">
        <v>188</v>
      </c>
      <c r="Z100" s="23"/>
      <c r="AA100" s="19"/>
      <c r="AB100" s="19"/>
      <c r="AC100" s="19"/>
      <c r="AD100" s="23"/>
      <c r="AE100" s="23"/>
      <c r="AF100" s="5"/>
      <c r="AG100" s="22"/>
      <c r="AH100" s="2"/>
      <c r="AI100" s="2"/>
      <c r="AJ100" s="5"/>
      <c r="AK100" s="23" t="s">
        <v>45</v>
      </c>
      <c r="AL100" s="94" t="s">
        <v>46</v>
      </c>
      <c r="AM100" s="94" t="s">
        <v>47</v>
      </c>
      <c r="AN100" s="94" t="s">
        <v>48</v>
      </c>
      <c r="AO100" s="94" t="s">
        <v>49</v>
      </c>
      <c r="AP100" s="23" t="s">
        <v>195</v>
      </c>
      <c r="AQ100" s="23" t="s">
        <v>190</v>
      </c>
      <c r="AR100" s="2">
        <v>2201001</v>
      </c>
      <c r="AS100" s="2"/>
      <c r="AT100" s="39" t="s">
        <v>196</v>
      </c>
      <c r="AU100" s="39"/>
      <c r="AV100" s="39" t="s">
        <v>54</v>
      </c>
      <c r="AW100" s="2" t="s">
        <v>55</v>
      </c>
      <c r="AX100" s="70">
        <v>0</v>
      </c>
      <c r="AY100" s="71">
        <v>0</v>
      </c>
      <c r="AZ100" s="71" t="s">
        <v>192</v>
      </c>
      <c r="BA100" s="71" t="s">
        <v>57</v>
      </c>
      <c r="BB100" s="71" t="s">
        <v>58</v>
      </c>
      <c r="BC100" s="72">
        <v>0</v>
      </c>
      <c r="BD100" s="72">
        <v>0</v>
      </c>
    </row>
    <row r="101" spans="1:56" s="95" customFormat="1" ht="86.25" customHeight="1" x14ac:dyDescent="0.25">
      <c r="A101" s="68">
        <v>293</v>
      </c>
      <c r="B101" s="23" t="s">
        <v>32</v>
      </c>
      <c r="C101" s="23" t="s">
        <v>33</v>
      </c>
      <c r="D101" s="23" t="s">
        <v>197</v>
      </c>
      <c r="E101" s="23" t="s">
        <v>35</v>
      </c>
      <c r="F101" s="23" t="s">
        <v>199</v>
      </c>
      <c r="G101" s="23" t="s">
        <v>200</v>
      </c>
      <c r="H101" s="23" t="s">
        <v>201</v>
      </c>
      <c r="I101" s="23" t="s">
        <v>202</v>
      </c>
      <c r="J101" s="94" t="s">
        <v>40</v>
      </c>
      <c r="K101" s="68">
        <f>IF(I101="na",0,IF(COUNTIFS($C$1:C101,C101,$I$1:I101,I101)&gt;1,0,1))</f>
        <v>1</v>
      </c>
      <c r="L101" s="68">
        <f>IF(I101="na",0,IF(COUNTIFS($D$1:D101,D101,$I$1:I101,I101)&gt;1,0,1))</f>
        <v>1</v>
      </c>
      <c r="M101" s="68">
        <f>IF(S101="",0,IF(VLOOKUP(R101,#REF!,2,0)=1,S101-O101,S101-SUMIFS($S:$S,$R:$R,INDEX(meses,VLOOKUP(R101,#REF!,2,0)-1),D:D,D101)))</f>
        <v>0</v>
      </c>
      <c r="N101" s="94"/>
      <c r="O101" s="94"/>
      <c r="P101" s="94"/>
      <c r="Q101" s="94"/>
      <c r="R101" s="2" t="s">
        <v>392</v>
      </c>
      <c r="S101" s="2"/>
      <c r="T101" s="22"/>
      <c r="U101" s="2"/>
      <c r="V101" s="2"/>
      <c r="W101" s="2"/>
      <c r="X101" s="23" t="s">
        <v>203</v>
      </c>
      <c r="Y101" s="23" t="s">
        <v>394</v>
      </c>
      <c r="Z101" s="23"/>
      <c r="AA101" s="19"/>
      <c r="AB101" s="19"/>
      <c r="AC101" s="19"/>
      <c r="AD101" s="23"/>
      <c r="AE101" s="23"/>
      <c r="AF101" s="5"/>
      <c r="AG101" s="22"/>
      <c r="AH101" s="2"/>
      <c r="AI101" s="2"/>
      <c r="AJ101" s="5"/>
      <c r="AK101" s="23" t="s">
        <v>214</v>
      </c>
      <c r="AL101" s="94"/>
      <c r="AM101" s="94"/>
      <c r="AN101" s="94"/>
      <c r="AO101" s="94"/>
      <c r="AP101" s="23" t="s">
        <v>215</v>
      </c>
      <c r="AQ101" s="23" t="s">
        <v>210</v>
      </c>
      <c r="AR101" s="2"/>
      <c r="AS101" s="2"/>
      <c r="AT101" s="39" t="s">
        <v>211</v>
      </c>
      <c r="AU101" s="39"/>
      <c r="AV101" s="39" t="s">
        <v>54</v>
      </c>
      <c r="AW101" s="2" t="s">
        <v>55</v>
      </c>
      <c r="AX101" s="70"/>
      <c r="AY101" s="71"/>
      <c r="AZ101" s="71" t="s">
        <v>212</v>
      </c>
      <c r="BA101" s="71" t="s">
        <v>213</v>
      </c>
      <c r="BB101" s="71" t="s">
        <v>81</v>
      </c>
      <c r="BC101" s="72">
        <v>807821680</v>
      </c>
      <c r="BD101" s="72">
        <v>807821680</v>
      </c>
    </row>
    <row r="102" spans="1:56" s="95" customFormat="1" ht="86.25" customHeight="1" x14ac:dyDescent="0.25">
      <c r="A102" s="68">
        <v>294</v>
      </c>
      <c r="B102" s="23" t="s">
        <v>32</v>
      </c>
      <c r="C102" s="23" t="s">
        <v>33</v>
      </c>
      <c r="D102" s="23" t="s">
        <v>197</v>
      </c>
      <c r="E102" s="23" t="s">
        <v>35</v>
      </c>
      <c r="F102" s="23" t="s">
        <v>199</v>
      </c>
      <c r="G102" s="23" t="s">
        <v>200</v>
      </c>
      <c r="H102" s="23" t="s">
        <v>201</v>
      </c>
      <c r="I102" s="23" t="s">
        <v>202</v>
      </c>
      <c r="J102" s="94" t="s">
        <v>40</v>
      </c>
      <c r="K102" s="68">
        <f>IF(I102="na",0,IF(COUNTIFS($C$1:C102,C102,$I$1:I102,I102)&gt;1,0,1))</f>
        <v>0</v>
      </c>
      <c r="L102" s="68">
        <f>IF(I102="na",0,IF(COUNTIFS($D$1:D102,D102,$I$1:I102,I102)&gt;1,0,1))</f>
        <v>0</v>
      </c>
      <c r="M102" s="68">
        <f>IF(S102="",0,IF(VLOOKUP(R102,#REF!,2,0)=1,S102-O102,S102-SUMIFS($S:$S,$R:$R,INDEX(meses,VLOOKUP(R102,#REF!,2,0)-1),D:D,D102)))</f>
        <v>0</v>
      </c>
      <c r="N102" s="94"/>
      <c r="O102" s="94"/>
      <c r="P102" s="94"/>
      <c r="Q102" s="94"/>
      <c r="R102" s="2" t="s">
        <v>392</v>
      </c>
      <c r="S102" s="2"/>
      <c r="T102" s="22"/>
      <c r="U102" s="2"/>
      <c r="V102" s="2"/>
      <c r="W102" s="2"/>
      <c r="X102" s="23" t="s">
        <v>203</v>
      </c>
      <c r="Y102" s="23" t="s">
        <v>204</v>
      </c>
      <c r="Z102" s="23"/>
      <c r="AA102" s="19"/>
      <c r="AB102" s="19"/>
      <c r="AC102" s="19"/>
      <c r="AD102" s="23"/>
      <c r="AE102" s="23"/>
      <c r="AF102" s="5"/>
      <c r="AG102" s="22"/>
      <c r="AH102" s="2"/>
      <c r="AI102" s="2"/>
      <c r="AJ102" s="5"/>
      <c r="AK102" s="23" t="s">
        <v>214</v>
      </c>
      <c r="AL102" s="94"/>
      <c r="AM102" s="94"/>
      <c r="AN102" s="94"/>
      <c r="AO102" s="94"/>
      <c r="AP102" s="23" t="s">
        <v>216</v>
      </c>
      <c r="AQ102" s="23" t="s">
        <v>217</v>
      </c>
      <c r="AR102" s="2"/>
      <c r="AS102" s="2"/>
      <c r="AT102" s="39" t="s">
        <v>211</v>
      </c>
      <c r="AU102" s="39"/>
      <c r="AV102" s="39" t="s">
        <v>54</v>
      </c>
      <c r="AW102" s="2" t="s">
        <v>55</v>
      </c>
      <c r="AX102" s="70"/>
      <c r="AY102" s="71"/>
      <c r="AZ102" s="71" t="s">
        <v>212</v>
      </c>
      <c r="BA102" s="71" t="s">
        <v>213</v>
      </c>
      <c r="BB102" s="71" t="s">
        <v>81</v>
      </c>
      <c r="BC102" s="72">
        <v>513894198</v>
      </c>
      <c r="BD102" s="72">
        <v>513894198</v>
      </c>
    </row>
    <row r="103" spans="1:56" s="95" customFormat="1" ht="86.25" customHeight="1" x14ac:dyDescent="0.25">
      <c r="A103" s="68">
        <v>295</v>
      </c>
      <c r="B103" s="23" t="s">
        <v>32</v>
      </c>
      <c r="C103" s="23" t="s">
        <v>33</v>
      </c>
      <c r="D103" s="23" t="s">
        <v>197</v>
      </c>
      <c r="E103" s="23" t="s">
        <v>35</v>
      </c>
      <c r="F103" s="23" t="s">
        <v>199</v>
      </c>
      <c r="G103" s="23" t="s">
        <v>200</v>
      </c>
      <c r="H103" s="23" t="s">
        <v>201</v>
      </c>
      <c r="I103" s="23" t="s">
        <v>202</v>
      </c>
      <c r="J103" s="94" t="s">
        <v>40</v>
      </c>
      <c r="K103" s="68">
        <f>IF(I103="na",0,IF(COUNTIFS($C$1:C103,C103,$I$1:I103,I103)&gt;1,0,1))</f>
        <v>0</v>
      </c>
      <c r="L103" s="68">
        <f>IF(I103="na",0,IF(COUNTIFS($D$1:D103,D103,$I$1:I103,I103)&gt;1,0,1))</f>
        <v>0</v>
      </c>
      <c r="M103" s="68">
        <f>IF(S103="",0,IF(VLOOKUP(R103,#REF!,2,0)=1,S103-O103,S103-SUMIFS($S:$S,$R:$R,INDEX(meses,VLOOKUP(R103,#REF!,2,0)-1),D:D,D103)))</f>
        <v>0</v>
      </c>
      <c r="N103" s="94"/>
      <c r="O103" s="94"/>
      <c r="P103" s="94"/>
      <c r="Q103" s="94"/>
      <c r="R103" s="2" t="s">
        <v>392</v>
      </c>
      <c r="S103" s="2"/>
      <c r="T103" s="22"/>
      <c r="U103" s="2"/>
      <c r="V103" s="2"/>
      <c r="W103" s="2"/>
      <c r="X103" s="23" t="s">
        <v>203</v>
      </c>
      <c r="Y103" s="23" t="s">
        <v>204</v>
      </c>
      <c r="Z103" s="23"/>
      <c r="AA103" s="19"/>
      <c r="AB103" s="19"/>
      <c r="AC103" s="19"/>
      <c r="AD103" s="23"/>
      <c r="AE103" s="23"/>
      <c r="AF103" s="5"/>
      <c r="AG103" s="22"/>
      <c r="AH103" s="2"/>
      <c r="AI103" s="2"/>
      <c r="AJ103" s="5"/>
      <c r="AK103" s="23" t="s">
        <v>214</v>
      </c>
      <c r="AL103" s="94"/>
      <c r="AM103" s="94"/>
      <c r="AN103" s="94"/>
      <c r="AO103" s="94"/>
      <c r="AP103" s="23" t="s">
        <v>218</v>
      </c>
      <c r="AQ103" s="23" t="s">
        <v>219</v>
      </c>
      <c r="AR103" s="2"/>
      <c r="AS103" s="2"/>
      <c r="AT103" s="39" t="s">
        <v>211</v>
      </c>
      <c r="AU103" s="39"/>
      <c r="AV103" s="39" t="s">
        <v>54</v>
      </c>
      <c r="AW103" s="2" t="s">
        <v>55</v>
      </c>
      <c r="AX103" s="70"/>
      <c r="AY103" s="71"/>
      <c r="AZ103" s="71" t="s">
        <v>212</v>
      </c>
      <c r="BA103" s="71" t="s">
        <v>213</v>
      </c>
      <c r="BB103" s="71" t="s">
        <v>81</v>
      </c>
      <c r="BC103" s="72">
        <v>251007429</v>
      </c>
      <c r="BD103" s="72">
        <v>251007429</v>
      </c>
    </row>
    <row r="104" spans="1:56" s="95" customFormat="1" ht="86.25" customHeight="1" x14ac:dyDescent="0.25">
      <c r="A104" s="68">
        <v>296</v>
      </c>
      <c r="B104" s="23" t="s">
        <v>32</v>
      </c>
      <c r="C104" s="23" t="s">
        <v>33</v>
      </c>
      <c r="D104" s="23" t="s">
        <v>197</v>
      </c>
      <c r="E104" s="23" t="s">
        <v>35</v>
      </c>
      <c r="F104" s="23" t="s">
        <v>199</v>
      </c>
      <c r="G104" s="23" t="s">
        <v>200</v>
      </c>
      <c r="H104" s="23" t="s">
        <v>201</v>
      </c>
      <c r="I104" s="23" t="s">
        <v>202</v>
      </c>
      <c r="J104" s="94" t="s">
        <v>40</v>
      </c>
      <c r="K104" s="68">
        <f>IF(I104="na",0,IF(COUNTIFS($C$1:C104,C104,$I$1:I104,I104)&gt;1,0,1))</f>
        <v>0</v>
      </c>
      <c r="L104" s="68">
        <f>IF(I104="na",0,IF(COUNTIFS($D$1:D104,D104,$I$1:I104,I104)&gt;1,0,1))</f>
        <v>0</v>
      </c>
      <c r="M104" s="68">
        <f>IF(S104="",0,IF(VLOOKUP(R104,#REF!,2,0)=1,S104-O104,S104-SUMIFS($S:$S,$R:$R,INDEX(meses,VLOOKUP(R104,#REF!,2,0)-1),D:D,D104)))</f>
        <v>0</v>
      </c>
      <c r="N104" s="94"/>
      <c r="O104" s="94"/>
      <c r="P104" s="94"/>
      <c r="Q104" s="94"/>
      <c r="R104" s="2" t="s">
        <v>392</v>
      </c>
      <c r="S104" s="2"/>
      <c r="T104" s="22"/>
      <c r="U104" s="2"/>
      <c r="V104" s="2"/>
      <c r="W104" s="2"/>
      <c r="X104" s="23" t="s">
        <v>203</v>
      </c>
      <c r="Y104" s="23" t="s">
        <v>204</v>
      </c>
      <c r="Z104" s="23"/>
      <c r="AA104" s="19"/>
      <c r="AB104" s="19"/>
      <c r="AC104" s="19"/>
      <c r="AD104" s="23"/>
      <c r="AE104" s="23"/>
      <c r="AF104" s="5"/>
      <c r="AG104" s="22"/>
      <c r="AH104" s="2"/>
      <c r="AI104" s="2"/>
      <c r="AJ104" s="5"/>
      <c r="AK104" s="23" t="s">
        <v>214</v>
      </c>
      <c r="AL104" s="94"/>
      <c r="AM104" s="94"/>
      <c r="AN104" s="94"/>
      <c r="AO104" s="94"/>
      <c r="AP104" s="23" t="s">
        <v>220</v>
      </c>
      <c r="AQ104" s="23" t="s">
        <v>221</v>
      </c>
      <c r="AR104" s="2"/>
      <c r="AS104" s="2"/>
      <c r="AT104" s="39" t="s">
        <v>211</v>
      </c>
      <c r="AU104" s="39"/>
      <c r="AV104" s="39" t="s">
        <v>54</v>
      </c>
      <c r="AW104" s="2" t="s">
        <v>55</v>
      </c>
      <c r="AX104" s="70"/>
      <c r="AY104" s="71"/>
      <c r="AZ104" s="71" t="s">
        <v>212</v>
      </c>
      <c r="BA104" s="71" t="s">
        <v>213</v>
      </c>
      <c r="BB104" s="71" t="s">
        <v>81</v>
      </c>
      <c r="BC104" s="72">
        <v>226327081</v>
      </c>
      <c r="BD104" s="72">
        <v>226327081</v>
      </c>
    </row>
    <row r="105" spans="1:56" s="95" customFormat="1" ht="86.25" customHeight="1" x14ac:dyDescent="0.25">
      <c r="A105" s="68">
        <v>297</v>
      </c>
      <c r="B105" s="23" t="s">
        <v>32</v>
      </c>
      <c r="C105" s="23" t="s">
        <v>33</v>
      </c>
      <c r="D105" s="23" t="s">
        <v>197</v>
      </c>
      <c r="E105" s="23" t="s">
        <v>35</v>
      </c>
      <c r="F105" s="23" t="s">
        <v>199</v>
      </c>
      <c r="G105" s="23" t="s">
        <v>200</v>
      </c>
      <c r="H105" s="23" t="s">
        <v>201</v>
      </c>
      <c r="I105" s="23" t="s">
        <v>202</v>
      </c>
      <c r="J105" s="94" t="s">
        <v>40</v>
      </c>
      <c r="K105" s="68">
        <f>IF(I105="na",0,IF(COUNTIFS($C$1:C105,C105,$I$1:I105,I105)&gt;1,0,1))</f>
        <v>0</v>
      </c>
      <c r="L105" s="68">
        <f>IF(I105="na",0,IF(COUNTIFS($D$1:D105,D105,$I$1:I105,I105)&gt;1,0,1))</f>
        <v>0</v>
      </c>
      <c r="M105" s="68">
        <f>IF(S105="",0,IF(VLOOKUP(R105,#REF!,2,0)=1,S105-O105,S105-SUMIFS($S:$S,$R:$R,INDEX(meses,VLOOKUP(R105,#REF!,2,0)-1),D:D,D105)))</f>
        <v>0</v>
      </c>
      <c r="N105" s="94"/>
      <c r="O105" s="94"/>
      <c r="P105" s="94"/>
      <c r="Q105" s="94"/>
      <c r="R105" s="2" t="s">
        <v>392</v>
      </c>
      <c r="S105" s="2"/>
      <c r="T105" s="22"/>
      <c r="U105" s="2"/>
      <c r="V105" s="2"/>
      <c r="W105" s="2"/>
      <c r="X105" s="23" t="s">
        <v>222</v>
      </c>
      <c r="Y105" s="23" t="s">
        <v>395</v>
      </c>
      <c r="Z105" s="23" t="s">
        <v>224</v>
      </c>
      <c r="AA105" s="19">
        <v>8000</v>
      </c>
      <c r="AB105" s="19">
        <v>24000</v>
      </c>
      <c r="AC105" s="69">
        <f>AB105-AA105</f>
        <v>16000</v>
      </c>
      <c r="AD105" s="23" t="s">
        <v>206</v>
      </c>
      <c r="AE105" s="23" t="s">
        <v>225</v>
      </c>
      <c r="AF105" s="75">
        <f>AA105</f>
        <v>8000</v>
      </c>
      <c r="AG105" s="22">
        <f>(AF105-AA105)/(AB105-AA105)</f>
        <v>0</v>
      </c>
      <c r="AH105" s="2"/>
      <c r="AI105" s="2"/>
      <c r="AJ105" s="5"/>
      <c r="AK105" s="23" t="s">
        <v>214</v>
      </c>
      <c r="AL105" s="94"/>
      <c r="AM105" s="94"/>
      <c r="AN105" s="94"/>
      <c r="AO105" s="94"/>
      <c r="AP105" s="23" t="s">
        <v>226</v>
      </c>
      <c r="AQ105" s="23" t="s">
        <v>210</v>
      </c>
      <c r="AR105" s="2"/>
      <c r="AS105" s="2"/>
      <c r="AT105" s="39" t="s">
        <v>227</v>
      </c>
      <c r="AU105" s="39"/>
      <c r="AV105" s="39" t="s">
        <v>54</v>
      </c>
      <c r="AW105" s="2" t="s">
        <v>55</v>
      </c>
      <c r="AX105" s="70"/>
      <c r="AY105" s="71"/>
      <c r="AZ105" s="71" t="s">
        <v>212</v>
      </c>
      <c r="BA105" s="71" t="s">
        <v>213</v>
      </c>
      <c r="BB105" s="71" t="s">
        <v>81</v>
      </c>
      <c r="BC105" s="72">
        <v>9289949318</v>
      </c>
      <c r="BD105" s="72">
        <v>9289949318</v>
      </c>
    </row>
    <row r="106" spans="1:56" s="95" customFormat="1" ht="86.25" customHeight="1" x14ac:dyDescent="0.25">
      <c r="A106" s="68">
        <v>300</v>
      </c>
      <c r="B106" s="23" t="s">
        <v>32</v>
      </c>
      <c r="C106" s="23" t="s">
        <v>33</v>
      </c>
      <c r="D106" s="23" t="s">
        <v>197</v>
      </c>
      <c r="E106" s="23" t="s">
        <v>35</v>
      </c>
      <c r="F106" s="23" t="s">
        <v>199</v>
      </c>
      <c r="G106" s="23" t="s">
        <v>230</v>
      </c>
      <c r="H106" s="23" t="s">
        <v>231</v>
      </c>
      <c r="I106" s="23" t="s">
        <v>232</v>
      </c>
      <c r="J106" s="94" t="s">
        <v>40</v>
      </c>
      <c r="K106" s="68">
        <f>IF(I106="na",0,IF(COUNTIFS($C$1:C106,C106,$I$1:I106,I106)&gt;1,0,1))</f>
        <v>1</v>
      </c>
      <c r="L106" s="68">
        <f>IF(I106="na",0,IF(COUNTIFS($D$1:D106,D106,$I$1:I106,I106)&gt;1,0,1))</f>
        <v>1</v>
      </c>
      <c r="M106" s="68">
        <f>IF(S106="",0,IF(VLOOKUP(R106,#REF!,2,0)=1,S106-O106,S106-SUMIFS($S:$S,$R:$R,INDEX(meses,VLOOKUP(R106,#REF!,2,0)-1),D:D,D106)))</f>
        <v>0</v>
      </c>
      <c r="N106" s="94"/>
      <c r="O106" s="94"/>
      <c r="P106" s="94"/>
      <c r="Q106" s="94"/>
      <c r="R106" s="2" t="s">
        <v>392</v>
      </c>
      <c r="S106" s="2"/>
      <c r="T106" s="22"/>
      <c r="U106" s="2"/>
      <c r="V106" s="2"/>
      <c r="W106" s="2"/>
      <c r="X106" s="23" t="s">
        <v>203</v>
      </c>
      <c r="Y106" s="23" t="s">
        <v>396</v>
      </c>
      <c r="Z106" s="23" t="s">
        <v>224</v>
      </c>
      <c r="AA106" s="19">
        <v>38500</v>
      </c>
      <c r="AB106" s="19">
        <v>19000</v>
      </c>
      <c r="AC106" s="69">
        <f t="shared" ref="AC106" si="8">AB106-AA106</f>
        <v>-19500</v>
      </c>
      <c r="AD106" s="23" t="s">
        <v>206</v>
      </c>
      <c r="AE106" s="23" t="s">
        <v>225</v>
      </c>
      <c r="AF106" s="5"/>
      <c r="AG106" s="22">
        <f t="shared" ref="AG106" si="9">(AF106-AA106)/(AB106-AA106)</f>
        <v>1.9743589743589745</v>
      </c>
      <c r="AH106" s="2"/>
      <c r="AI106" s="2"/>
      <c r="AJ106" s="5"/>
      <c r="AK106" s="23" t="s">
        <v>214</v>
      </c>
      <c r="AL106" s="94"/>
      <c r="AM106" s="94"/>
      <c r="AN106" s="94"/>
      <c r="AO106" s="94"/>
      <c r="AP106" s="23" t="s">
        <v>238</v>
      </c>
      <c r="AQ106" s="23" t="s">
        <v>217</v>
      </c>
      <c r="AR106" s="2"/>
      <c r="AS106" s="2"/>
      <c r="AT106" s="39" t="s">
        <v>239</v>
      </c>
      <c r="AU106" s="39"/>
      <c r="AV106" s="39" t="s">
        <v>54</v>
      </c>
      <c r="AW106" s="2" t="s">
        <v>55</v>
      </c>
      <c r="AX106" s="70"/>
      <c r="AY106" s="71"/>
      <c r="AZ106" s="71" t="s">
        <v>212</v>
      </c>
      <c r="BA106" s="71" t="s">
        <v>213</v>
      </c>
      <c r="BB106" s="71" t="s">
        <v>81</v>
      </c>
      <c r="BC106" s="72">
        <v>12417057078</v>
      </c>
      <c r="BD106" s="72">
        <v>12417057078</v>
      </c>
    </row>
    <row r="107" spans="1:56" s="95" customFormat="1" ht="86.25" customHeight="1" x14ac:dyDescent="0.25">
      <c r="A107" s="68">
        <v>311</v>
      </c>
      <c r="B107" s="23" t="s">
        <v>32</v>
      </c>
      <c r="C107" s="23" t="s">
        <v>33</v>
      </c>
      <c r="D107" s="23" t="s">
        <v>197</v>
      </c>
      <c r="E107" s="23" t="s">
        <v>35</v>
      </c>
      <c r="F107" s="23" t="s">
        <v>199</v>
      </c>
      <c r="G107" s="23" t="s">
        <v>200</v>
      </c>
      <c r="H107" s="23" t="s">
        <v>268</v>
      </c>
      <c r="I107" s="23" t="s">
        <v>269</v>
      </c>
      <c r="J107" s="94" t="s">
        <v>270</v>
      </c>
      <c r="K107" s="68">
        <f>IF(I107="na",0,IF(COUNTIFS($C$1:C107,C107,$I$1:I107,I107)&gt;1,0,1))</f>
        <v>1</v>
      </c>
      <c r="L107" s="68">
        <f>IF(I107="na",0,IF(COUNTIFS($D$1:D107,D107,$I$1:I107,I107)&gt;1,0,1))</f>
        <v>1</v>
      </c>
      <c r="M107" s="68">
        <f>IF(S107="",0,IF(VLOOKUP(R107,#REF!,2,0)=1,S107-O107,S107-SUMIFS($S:$S,$R:$R,INDEX(meses,VLOOKUP(R107,#REF!,2,0)-1),D:D,D107)))</f>
        <v>0</v>
      </c>
      <c r="N107" s="94"/>
      <c r="O107" s="94"/>
      <c r="P107" s="94"/>
      <c r="Q107" s="94"/>
      <c r="R107" s="2" t="s">
        <v>392</v>
      </c>
      <c r="S107" s="2"/>
      <c r="T107" s="22"/>
      <c r="U107" s="2"/>
      <c r="V107" s="2"/>
      <c r="W107" s="2"/>
      <c r="X107" s="23" t="s">
        <v>203</v>
      </c>
      <c r="Y107" s="23" t="s">
        <v>271</v>
      </c>
      <c r="Z107" s="23" t="s">
        <v>205</v>
      </c>
      <c r="AA107" s="19">
        <v>0</v>
      </c>
      <c r="AB107" s="19">
        <v>1</v>
      </c>
      <c r="AC107" s="69">
        <f t="shared" ref="AC107:AC109" si="10">AB107-AA107</f>
        <v>1</v>
      </c>
      <c r="AD107" s="23" t="s">
        <v>272</v>
      </c>
      <c r="AE107" s="23" t="s">
        <v>245</v>
      </c>
      <c r="AF107" s="5"/>
      <c r="AG107" s="22">
        <f t="shared" ref="AG107:AG109" si="11">(AF107-AA107)/(AB107-AA107)</f>
        <v>0</v>
      </c>
      <c r="AH107" s="2"/>
      <c r="AI107" s="2"/>
      <c r="AJ107" s="5"/>
      <c r="AK107" s="23" t="s">
        <v>208</v>
      </c>
      <c r="AL107" s="94"/>
      <c r="AM107" s="94"/>
      <c r="AN107" s="94"/>
      <c r="AO107" s="94"/>
      <c r="AP107" s="23" t="s">
        <v>228</v>
      </c>
      <c r="AQ107" s="23" t="s">
        <v>210</v>
      </c>
      <c r="AR107" s="2"/>
      <c r="AS107" s="2"/>
      <c r="AT107" s="39" t="s">
        <v>273</v>
      </c>
      <c r="AU107" s="39"/>
      <c r="AV107" s="39"/>
      <c r="AW107" s="2" t="s">
        <v>55</v>
      </c>
      <c r="AX107" s="70"/>
      <c r="AY107" s="71"/>
      <c r="AZ107" s="71" t="s">
        <v>212</v>
      </c>
      <c r="BA107" s="71" t="s">
        <v>213</v>
      </c>
      <c r="BB107" s="71" t="s">
        <v>81</v>
      </c>
      <c r="BC107" s="72">
        <v>150000000</v>
      </c>
      <c r="BD107" s="72">
        <v>150000000</v>
      </c>
    </row>
    <row r="108" spans="1:56" s="95" customFormat="1" ht="86.25" customHeight="1" x14ac:dyDescent="0.25">
      <c r="A108" s="68">
        <v>312</v>
      </c>
      <c r="B108" s="23" t="s">
        <v>32</v>
      </c>
      <c r="C108" s="23" t="s">
        <v>33</v>
      </c>
      <c r="D108" s="23" t="s">
        <v>197</v>
      </c>
      <c r="E108" s="23" t="s">
        <v>35</v>
      </c>
      <c r="F108" s="23" t="s">
        <v>199</v>
      </c>
      <c r="G108" s="23" t="s">
        <v>200</v>
      </c>
      <c r="H108" s="23" t="s">
        <v>201</v>
      </c>
      <c r="I108" s="23" t="s">
        <v>202</v>
      </c>
      <c r="J108" s="94" t="s">
        <v>40</v>
      </c>
      <c r="K108" s="68">
        <f>IF(I108="na",0,IF(COUNTIFS($C$1:C108,C108,$I$1:I108,I108)&gt;1,0,1))</f>
        <v>0</v>
      </c>
      <c r="L108" s="68">
        <f>IF(I108="na",0,IF(COUNTIFS($D$1:D108,D108,$I$1:I108,I108)&gt;1,0,1))</f>
        <v>0</v>
      </c>
      <c r="M108" s="68">
        <f>IF(S108="",0,IF(VLOOKUP(R108,#REF!,2,0)=1,S108-O108,S108-SUMIFS($S:$S,$R:$R,INDEX(meses,VLOOKUP(R108,#REF!,2,0)-1),D:D,D108)))</f>
        <v>0</v>
      </c>
      <c r="N108" s="94"/>
      <c r="O108" s="94"/>
      <c r="P108" s="94"/>
      <c r="Q108" s="94"/>
      <c r="R108" s="2" t="s">
        <v>392</v>
      </c>
      <c r="S108" s="2"/>
      <c r="T108" s="22"/>
      <c r="U108" s="2"/>
      <c r="V108" s="2"/>
      <c r="W108" s="2"/>
      <c r="X108" s="23" t="s">
        <v>222</v>
      </c>
      <c r="Y108" s="23" t="s">
        <v>397</v>
      </c>
      <c r="Z108" s="23" t="s">
        <v>255</v>
      </c>
      <c r="AA108" s="19">
        <v>11</v>
      </c>
      <c r="AB108" s="19">
        <v>11</v>
      </c>
      <c r="AC108" s="69">
        <f t="shared" si="10"/>
        <v>0</v>
      </c>
      <c r="AD108" s="23" t="s">
        <v>206</v>
      </c>
      <c r="AE108" s="23" t="s">
        <v>274</v>
      </c>
      <c r="AF108" s="2"/>
      <c r="AG108" s="22">
        <v>0</v>
      </c>
      <c r="AH108" s="2"/>
      <c r="AI108" s="2"/>
      <c r="AJ108" s="5"/>
      <c r="AK108" s="23" t="s">
        <v>214</v>
      </c>
      <c r="AL108" s="94"/>
      <c r="AM108" s="94"/>
      <c r="AN108" s="94"/>
      <c r="AO108" s="94"/>
      <c r="AP108" s="23" t="s">
        <v>275</v>
      </c>
      <c r="AQ108" s="23" t="s">
        <v>219</v>
      </c>
      <c r="AR108" s="2"/>
      <c r="AS108" s="2"/>
      <c r="AT108" s="39" t="s">
        <v>276</v>
      </c>
      <c r="AU108" s="39"/>
      <c r="AV108" s="39" t="s">
        <v>54</v>
      </c>
      <c r="AW108" s="2" t="s">
        <v>55</v>
      </c>
      <c r="AX108" s="70"/>
      <c r="AY108" s="71"/>
      <c r="AZ108" s="71" t="s">
        <v>212</v>
      </c>
      <c r="BA108" s="71" t="s">
        <v>213</v>
      </c>
      <c r="BB108" s="71" t="s">
        <v>81</v>
      </c>
      <c r="BC108" s="72">
        <v>3001081375</v>
      </c>
      <c r="BD108" s="72">
        <v>3001081375</v>
      </c>
    </row>
    <row r="109" spans="1:56" s="95" customFormat="1" ht="86.25" customHeight="1" x14ac:dyDescent="0.25">
      <c r="A109" s="68">
        <v>313</v>
      </c>
      <c r="B109" s="23" t="s">
        <v>32</v>
      </c>
      <c r="C109" s="23" t="s">
        <v>33</v>
      </c>
      <c r="D109" s="23" t="s">
        <v>197</v>
      </c>
      <c r="E109" s="23" t="s">
        <v>35</v>
      </c>
      <c r="F109" s="23" t="s">
        <v>199</v>
      </c>
      <c r="G109" s="23" t="s">
        <v>200</v>
      </c>
      <c r="H109" s="23" t="s">
        <v>201</v>
      </c>
      <c r="I109" s="23" t="s">
        <v>202</v>
      </c>
      <c r="J109" s="94" t="s">
        <v>40</v>
      </c>
      <c r="K109" s="68">
        <f>IF(I109="na",0,IF(COUNTIFS($C$1:C109,C109,$I$1:I109,I109)&gt;1,0,1))</f>
        <v>0</v>
      </c>
      <c r="L109" s="68">
        <f>IF(I109="na",0,IF(COUNTIFS($D$1:D109,D109,$I$1:I109,I109)&gt;1,0,1))</f>
        <v>0</v>
      </c>
      <c r="M109" s="68">
        <f>IF(S109="",0,IF(VLOOKUP(R109,#REF!,2,0)=1,S109-O109,S109-SUMIFS($S:$S,$R:$R,INDEX(meses,VLOOKUP(R109,#REF!,2,0)-1),D:D,D109)))</f>
        <v>0</v>
      </c>
      <c r="N109" s="94"/>
      <c r="O109" s="94"/>
      <c r="P109" s="94"/>
      <c r="Q109" s="94"/>
      <c r="R109" s="2" t="s">
        <v>392</v>
      </c>
      <c r="S109" s="2"/>
      <c r="T109" s="22"/>
      <c r="U109" s="2"/>
      <c r="V109" s="2"/>
      <c r="W109" s="2"/>
      <c r="X109" s="23" t="s">
        <v>203</v>
      </c>
      <c r="Y109" s="23" t="s">
        <v>398</v>
      </c>
      <c r="Z109" s="23" t="s">
        <v>224</v>
      </c>
      <c r="AA109" s="19">
        <v>42</v>
      </c>
      <c r="AB109" s="19">
        <v>35</v>
      </c>
      <c r="AC109" s="69">
        <f t="shared" si="10"/>
        <v>-7</v>
      </c>
      <c r="AD109" s="23" t="s">
        <v>206</v>
      </c>
      <c r="AE109" s="23" t="s">
        <v>274</v>
      </c>
      <c r="AF109" s="5"/>
      <c r="AG109" s="22">
        <f t="shared" si="11"/>
        <v>6</v>
      </c>
      <c r="AH109" s="2"/>
      <c r="AI109" s="2"/>
      <c r="AJ109" s="5"/>
      <c r="AK109" s="23" t="s">
        <v>214</v>
      </c>
      <c r="AL109" s="94"/>
      <c r="AM109" s="94"/>
      <c r="AN109" s="94"/>
      <c r="AO109" s="94"/>
      <c r="AP109" s="23" t="s">
        <v>277</v>
      </c>
      <c r="AQ109" s="23" t="s">
        <v>221</v>
      </c>
      <c r="AR109" s="2"/>
      <c r="AS109" s="2"/>
      <c r="AT109" s="39" t="s">
        <v>278</v>
      </c>
      <c r="AU109" s="39"/>
      <c r="AV109" s="39" t="s">
        <v>54</v>
      </c>
      <c r="AW109" s="2" t="s">
        <v>55</v>
      </c>
      <c r="AX109" s="70"/>
      <c r="AY109" s="71"/>
      <c r="AZ109" s="71" t="s">
        <v>212</v>
      </c>
      <c r="BA109" s="71" t="s">
        <v>213</v>
      </c>
      <c r="BB109" s="71" t="s">
        <v>81</v>
      </c>
      <c r="BC109" s="72">
        <v>2714388360</v>
      </c>
      <c r="BD109" s="72">
        <v>2714388360</v>
      </c>
    </row>
    <row r="110" spans="1:56" s="95" customFormat="1" ht="105" x14ac:dyDescent="0.25">
      <c r="A110" s="68">
        <v>335</v>
      </c>
      <c r="B110" s="20" t="s">
        <v>32</v>
      </c>
      <c r="C110" s="20" t="s">
        <v>33</v>
      </c>
      <c r="D110" s="20" t="s">
        <v>34</v>
      </c>
      <c r="E110" s="20" t="s">
        <v>35</v>
      </c>
      <c r="F110" s="20" t="s">
        <v>199</v>
      </c>
      <c r="G110" s="20" t="s">
        <v>200</v>
      </c>
      <c r="H110" s="20" t="s">
        <v>201</v>
      </c>
      <c r="I110" s="20" t="s">
        <v>311</v>
      </c>
      <c r="J110" s="68" t="s">
        <v>40</v>
      </c>
      <c r="K110" s="68"/>
      <c r="L110" s="68"/>
      <c r="M110" s="68"/>
      <c r="N110" s="68">
        <v>7000000</v>
      </c>
      <c r="O110" s="68">
        <v>0</v>
      </c>
      <c r="P110" s="94">
        <v>0</v>
      </c>
      <c r="Q110" s="68"/>
      <c r="R110" s="2" t="s">
        <v>392</v>
      </c>
      <c r="S110" s="2">
        <v>0</v>
      </c>
      <c r="T110" s="22">
        <v>0</v>
      </c>
      <c r="U110" s="2"/>
      <c r="V110" s="2"/>
      <c r="W110" s="2"/>
      <c r="X110" s="20" t="s">
        <v>203</v>
      </c>
      <c r="Y110" s="99" t="s">
        <v>3036</v>
      </c>
      <c r="Z110" s="20" t="s">
        <v>320</v>
      </c>
      <c r="AA110" s="69">
        <v>0</v>
      </c>
      <c r="AB110" s="69">
        <v>1</v>
      </c>
      <c r="AC110" s="69">
        <f t="shared" ref="AC110:AC113" si="12">AB110-AA110</f>
        <v>1</v>
      </c>
      <c r="AD110" s="20" t="s">
        <v>313</v>
      </c>
      <c r="AE110" s="20" t="s">
        <v>321</v>
      </c>
      <c r="AF110" s="2">
        <v>0</v>
      </c>
      <c r="AG110" s="22">
        <v>0</v>
      </c>
      <c r="AH110" s="2" t="s">
        <v>3037</v>
      </c>
      <c r="AI110" s="2"/>
      <c r="AJ110" s="5"/>
      <c r="AK110" s="20" t="s">
        <v>314</v>
      </c>
      <c r="AL110" s="68"/>
      <c r="AM110" s="68"/>
      <c r="AN110" s="68"/>
      <c r="AO110" s="68"/>
      <c r="AP110" s="20" t="s">
        <v>316</v>
      </c>
      <c r="AQ110" s="20" t="s">
        <v>317</v>
      </c>
      <c r="AR110" s="2"/>
      <c r="AS110" s="2"/>
      <c r="AT110" s="39"/>
      <c r="AU110" s="39"/>
      <c r="AV110" s="39"/>
      <c r="AW110" s="2" t="s">
        <v>55</v>
      </c>
      <c r="AX110" s="70"/>
      <c r="AY110" s="71"/>
      <c r="AZ110" s="71" t="s">
        <v>212</v>
      </c>
      <c r="BA110" s="71" t="s">
        <v>57</v>
      </c>
      <c r="BB110" s="71" t="s">
        <v>91</v>
      </c>
      <c r="BC110" s="72">
        <v>0</v>
      </c>
      <c r="BD110" s="72">
        <v>0</v>
      </c>
    </row>
    <row r="111" spans="1:56" s="95" customFormat="1" ht="105" x14ac:dyDescent="0.25">
      <c r="A111" s="68">
        <v>336</v>
      </c>
      <c r="B111" s="20" t="s">
        <v>32</v>
      </c>
      <c r="C111" s="20" t="s">
        <v>33</v>
      </c>
      <c r="D111" s="20" t="s">
        <v>34</v>
      </c>
      <c r="E111" s="20" t="s">
        <v>35</v>
      </c>
      <c r="F111" s="20" t="s">
        <v>199</v>
      </c>
      <c r="G111" s="20" t="s">
        <v>200</v>
      </c>
      <c r="H111" s="20" t="s">
        <v>201</v>
      </c>
      <c r="I111" s="20" t="s">
        <v>311</v>
      </c>
      <c r="J111" s="68" t="s">
        <v>40</v>
      </c>
      <c r="K111" s="68"/>
      <c r="L111" s="68"/>
      <c r="M111" s="68"/>
      <c r="N111" s="68"/>
      <c r="O111" s="68"/>
      <c r="P111" s="68"/>
      <c r="Q111" s="68"/>
      <c r="R111" s="2" t="s">
        <v>392</v>
      </c>
      <c r="S111" s="2"/>
      <c r="T111" s="22"/>
      <c r="U111" s="2"/>
      <c r="V111" s="2"/>
      <c r="W111" s="2"/>
      <c r="X111" s="20" t="s">
        <v>203</v>
      </c>
      <c r="Y111" s="99" t="s">
        <v>3038</v>
      </c>
      <c r="Z111" s="20" t="s">
        <v>312</v>
      </c>
      <c r="AA111" s="100">
        <v>0</v>
      </c>
      <c r="AB111" s="22">
        <v>1</v>
      </c>
      <c r="AC111" s="69">
        <f t="shared" si="12"/>
        <v>1</v>
      </c>
      <c r="AD111" s="20" t="s">
        <v>313</v>
      </c>
      <c r="AE111" s="68" t="s">
        <v>3039</v>
      </c>
      <c r="AF111" s="2">
        <v>1</v>
      </c>
      <c r="AG111" s="22">
        <v>0</v>
      </c>
      <c r="AH111" s="2" t="s">
        <v>3040</v>
      </c>
      <c r="AI111" s="2"/>
      <c r="AJ111" s="5"/>
      <c r="AK111" s="20" t="s">
        <v>314</v>
      </c>
      <c r="AL111" s="68" t="s">
        <v>46</v>
      </c>
      <c r="AM111" s="68" t="s">
        <v>47</v>
      </c>
      <c r="AN111" s="68" t="s">
        <v>48</v>
      </c>
      <c r="AO111" s="68" t="s">
        <v>315</v>
      </c>
      <c r="AP111" s="20" t="s">
        <v>322</v>
      </c>
      <c r="AQ111" s="20" t="s">
        <v>317</v>
      </c>
      <c r="AR111" s="2" t="s">
        <v>318</v>
      </c>
      <c r="AS111" s="2"/>
      <c r="AT111" s="39" t="s">
        <v>323</v>
      </c>
      <c r="AU111" s="39"/>
      <c r="AV111" s="39" t="s">
        <v>54</v>
      </c>
      <c r="AW111" s="2" t="s">
        <v>55</v>
      </c>
      <c r="AX111" s="70">
        <v>1385039.90105263</v>
      </c>
      <c r="AY111" s="71">
        <v>475</v>
      </c>
      <c r="AZ111" s="71" t="s">
        <v>319</v>
      </c>
      <c r="BA111" s="71" t="s">
        <v>57</v>
      </c>
      <c r="BB111" s="71" t="s">
        <v>58</v>
      </c>
      <c r="BC111" s="72">
        <v>566499999.99999952</v>
      </c>
      <c r="BD111" s="72">
        <v>566499999.99999952</v>
      </c>
    </row>
    <row r="112" spans="1:56" s="95" customFormat="1" ht="150" x14ac:dyDescent="0.25">
      <c r="A112" s="68">
        <v>337</v>
      </c>
      <c r="B112" s="20" t="s">
        <v>32</v>
      </c>
      <c r="C112" s="20" t="s">
        <v>33</v>
      </c>
      <c r="D112" s="20" t="s">
        <v>34</v>
      </c>
      <c r="E112" s="20" t="s">
        <v>35</v>
      </c>
      <c r="F112" s="20" t="s">
        <v>199</v>
      </c>
      <c r="G112" s="20" t="s">
        <v>200</v>
      </c>
      <c r="H112" s="20" t="s">
        <v>201</v>
      </c>
      <c r="I112" s="20" t="s">
        <v>311</v>
      </c>
      <c r="J112" s="68" t="s">
        <v>40</v>
      </c>
      <c r="K112" s="68"/>
      <c r="L112" s="68"/>
      <c r="M112" s="68"/>
      <c r="N112" s="68"/>
      <c r="O112" s="68"/>
      <c r="P112" s="68"/>
      <c r="Q112" s="68"/>
      <c r="R112" s="2" t="s">
        <v>392</v>
      </c>
      <c r="S112" s="2"/>
      <c r="T112" s="22"/>
      <c r="U112" s="2"/>
      <c r="V112" s="2"/>
      <c r="W112" s="2"/>
      <c r="X112" s="20" t="s">
        <v>203</v>
      </c>
      <c r="Y112" s="20" t="s">
        <v>3041</v>
      </c>
      <c r="Z112" s="20" t="s">
        <v>320</v>
      </c>
      <c r="AA112" s="69">
        <v>0</v>
      </c>
      <c r="AB112" s="69">
        <v>96</v>
      </c>
      <c r="AC112" s="69">
        <f t="shared" si="12"/>
        <v>96</v>
      </c>
      <c r="AD112" s="20" t="s">
        <v>313</v>
      </c>
      <c r="AE112" s="20" t="s">
        <v>3042</v>
      </c>
      <c r="AF112" s="2">
        <v>18</v>
      </c>
      <c r="AG112" s="22">
        <f>(AF112-AA112)/(AB112-AA112)</f>
        <v>0.1875</v>
      </c>
      <c r="AH112" s="2" t="s">
        <v>3043</v>
      </c>
      <c r="AI112" s="2"/>
      <c r="AJ112" s="5"/>
      <c r="AK112" s="20" t="s">
        <v>314</v>
      </c>
      <c r="AL112" s="68"/>
      <c r="AM112" s="68"/>
      <c r="AN112" s="68"/>
      <c r="AO112" s="68"/>
      <c r="AP112" s="20" t="s">
        <v>322</v>
      </c>
      <c r="AQ112" s="20" t="s">
        <v>317</v>
      </c>
      <c r="AR112" s="2"/>
      <c r="AS112" s="2"/>
      <c r="AT112" s="39"/>
      <c r="AU112" s="39"/>
      <c r="AV112" s="39"/>
      <c r="AW112" s="2" t="s">
        <v>55</v>
      </c>
      <c r="AX112" s="70"/>
      <c r="AY112" s="71"/>
      <c r="AZ112" s="71" t="s">
        <v>212</v>
      </c>
      <c r="BA112" s="71" t="s">
        <v>57</v>
      </c>
      <c r="BB112" s="71" t="s">
        <v>91</v>
      </c>
      <c r="BC112" s="72">
        <v>0</v>
      </c>
      <c r="BD112" s="72">
        <v>0</v>
      </c>
    </row>
    <row r="113" spans="1:56" s="102" customFormat="1" ht="105" x14ac:dyDescent="0.25">
      <c r="A113" s="68">
        <v>338</v>
      </c>
      <c r="B113" s="20" t="s">
        <v>32</v>
      </c>
      <c r="C113" s="20" t="s">
        <v>33</v>
      </c>
      <c r="D113" s="99" t="s">
        <v>197</v>
      </c>
      <c r="E113" s="20" t="s">
        <v>35</v>
      </c>
      <c r="F113" s="20" t="s">
        <v>199</v>
      </c>
      <c r="G113" s="20" t="s">
        <v>200</v>
      </c>
      <c r="H113" s="20" t="s">
        <v>201</v>
      </c>
      <c r="I113" s="20" t="s">
        <v>311</v>
      </c>
      <c r="J113" s="68" t="s">
        <v>40</v>
      </c>
      <c r="K113" s="68"/>
      <c r="L113" s="68"/>
      <c r="M113" s="68"/>
      <c r="N113" s="68"/>
      <c r="O113" s="68"/>
      <c r="P113" s="68"/>
      <c r="Q113" s="68"/>
      <c r="R113" s="2" t="s">
        <v>392</v>
      </c>
      <c r="S113" s="2"/>
      <c r="T113" s="22"/>
      <c r="U113" s="2"/>
      <c r="V113" s="2"/>
      <c r="W113" s="2"/>
      <c r="X113" s="20" t="s">
        <v>203</v>
      </c>
      <c r="Y113" s="20" t="s">
        <v>3089</v>
      </c>
      <c r="Z113" s="20" t="s">
        <v>3044</v>
      </c>
      <c r="AA113" s="100">
        <v>39</v>
      </c>
      <c r="AB113" s="100">
        <v>39</v>
      </c>
      <c r="AC113" s="69">
        <f t="shared" si="12"/>
        <v>0</v>
      </c>
      <c r="AD113" s="20" t="s">
        <v>313</v>
      </c>
      <c r="AE113" s="20" t="s">
        <v>3045</v>
      </c>
      <c r="AF113" s="25">
        <f>+AI113/BC113</f>
        <v>9.0909090909090912E-2</v>
      </c>
      <c r="AG113" s="22">
        <v>0</v>
      </c>
      <c r="AH113" s="2" t="s">
        <v>3046</v>
      </c>
      <c r="AI113" s="101">
        <v>2800000</v>
      </c>
      <c r="AJ113" s="5"/>
      <c r="AK113" s="20" t="s">
        <v>314</v>
      </c>
      <c r="AL113" s="68" t="s">
        <v>46</v>
      </c>
      <c r="AM113" s="68" t="s">
        <v>47</v>
      </c>
      <c r="AN113" s="68" t="s">
        <v>48</v>
      </c>
      <c r="AO113" s="68" t="s">
        <v>315</v>
      </c>
      <c r="AP113" s="20" t="s">
        <v>325</v>
      </c>
      <c r="AQ113" s="20" t="s">
        <v>317</v>
      </c>
      <c r="AR113" s="2" t="s">
        <v>318</v>
      </c>
      <c r="AS113" s="2"/>
      <c r="AT113" s="39" t="s">
        <v>326</v>
      </c>
      <c r="AU113" s="39"/>
      <c r="AV113" s="39" t="s">
        <v>70</v>
      </c>
      <c r="AW113" s="2" t="s">
        <v>55</v>
      </c>
      <c r="AX113" s="70">
        <v>2800000</v>
      </c>
      <c r="AY113" s="71">
        <v>11</v>
      </c>
      <c r="AZ113" s="71" t="s">
        <v>319</v>
      </c>
      <c r="BA113" s="71" t="s">
        <v>57</v>
      </c>
      <c r="BB113" s="71" t="s">
        <v>58</v>
      </c>
      <c r="BC113" s="72">
        <v>30800000</v>
      </c>
      <c r="BD113" s="72">
        <v>30800000</v>
      </c>
    </row>
    <row r="114" spans="1:56" s="95" customFormat="1" ht="105" x14ac:dyDescent="0.25">
      <c r="A114" s="68">
        <v>339</v>
      </c>
      <c r="B114" s="20" t="s">
        <v>32</v>
      </c>
      <c r="C114" s="20" t="s">
        <v>33</v>
      </c>
      <c r="D114" s="99" t="s">
        <v>197</v>
      </c>
      <c r="E114" s="20" t="s">
        <v>35</v>
      </c>
      <c r="F114" s="20" t="s">
        <v>199</v>
      </c>
      <c r="G114" s="20" t="s">
        <v>200</v>
      </c>
      <c r="H114" s="20" t="s">
        <v>201</v>
      </c>
      <c r="I114" s="20" t="s">
        <v>311</v>
      </c>
      <c r="J114" s="68" t="s">
        <v>40</v>
      </c>
      <c r="K114" s="68"/>
      <c r="L114" s="68"/>
      <c r="M114" s="68"/>
      <c r="N114" s="68"/>
      <c r="O114" s="68"/>
      <c r="P114" s="68"/>
      <c r="Q114" s="68"/>
      <c r="R114" s="2" t="s">
        <v>392</v>
      </c>
      <c r="S114" s="2"/>
      <c r="T114" s="22"/>
      <c r="U114" s="2"/>
      <c r="V114" s="2"/>
      <c r="W114" s="2"/>
      <c r="X114" s="20" t="s">
        <v>203</v>
      </c>
      <c r="Y114" s="20" t="s">
        <v>3089</v>
      </c>
      <c r="Z114" s="20" t="s">
        <v>3044</v>
      </c>
      <c r="AA114" s="100">
        <v>39</v>
      </c>
      <c r="AB114" s="100">
        <v>39</v>
      </c>
      <c r="AC114" s="19"/>
      <c r="AD114" s="20" t="s">
        <v>313</v>
      </c>
      <c r="AE114" s="20" t="s">
        <v>3047</v>
      </c>
      <c r="AF114" s="25">
        <f t="shared" ref="AF114:AF142" si="13">+AI114/BC114</f>
        <v>0</v>
      </c>
      <c r="AG114" s="22"/>
      <c r="AH114" s="2" t="s">
        <v>3048</v>
      </c>
      <c r="AI114" s="103">
        <v>0</v>
      </c>
      <c r="AJ114" s="5"/>
      <c r="AK114" s="20" t="s">
        <v>314</v>
      </c>
      <c r="AL114" s="68" t="s">
        <v>46</v>
      </c>
      <c r="AM114" s="68" t="s">
        <v>47</v>
      </c>
      <c r="AN114" s="68" t="s">
        <v>48</v>
      </c>
      <c r="AO114" s="68" t="s">
        <v>315</v>
      </c>
      <c r="AP114" s="20" t="s">
        <v>325</v>
      </c>
      <c r="AQ114" s="20" t="s">
        <v>317</v>
      </c>
      <c r="AR114" s="2" t="s">
        <v>318</v>
      </c>
      <c r="AS114" s="2"/>
      <c r="AT114" s="39" t="s">
        <v>327</v>
      </c>
      <c r="AU114" s="39"/>
      <c r="AV114" s="39" t="s">
        <v>70</v>
      </c>
      <c r="AW114" s="2" t="s">
        <v>55</v>
      </c>
      <c r="AX114" s="70">
        <v>6000000</v>
      </c>
      <c r="AY114" s="71">
        <v>10</v>
      </c>
      <c r="AZ114" s="71" t="s">
        <v>319</v>
      </c>
      <c r="BA114" s="71" t="s">
        <v>57</v>
      </c>
      <c r="BB114" s="71" t="s">
        <v>58</v>
      </c>
      <c r="BC114" s="72">
        <v>60000000</v>
      </c>
      <c r="BD114" s="72">
        <v>60000000</v>
      </c>
    </row>
    <row r="115" spans="1:56" s="95" customFormat="1" ht="105" x14ac:dyDescent="0.25">
      <c r="A115" s="68">
        <v>340</v>
      </c>
      <c r="B115" s="20" t="s">
        <v>32</v>
      </c>
      <c r="C115" s="20" t="s">
        <v>33</v>
      </c>
      <c r="D115" s="99" t="s">
        <v>197</v>
      </c>
      <c r="E115" s="20" t="s">
        <v>35</v>
      </c>
      <c r="F115" s="20" t="s">
        <v>199</v>
      </c>
      <c r="G115" s="20" t="s">
        <v>200</v>
      </c>
      <c r="H115" s="20" t="s">
        <v>201</v>
      </c>
      <c r="I115" s="20" t="s">
        <v>311</v>
      </c>
      <c r="J115" s="68" t="s">
        <v>40</v>
      </c>
      <c r="K115" s="68"/>
      <c r="L115" s="68"/>
      <c r="M115" s="68"/>
      <c r="N115" s="68"/>
      <c r="O115" s="68"/>
      <c r="P115" s="68"/>
      <c r="Q115" s="68"/>
      <c r="R115" s="2" t="s">
        <v>392</v>
      </c>
      <c r="S115" s="2"/>
      <c r="T115" s="22"/>
      <c r="U115" s="2"/>
      <c r="V115" s="2"/>
      <c r="W115" s="2"/>
      <c r="X115" s="20" t="s">
        <v>203</v>
      </c>
      <c r="Y115" s="20" t="s">
        <v>3089</v>
      </c>
      <c r="Z115" s="20" t="s">
        <v>3044</v>
      </c>
      <c r="AA115" s="100">
        <v>39</v>
      </c>
      <c r="AB115" s="100">
        <v>39</v>
      </c>
      <c r="AC115" s="19"/>
      <c r="AD115" s="20" t="s">
        <v>313</v>
      </c>
      <c r="AE115" s="20" t="s">
        <v>3047</v>
      </c>
      <c r="AF115" s="25">
        <f t="shared" si="13"/>
        <v>0.18181818181818182</v>
      </c>
      <c r="AG115" s="22"/>
      <c r="AH115" s="2" t="s">
        <v>3049</v>
      </c>
      <c r="AI115" s="103">
        <v>8640000</v>
      </c>
      <c r="AJ115" s="5"/>
      <c r="AK115" s="20" t="s">
        <v>314</v>
      </c>
      <c r="AL115" s="68" t="s">
        <v>46</v>
      </c>
      <c r="AM115" s="68" t="s">
        <v>47</v>
      </c>
      <c r="AN115" s="68" t="s">
        <v>48</v>
      </c>
      <c r="AO115" s="68" t="s">
        <v>315</v>
      </c>
      <c r="AP115" s="20" t="s">
        <v>325</v>
      </c>
      <c r="AQ115" s="20" t="s">
        <v>317</v>
      </c>
      <c r="AR115" s="2" t="s">
        <v>318</v>
      </c>
      <c r="AS115" s="2"/>
      <c r="AT115" s="39" t="s">
        <v>328</v>
      </c>
      <c r="AU115" s="39"/>
      <c r="AV115" s="39" t="s">
        <v>70</v>
      </c>
      <c r="AW115" s="2" t="s">
        <v>55</v>
      </c>
      <c r="AX115" s="70">
        <v>4320000</v>
      </c>
      <c r="AY115" s="71">
        <v>11</v>
      </c>
      <c r="AZ115" s="71" t="s">
        <v>319</v>
      </c>
      <c r="BA115" s="71" t="s">
        <v>57</v>
      </c>
      <c r="BB115" s="71" t="s">
        <v>58</v>
      </c>
      <c r="BC115" s="72">
        <v>47520000</v>
      </c>
      <c r="BD115" s="72">
        <v>47520000</v>
      </c>
    </row>
    <row r="116" spans="1:56" s="95" customFormat="1" ht="105" x14ac:dyDescent="0.25">
      <c r="A116" s="68">
        <v>341</v>
      </c>
      <c r="B116" s="20" t="s">
        <v>32</v>
      </c>
      <c r="C116" s="20" t="s">
        <v>33</v>
      </c>
      <c r="D116" s="99" t="s">
        <v>197</v>
      </c>
      <c r="E116" s="20" t="s">
        <v>35</v>
      </c>
      <c r="F116" s="20" t="s">
        <v>199</v>
      </c>
      <c r="G116" s="20" t="s">
        <v>200</v>
      </c>
      <c r="H116" s="20" t="s">
        <v>201</v>
      </c>
      <c r="I116" s="20" t="s">
        <v>311</v>
      </c>
      <c r="J116" s="68" t="s">
        <v>40</v>
      </c>
      <c r="K116" s="68"/>
      <c r="L116" s="68"/>
      <c r="M116" s="68"/>
      <c r="N116" s="68"/>
      <c r="O116" s="68"/>
      <c r="P116" s="68"/>
      <c r="Q116" s="68"/>
      <c r="R116" s="2" t="s">
        <v>392</v>
      </c>
      <c r="S116" s="2"/>
      <c r="T116" s="22"/>
      <c r="U116" s="2"/>
      <c r="V116" s="2"/>
      <c r="W116" s="2"/>
      <c r="X116" s="20" t="s">
        <v>203</v>
      </c>
      <c r="Y116" s="20" t="s">
        <v>3089</v>
      </c>
      <c r="Z116" s="20" t="s">
        <v>3044</v>
      </c>
      <c r="AA116" s="100">
        <v>39</v>
      </c>
      <c r="AB116" s="100">
        <v>39</v>
      </c>
      <c r="AC116" s="19"/>
      <c r="AD116" s="20" t="s">
        <v>313</v>
      </c>
      <c r="AE116" s="20" t="s">
        <v>3047</v>
      </c>
      <c r="AF116" s="25">
        <f t="shared" si="13"/>
        <v>9.0909090909090912E-2</v>
      </c>
      <c r="AG116" s="22"/>
      <c r="AH116" s="2" t="s">
        <v>3046</v>
      </c>
      <c r="AI116" s="103">
        <v>6826892</v>
      </c>
      <c r="AJ116" s="5"/>
      <c r="AK116" s="20" t="s">
        <v>314</v>
      </c>
      <c r="AL116" s="68" t="s">
        <v>46</v>
      </c>
      <c r="AM116" s="68" t="s">
        <v>47</v>
      </c>
      <c r="AN116" s="68" t="s">
        <v>48</v>
      </c>
      <c r="AO116" s="68" t="s">
        <v>315</v>
      </c>
      <c r="AP116" s="20" t="s">
        <v>325</v>
      </c>
      <c r="AQ116" s="20" t="s">
        <v>317</v>
      </c>
      <c r="AR116" s="2" t="s">
        <v>318</v>
      </c>
      <c r="AS116" s="2"/>
      <c r="AT116" s="39" t="s">
        <v>329</v>
      </c>
      <c r="AU116" s="39"/>
      <c r="AV116" s="39" t="s">
        <v>70</v>
      </c>
      <c r="AW116" s="2" t="s">
        <v>55</v>
      </c>
      <c r="AX116" s="70">
        <v>6826892</v>
      </c>
      <c r="AY116" s="71">
        <v>11</v>
      </c>
      <c r="AZ116" s="71" t="s">
        <v>319</v>
      </c>
      <c r="BA116" s="71" t="s">
        <v>57</v>
      </c>
      <c r="BB116" s="71" t="s">
        <v>58</v>
      </c>
      <c r="BC116" s="72">
        <v>75095812</v>
      </c>
      <c r="BD116" s="72">
        <v>75095812</v>
      </c>
    </row>
    <row r="117" spans="1:56" s="95" customFormat="1" ht="120" x14ac:dyDescent="0.25">
      <c r="A117" s="68">
        <v>342</v>
      </c>
      <c r="B117" s="20" t="s">
        <v>32</v>
      </c>
      <c r="C117" s="20" t="s">
        <v>33</v>
      </c>
      <c r="D117" s="99" t="s">
        <v>197</v>
      </c>
      <c r="E117" s="20" t="s">
        <v>35</v>
      </c>
      <c r="F117" s="20" t="s">
        <v>199</v>
      </c>
      <c r="G117" s="20" t="s">
        <v>200</v>
      </c>
      <c r="H117" s="20" t="s">
        <v>201</v>
      </c>
      <c r="I117" s="20" t="s">
        <v>311</v>
      </c>
      <c r="J117" s="68" t="s">
        <v>40</v>
      </c>
      <c r="K117" s="68"/>
      <c r="L117" s="68"/>
      <c r="M117" s="68"/>
      <c r="N117" s="68"/>
      <c r="O117" s="68"/>
      <c r="P117" s="68"/>
      <c r="Q117" s="68"/>
      <c r="R117" s="2" t="s">
        <v>392</v>
      </c>
      <c r="S117" s="2"/>
      <c r="T117" s="22"/>
      <c r="U117" s="2"/>
      <c r="V117" s="2"/>
      <c r="W117" s="2"/>
      <c r="X117" s="20" t="s">
        <v>203</v>
      </c>
      <c r="Y117" s="20" t="s">
        <v>3089</v>
      </c>
      <c r="Z117" s="20" t="s">
        <v>3044</v>
      </c>
      <c r="AA117" s="100">
        <v>39</v>
      </c>
      <c r="AB117" s="100">
        <v>39</v>
      </c>
      <c r="AC117" s="19"/>
      <c r="AD117" s="20" t="s">
        <v>313</v>
      </c>
      <c r="AE117" s="20" t="s">
        <v>3047</v>
      </c>
      <c r="AF117" s="25">
        <f t="shared" si="13"/>
        <v>9.0909090909090912E-2</v>
      </c>
      <c r="AG117" s="22"/>
      <c r="AH117" s="2" t="s">
        <v>3046</v>
      </c>
      <c r="AI117" s="103">
        <v>6826892</v>
      </c>
      <c r="AJ117" s="5"/>
      <c r="AK117" s="20" t="s">
        <v>314</v>
      </c>
      <c r="AL117" s="68" t="s">
        <v>46</v>
      </c>
      <c r="AM117" s="68" t="s">
        <v>47</v>
      </c>
      <c r="AN117" s="68" t="s">
        <v>48</v>
      </c>
      <c r="AO117" s="68" t="s">
        <v>315</v>
      </c>
      <c r="AP117" s="20" t="s">
        <v>325</v>
      </c>
      <c r="AQ117" s="20" t="s">
        <v>317</v>
      </c>
      <c r="AR117" s="2" t="s">
        <v>318</v>
      </c>
      <c r="AS117" s="2"/>
      <c r="AT117" s="39" t="s">
        <v>330</v>
      </c>
      <c r="AU117" s="39"/>
      <c r="AV117" s="39" t="s">
        <v>70</v>
      </c>
      <c r="AW117" s="2" t="s">
        <v>55</v>
      </c>
      <c r="AX117" s="70">
        <v>6826892</v>
      </c>
      <c r="AY117" s="71">
        <v>11</v>
      </c>
      <c r="AZ117" s="71" t="s">
        <v>319</v>
      </c>
      <c r="BA117" s="71" t="s">
        <v>57</v>
      </c>
      <c r="BB117" s="71" t="s">
        <v>58</v>
      </c>
      <c r="BC117" s="72">
        <v>75095812</v>
      </c>
      <c r="BD117" s="72">
        <v>75095812</v>
      </c>
    </row>
    <row r="118" spans="1:56" s="95" customFormat="1" ht="105" x14ac:dyDescent="0.25">
      <c r="A118" s="68">
        <v>343</v>
      </c>
      <c r="B118" s="20" t="s">
        <v>32</v>
      </c>
      <c r="C118" s="20" t="s">
        <v>33</v>
      </c>
      <c r="D118" s="99" t="s">
        <v>197</v>
      </c>
      <c r="E118" s="20" t="s">
        <v>35</v>
      </c>
      <c r="F118" s="20" t="s">
        <v>199</v>
      </c>
      <c r="G118" s="20" t="s">
        <v>200</v>
      </c>
      <c r="H118" s="20" t="s">
        <v>201</v>
      </c>
      <c r="I118" s="20" t="s">
        <v>311</v>
      </c>
      <c r="J118" s="68" t="s">
        <v>40</v>
      </c>
      <c r="K118" s="68"/>
      <c r="L118" s="68"/>
      <c r="M118" s="68"/>
      <c r="N118" s="68"/>
      <c r="O118" s="68"/>
      <c r="P118" s="68"/>
      <c r="Q118" s="68"/>
      <c r="R118" s="2" t="s">
        <v>392</v>
      </c>
      <c r="S118" s="2"/>
      <c r="T118" s="22"/>
      <c r="U118" s="2"/>
      <c r="V118" s="2"/>
      <c r="W118" s="2"/>
      <c r="X118" s="20" t="s">
        <v>203</v>
      </c>
      <c r="Y118" s="20" t="s">
        <v>3089</v>
      </c>
      <c r="Z118" s="20" t="s">
        <v>3044</v>
      </c>
      <c r="AA118" s="100">
        <v>39</v>
      </c>
      <c r="AB118" s="100">
        <v>39</v>
      </c>
      <c r="AC118" s="19"/>
      <c r="AD118" s="20" t="s">
        <v>313</v>
      </c>
      <c r="AE118" s="20" t="s">
        <v>3047</v>
      </c>
      <c r="AF118" s="25">
        <f t="shared" si="13"/>
        <v>9.0909090909090912E-2</v>
      </c>
      <c r="AG118" s="22"/>
      <c r="AH118" s="2" t="s">
        <v>3046</v>
      </c>
      <c r="AI118" s="103">
        <v>6826892</v>
      </c>
      <c r="AJ118" s="5"/>
      <c r="AK118" s="20" t="s">
        <v>314</v>
      </c>
      <c r="AL118" s="68" t="s">
        <v>46</v>
      </c>
      <c r="AM118" s="68" t="s">
        <v>47</v>
      </c>
      <c r="AN118" s="68" t="s">
        <v>48</v>
      </c>
      <c r="AO118" s="68" t="s">
        <v>315</v>
      </c>
      <c r="AP118" s="20" t="s">
        <v>325</v>
      </c>
      <c r="AQ118" s="20" t="s">
        <v>317</v>
      </c>
      <c r="AR118" s="2" t="s">
        <v>318</v>
      </c>
      <c r="AS118" s="2"/>
      <c r="AT118" s="39" t="s">
        <v>331</v>
      </c>
      <c r="AU118" s="39"/>
      <c r="AV118" s="39" t="s">
        <v>70</v>
      </c>
      <c r="AW118" s="2" t="s">
        <v>55</v>
      </c>
      <c r="AX118" s="70">
        <v>6826892</v>
      </c>
      <c r="AY118" s="71">
        <v>11</v>
      </c>
      <c r="AZ118" s="71" t="s">
        <v>319</v>
      </c>
      <c r="BA118" s="71" t="s">
        <v>332</v>
      </c>
      <c r="BB118" s="71" t="s">
        <v>333</v>
      </c>
      <c r="BC118" s="72">
        <v>75095812</v>
      </c>
      <c r="BD118" s="72">
        <v>75095812</v>
      </c>
    </row>
    <row r="119" spans="1:56" s="95" customFormat="1" ht="105" x14ac:dyDescent="0.25">
      <c r="A119" s="68">
        <v>344</v>
      </c>
      <c r="B119" s="20" t="s">
        <v>32</v>
      </c>
      <c r="C119" s="20" t="s">
        <v>33</v>
      </c>
      <c r="D119" s="99" t="s">
        <v>197</v>
      </c>
      <c r="E119" s="20" t="s">
        <v>35</v>
      </c>
      <c r="F119" s="20" t="s">
        <v>199</v>
      </c>
      <c r="G119" s="20" t="s">
        <v>200</v>
      </c>
      <c r="H119" s="20" t="s">
        <v>201</v>
      </c>
      <c r="I119" s="20" t="s">
        <v>311</v>
      </c>
      <c r="J119" s="68" t="s">
        <v>40</v>
      </c>
      <c r="K119" s="68"/>
      <c r="L119" s="68"/>
      <c r="M119" s="68"/>
      <c r="N119" s="68"/>
      <c r="O119" s="68"/>
      <c r="P119" s="68"/>
      <c r="Q119" s="68"/>
      <c r="R119" s="2" t="s">
        <v>392</v>
      </c>
      <c r="S119" s="2"/>
      <c r="T119" s="22"/>
      <c r="U119" s="2"/>
      <c r="V119" s="2"/>
      <c r="W119" s="2"/>
      <c r="X119" s="20" t="s">
        <v>203</v>
      </c>
      <c r="Y119" s="20" t="s">
        <v>3089</v>
      </c>
      <c r="Z119" s="20" t="s">
        <v>3044</v>
      </c>
      <c r="AA119" s="100">
        <v>39</v>
      </c>
      <c r="AB119" s="100">
        <v>39</v>
      </c>
      <c r="AC119" s="19"/>
      <c r="AD119" s="20" t="s">
        <v>313</v>
      </c>
      <c r="AE119" s="20" t="s">
        <v>3047</v>
      </c>
      <c r="AF119" s="25">
        <f t="shared" si="13"/>
        <v>9.0909090909090912E-2</v>
      </c>
      <c r="AG119" s="22"/>
      <c r="AH119" s="2" t="s">
        <v>3046</v>
      </c>
      <c r="AI119" s="103">
        <v>6826892</v>
      </c>
      <c r="AJ119" s="5"/>
      <c r="AK119" s="20" t="s">
        <v>314</v>
      </c>
      <c r="AL119" s="68" t="s">
        <v>46</v>
      </c>
      <c r="AM119" s="68" t="s">
        <v>47</v>
      </c>
      <c r="AN119" s="68" t="s">
        <v>48</v>
      </c>
      <c r="AO119" s="68" t="s">
        <v>315</v>
      </c>
      <c r="AP119" s="20" t="s">
        <v>325</v>
      </c>
      <c r="AQ119" s="20" t="s">
        <v>317</v>
      </c>
      <c r="AR119" s="2" t="s">
        <v>318</v>
      </c>
      <c r="AS119" s="2"/>
      <c r="AT119" s="39" t="s">
        <v>331</v>
      </c>
      <c r="AU119" s="39"/>
      <c r="AV119" s="39" t="s">
        <v>70</v>
      </c>
      <c r="AW119" s="2" t="s">
        <v>55</v>
      </c>
      <c r="AX119" s="70">
        <v>6826892</v>
      </c>
      <c r="AY119" s="71">
        <v>11</v>
      </c>
      <c r="AZ119" s="71" t="s">
        <v>319</v>
      </c>
      <c r="BA119" s="71" t="s">
        <v>332</v>
      </c>
      <c r="BB119" s="71" t="s">
        <v>333</v>
      </c>
      <c r="BC119" s="72">
        <v>75095812</v>
      </c>
      <c r="BD119" s="72">
        <v>75095812</v>
      </c>
    </row>
    <row r="120" spans="1:56" s="95" customFormat="1" ht="135" x14ac:dyDescent="0.25">
      <c r="A120" s="68">
        <v>345</v>
      </c>
      <c r="B120" s="20" t="s">
        <v>32</v>
      </c>
      <c r="C120" s="20" t="s">
        <v>33</v>
      </c>
      <c r="D120" s="99" t="s">
        <v>197</v>
      </c>
      <c r="E120" s="20" t="s">
        <v>35</v>
      </c>
      <c r="F120" s="20" t="s">
        <v>199</v>
      </c>
      <c r="G120" s="20" t="s">
        <v>200</v>
      </c>
      <c r="H120" s="20" t="s">
        <v>201</v>
      </c>
      <c r="I120" s="20" t="s">
        <v>311</v>
      </c>
      <c r="J120" s="68" t="s">
        <v>40</v>
      </c>
      <c r="K120" s="68"/>
      <c r="L120" s="68"/>
      <c r="M120" s="68"/>
      <c r="N120" s="68"/>
      <c r="O120" s="68"/>
      <c r="P120" s="68"/>
      <c r="Q120" s="68"/>
      <c r="R120" s="2" t="s">
        <v>392</v>
      </c>
      <c r="S120" s="2"/>
      <c r="T120" s="22"/>
      <c r="U120" s="2"/>
      <c r="V120" s="2"/>
      <c r="W120" s="2"/>
      <c r="X120" s="20" t="s">
        <v>203</v>
      </c>
      <c r="Y120" s="20" t="s">
        <v>3089</v>
      </c>
      <c r="Z120" s="20" t="s">
        <v>3044</v>
      </c>
      <c r="AA120" s="100">
        <v>39</v>
      </c>
      <c r="AB120" s="100">
        <v>39</v>
      </c>
      <c r="AC120" s="19"/>
      <c r="AD120" s="20" t="s">
        <v>313</v>
      </c>
      <c r="AE120" s="20" t="s">
        <v>3047</v>
      </c>
      <c r="AF120" s="25">
        <f t="shared" si="13"/>
        <v>0.16435226814319442</v>
      </c>
      <c r="AG120" s="22"/>
      <c r="AH120" s="2" t="s">
        <v>3050</v>
      </c>
      <c r="AI120" s="103">
        <v>13426892</v>
      </c>
      <c r="AJ120" s="5"/>
      <c r="AK120" s="20" t="s">
        <v>314</v>
      </c>
      <c r="AL120" s="68" t="s">
        <v>46</v>
      </c>
      <c r="AM120" s="68" t="s">
        <v>47</v>
      </c>
      <c r="AN120" s="68" t="s">
        <v>48</v>
      </c>
      <c r="AO120" s="68" t="s">
        <v>315</v>
      </c>
      <c r="AP120" s="20" t="s">
        <v>325</v>
      </c>
      <c r="AQ120" s="20" t="s">
        <v>317</v>
      </c>
      <c r="AR120" s="2" t="s">
        <v>318</v>
      </c>
      <c r="AS120" s="2"/>
      <c r="AT120" s="39" t="s">
        <v>334</v>
      </c>
      <c r="AU120" s="39"/>
      <c r="AV120" s="39" t="s">
        <v>70</v>
      </c>
      <c r="AW120" s="2" t="s">
        <v>55</v>
      </c>
      <c r="AX120" s="70">
        <v>6826892</v>
      </c>
      <c r="AY120" s="71">
        <v>11.96676496420333</v>
      </c>
      <c r="AZ120" s="71" t="s">
        <v>319</v>
      </c>
      <c r="BA120" s="71" t="s">
        <v>57</v>
      </c>
      <c r="BB120" s="71" t="s">
        <v>58</v>
      </c>
      <c r="BC120" s="72">
        <v>81695812</v>
      </c>
      <c r="BD120" s="72">
        <v>81695812</v>
      </c>
    </row>
    <row r="121" spans="1:56" s="95" customFormat="1" ht="135" x14ac:dyDescent="0.25">
      <c r="A121" s="68">
        <v>346</v>
      </c>
      <c r="B121" s="20" t="s">
        <v>32</v>
      </c>
      <c r="C121" s="20" t="s">
        <v>33</v>
      </c>
      <c r="D121" s="99" t="s">
        <v>197</v>
      </c>
      <c r="E121" s="20" t="s">
        <v>35</v>
      </c>
      <c r="F121" s="20" t="s">
        <v>199</v>
      </c>
      <c r="G121" s="20" t="s">
        <v>200</v>
      </c>
      <c r="H121" s="20" t="s">
        <v>201</v>
      </c>
      <c r="I121" s="20" t="s">
        <v>311</v>
      </c>
      <c r="J121" s="68" t="s">
        <v>40</v>
      </c>
      <c r="K121" s="68"/>
      <c r="L121" s="68"/>
      <c r="M121" s="68"/>
      <c r="N121" s="68"/>
      <c r="O121" s="68"/>
      <c r="P121" s="68"/>
      <c r="Q121" s="68"/>
      <c r="R121" s="2" t="s">
        <v>392</v>
      </c>
      <c r="S121" s="2"/>
      <c r="T121" s="22"/>
      <c r="U121" s="2"/>
      <c r="V121" s="2"/>
      <c r="W121" s="2"/>
      <c r="X121" s="20" t="s">
        <v>203</v>
      </c>
      <c r="Y121" s="20" t="s">
        <v>3089</v>
      </c>
      <c r="Z121" s="20" t="s">
        <v>3044</v>
      </c>
      <c r="AA121" s="100">
        <v>39</v>
      </c>
      <c r="AB121" s="100">
        <v>39</v>
      </c>
      <c r="AC121" s="19"/>
      <c r="AD121" s="20" t="s">
        <v>313</v>
      </c>
      <c r="AE121" s="20" t="s">
        <v>3047</v>
      </c>
      <c r="AF121" s="25">
        <f t="shared" si="13"/>
        <v>9.0909090909090912E-2</v>
      </c>
      <c r="AG121" s="22"/>
      <c r="AH121" s="2" t="s">
        <v>3046</v>
      </c>
      <c r="AI121" s="103">
        <v>6826892</v>
      </c>
      <c r="AJ121" s="5"/>
      <c r="AK121" s="20" t="s">
        <v>314</v>
      </c>
      <c r="AL121" s="68" t="s">
        <v>46</v>
      </c>
      <c r="AM121" s="68" t="s">
        <v>47</v>
      </c>
      <c r="AN121" s="68" t="s">
        <v>48</v>
      </c>
      <c r="AO121" s="68" t="s">
        <v>315</v>
      </c>
      <c r="AP121" s="20" t="s">
        <v>325</v>
      </c>
      <c r="AQ121" s="20" t="s">
        <v>317</v>
      </c>
      <c r="AR121" s="2" t="s">
        <v>318</v>
      </c>
      <c r="AS121" s="2"/>
      <c r="AT121" s="39" t="s">
        <v>334</v>
      </c>
      <c r="AU121" s="39"/>
      <c r="AV121" s="39" t="s">
        <v>70</v>
      </c>
      <c r="AW121" s="2" t="s">
        <v>55</v>
      </c>
      <c r="AX121" s="70">
        <v>6826892</v>
      </c>
      <c r="AY121" s="71">
        <v>11</v>
      </c>
      <c r="AZ121" s="71" t="s">
        <v>319</v>
      </c>
      <c r="BA121" s="71" t="s">
        <v>57</v>
      </c>
      <c r="BB121" s="71" t="s">
        <v>58</v>
      </c>
      <c r="BC121" s="72">
        <v>75095812</v>
      </c>
      <c r="BD121" s="72">
        <v>75095812</v>
      </c>
    </row>
    <row r="122" spans="1:56" s="95" customFormat="1" ht="135" x14ac:dyDescent="0.25">
      <c r="A122" s="68">
        <v>347</v>
      </c>
      <c r="B122" s="20" t="s">
        <v>32</v>
      </c>
      <c r="C122" s="20" t="s">
        <v>33</v>
      </c>
      <c r="D122" s="99" t="s">
        <v>197</v>
      </c>
      <c r="E122" s="20" t="s">
        <v>35</v>
      </c>
      <c r="F122" s="20" t="s">
        <v>199</v>
      </c>
      <c r="G122" s="20" t="s">
        <v>200</v>
      </c>
      <c r="H122" s="20" t="s">
        <v>201</v>
      </c>
      <c r="I122" s="20" t="s">
        <v>311</v>
      </c>
      <c r="J122" s="68" t="s">
        <v>40</v>
      </c>
      <c r="K122" s="68"/>
      <c r="L122" s="68"/>
      <c r="M122" s="68"/>
      <c r="N122" s="68"/>
      <c r="O122" s="68"/>
      <c r="P122" s="68"/>
      <c r="Q122" s="68"/>
      <c r="R122" s="2" t="s">
        <v>392</v>
      </c>
      <c r="S122" s="2"/>
      <c r="T122" s="22"/>
      <c r="U122" s="2"/>
      <c r="V122" s="2"/>
      <c r="W122" s="2"/>
      <c r="X122" s="20" t="s">
        <v>203</v>
      </c>
      <c r="Y122" s="20" t="s">
        <v>3089</v>
      </c>
      <c r="Z122" s="20" t="s">
        <v>3044</v>
      </c>
      <c r="AA122" s="100">
        <v>39</v>
      </c>
      <c r="AB122" s="100">
        <v>39</v>
      </c>
      <c r="AC122" s="19"/>
      <c r="AD122" s="20" t="s">
        <v>313</v>
      </c>
      <c r="AE122" s="20" t="s">
        <v>3047</v>
      </c>
      <c r="AF122" s="25">
        <f t="shared" si="13"/>
        <v>9.0909090909090912E-2</v>
      </c>
      <c r="AG122" s="22"/>
      <c r="AH122" s="2" t="s">
        <v>3046</v>
      </c>
      <c r="AI122" s="103">
        <v>6826892</v>
      </c>
      <c r="AJ122" s="5"/>
      <c r="AK122" s="20" t="s">
        <v>314</v>
      </c>
      <c r="AL122" s="68" t="s">
        <v>46</v>
      </c>
      <c r="AM122" s="68" t="s">
        <v>47</v>
      </c>
      <c r="AN122" s="68" t="s">
        <v>48</v>
      </c>
      <c r="AO122" s="68" t="s">
        <v>315</v>
      </c>
      <c r="AP122" s="20" t="s">
        <v>325</v>
      </c>
      <c r="AQ122" s="20" t="s">
        <v>317</v>
      </c>
      <c r="AR122" s="2" t="s">
        <v>318</v>
      </c>
      <c r="AS122" s="2"/>
      <c r="AT122" s="39" t="s">
        <v>334</v>
      </c>
      <c r="AU122" s="39"/>
      <c r="AV122" s="39" t="s">
        <v>70</v>
      </c>
      <c r="AW122" s="2" t="s">
        <v>55</v>
      </c>
      <c r="AX122" s="70">
        <v>6826892</v>
      </c>
      <c r="AY122" s="71">
        <v>11</v>
      </c>
      <c r="AZ122" s="71" t="s">
        <v>319</v>
      </c>
      <c r="BA122" s="71" t="s">
        <v>57</v>
      </c>
      <c r="BB122" s="71" t="s">
        <v>58</v>
      </c>
      <c r="BC122" s="72">
        <v>75095812</v>
      </c>
      <c r="BD122" s="72">
        <v>75095812</v>
      </c>
    </row>
    <row r="123" spans="1:56" s="95" customFormat="1" ht="135" x14ac:dyDescent="0.25">
      <c r="A123" s="68">
        <v>348</v>
      </c>
      <c r="B123" s="20" t="s">
        <v>32</v>
      </c>
      <c r="C123" s="20" t="s">
        <v>33</v>
      </c>
      <c r="D123" s="99" t="s">
        <v>197</v>
      </c>
      <c r="E123" s="20" t="s">
        <v>35</v>
      </c>
      <c r="F123" s="20" t="s">
        <v>199</v>
      </c>
      <c r="G123" s="20" t="s">
        <v>200</v>
      </c>
      <c r="H123" s="20" t="s">
        <v>201</v>
      </c>
      <c r="I123" s="20" t="s">
        <v>311</v>
      </c>
      <c r="J123" s="68" t="s">
        <v>40</v>
      </c>
      <c r="K123" s="68"/>
      <c r="L123" s="68"/>
      <c r="M123" s="68"/>
      <c r="N123" s="68"/>
      <c r="O123" s="68"/>
      <c r="P123" s="68"/>
      <c r="Q123" s="68"/>
      <c r="R123" s="2" t="s">
        <v>392</v>
      </c>
      <c r="S123" s="2"/>
      <c r="T123" s="22"/>
      <c r="U123" s="2"/>
      <c r="V123" s="2"/>
      <c r="W123" s="2"/>
      <c r="X123" s="20" t="s">
        <v>203</v>
      </c>
      <c r="Y123" s="20" t="s">
        <v>3089</v>
      </c>
      <c r="Z123" s="20" t="s">
        <v>3044</v>
      </c>
      <c r="AA123" s="100">
        <v>39</v>
      </c>
      <c r="AB123" s="100">
        <v>39</v>
      </c>
      <c r="AC123" s="19"/>
      <c r="AD123" s="20" t="s">
        <v>313</v>
      </c>
      <c r="AE123" s="20" t="s">
        <v>3047</v>
      </c>
      <c r="AF123" s="25">
        <f t="shared" si="13"/>
        <v>9.0909090909090912E-2</v>
      </c>
      <c r="AG123" s="22"/>
      <c r="AH123" s="2" t="s">
        <v>3046</v>
      </c>
      <c r="AI123" s="103">
        <v>6826892</v>
      </c>
      <c r="AJ123" s="5"/>
      <c r="AK123" s="20" t="s">
        <v>314</v>
      </c>
      <c r="AL123" s="68" t="s">
        <v>46</v>
      </c>
      <c r="AM123" s="68" t="s">
        <v>47</v>
      </c>
      <c r="AN123" s="68" t="s">
        <v>48</v>
      </c>
      <c r="AO123" s="68" t="s">
        <v>315</v>
      </c>
      <c r="AP123" s="20" t="s">
        <v>325</v>
      </c>
      <c r="AQ123" s="20" t="s">
        <v>317</v>
      </c>
      <c r="AR123" s="2" t="s">
        <v>318</v>
      </c>
      <c r="AS123" s="2"/>
      <c r="AT123" s="39" t="s">
        <v>334</v>
      </c>
      <c r="AU123" s="39"/>
      <c r="AV123" s="39" t="s">
        <v>70</v>
      </c>
      <c r="AW123" s="2" t="s">
        <v>55</v>
      </c>
      <c r="AX123" s="70">
        <v>6826892</v>
      </c>
      <c r="AY123" s="71">
        <v>11</v>
      </c>
      <c r="AZ123" s="71" t="s">
        <v>319</v>
      </c>
      <c r="BA123" s="71" t="s">
        <v>57</v>
      </c>
      <c r="BB123" s="71" t="s">
        <v>58</v>
      </c>
      <c r="BC123" s="72">
        <v>75095812</v>
      </c>
      <c r="BD123" s="72">
        <v>75095812</v>
      </c>
    </row>
    <row r="124" spans="1:56" s="95" customFormat="1" ht="105" x14ac:dyDescent="0.25">
      <c r="A124" s="68">
        <v>349</v>
      </c>
      <c r="B124" s="20" t="s">
        <v>32</v>
      </c>
      <c r="C124" s="20" t="s">
        <v>33</v>
      </c>
      <c r="D124" s="99" t="s">
        <v>197</v>
      </c>
      <c r="E124" s="20" t="s">
        <v>35</v>
      </c>
      <c r="F124" s="20" t="s">
        <v>199</v>
      </c>
      <c r="G124" s="20" t="s">
        <v>200</v>
      </c>
      <c r="H124" s="20" t="s">
        <v>201</v>
      </c>
      <c r="I124" s="20" t="s">
        <v>311</v>
      </c>
      <c r="J124" s="68" t="s">
        <v>40</v>
      </c>
      <c r="K124" s="68"/>
      <c r="L124" s="68"/>
      <c r="M124" s="68"/>
      <c r="N124" s="68"/>
      <c r="O124" s="68"/>
      <c r="P124" s="68"/>
      <c r="Q124" s="68"/>
      <c r="R124" s="2" t="s">
        <v>392</v>
      </c>
      <c r="S124" s="2"/>
      <c r="T124" s="22"/>
      <c r="U124" s="2"/>
      <c r="V124" s="2"/>
      <c r="W124" s="2"/>
      <c r="X124" s="20" t="s">
        <v>203</v>
      </c>
      <c r="Y124" s="20" t="s">
        <v>3089</v>
      </c>
      <c r="Z124" s="20" t="s">
        <v>3044</v>
      </c>
      <c r="AA124" s="100">
        <v>39</v>
      </c>
      <c r="AB124" s="100">
        <v>39</v>
      </c>
      <c r="AC124" s="19"/>
      <c r="AD124" s="20" t="s">
        <v>313</v>
      </c>
      <c r="AE124" s="20" t="s">
        <v>3047</v>
      </c>
      <c r="AF124" s="25">
        <f t="shared" si="13"/>
        <v>9.0909090909090912E-2</v>
      </c>
      <c r="AG124" s="22"/>
      <c r="AH124" s="2" t="s">
        <v>3046</v>
      </c>
      <c r="AI124" s="103">
        <v>6826892</v>
      </c>
      <c r="AJ124" s="5"/>
      <c r="AK124" s="20" t="s">
        <v>314</v>
      </c>
      <c r="AL124" s="68" t="s">
        <v>46</v>
      </c>
      <c r="AM124" s="68" t="s">
        <v>47</v>
      </c>
      <c r="AN124" s="68" t="s">
        <v>48</v>
      </c>
      <c r="AO124" s="68" t="s">
        <v>315</v>
      </c>
      <c r="AP124" s="20" t="s">
        <v>325</v>
      </c>
      <c r="AQ124" s="20" t="s">
        <v>317</v>
      </c>
      <c r="AR124" s="2" t="s">
        <v>318</v>
      </c>
      <c r="AS124" s="2"/>
      <c r="AT124" s="39" t="s">
        <v>335</v>
      </c>
      <c r="AU124" s="39"/>
      <c r="AV124" s="39" t="s">
        <v>70</v>
      </c>
      <c r="AW124" s="2" t="s">
        <v>55</v>
      </c>
      <c r="AX124" s="70">
        <v>6826892</v>
      </c>
      <c r="AY124" s="71">
        <v>11</v>
      </c>
      <c r="AZ124" s="71" t="s">
        <v>319</v>
      </c>
      <c r="BA124" s="71" t="s">
        <v>57</v>
      </c>
      <c r="BB124" s="71" t="s">
        <v>58</v>
      </c>
      <c r="BC124" s="72">
        <v>75095812</v>
      </c>
      <c r="BD124" s="72">
        <v>75095812</v>
      </c>
    </row>
    <row r="125" spans="1:56" s="95" customFormat="1" ht="105" x14ac:dyDescent="0.25">
      <c r="A125" s="68">
        <v>350</v>
      </c>
      <c r="B125" s="20" t="s">
        <v>32</v>
      </c>
      <c r="C125" s="20" t="s">
        <v>33</v>
      </c>
      <c r="D125" s="99" t="s">
        <v>197</v>
      </c>
      <c r="E125" s="20" t="s">
        <v>35</v>
      </c>
      <c r="F125" s="20" t="s">
        <v>199</v>
      </c>
      <c r="G125" s="20" t="s">
        <v>200</v>
      </c>
      <c r="H125" s="20" t="s">
        <v>201</v>
      </c>
      <c r="I125" s="20" t="s">
        <v>311</v>
      </c>
      <c r="J125" s="68" t="s">
        <v>40</v>
      </c>
      <c r="K125" s="68"/>
      <c r="L125" s="68"/>
      <c r="M125" s="68"/>
      <c r="N125" s="68"/>
      <c r="O125" s="68"/>
      <c r="P125" s="68"/>
      <c r="Q125" s="68"/>
      <c r="R125" s="2" t="s">
        <v>392</v>
      </c>
      <c r="S125" s="2"/>
      <c r="T125" s="22"/>
      <c r="U125" s="2"/>
      <c r="V125" s="2"/>
      <c r="W125" s="2"/>
      <c r="X125" s="20" t="s">
        <v>203</v>
      </c>
      <c r="Y125" s="20" t="s">
        <v>3089</v>
      </c>
      <c r="Z125" s="20" t="s">
        <v>3044</v>
      </c>
      <c r="AA125" s="100">
        <v>39</v>
      </c>
      <c r="AB125" s="100">
        <v>39</v>
      </c>
      <c r="AC125" s="19"/>
      <c r="AD125" s="20" t="s">
        <v>313</v>
      </c>
      <c r="AE125" s="20" t="s">
        <v>3047</v>
      </c>
      <c r="AF125" s="25">
        <f t="shared" si="13"/>
        <v>9.0909090909090912E-2</v>
      </c>
      <c r="AG125" s="22"/>
      <c r="AH125" s="2" t="s">
        <v>3046</v>
      </c>
      <c r="AI125" s="103">
        <v>5100000</v>
      </c>
      <c r="AJ125" s="5"/>
      <c r="AK125" s="20" t="s">
        <v>314</v>
      </c>
      <c r="AL125" s="68" t="s">
        <v>46</v>
      </c>
      <c r="AM125" s="68" t="s">
        <v>47</v>
      </c>
      <c r="AN125" s="68" t="s">
        <v>48</v>
      </c>
      <c r="AO125" s="68" t="s">
        <v>315</v>
      </c>
      <c r="AP125" s="20" t="s">
        <v>325</v>
      </c>
      <c r="AQ125" s="20" t="s">
        <v>317</v>
      </c>
      <c r="AR125" s="2" t="s">
        <v>318</v>
      </c>
      <c r="AS125" s="2"/>
      <c r="AT125" s="39" t="s">
        <v>336</v>
      </c>
      <c r="AU125" s="39"/>
      <c r="AV125" s="39" t="s">
        <v>70</v>
      </c>
      <c r="AW125" s="2" t="s">
        <v>55</v>
      </c>
      <c r="AX125" s="70">
        <v>5100000</v>
      </c>
      <c r="AY125" s="71">
        <v>11</v>
      </c>
      <c r="AZ125" s="71" t="s">
        <v>319</v>
      </c>
      <c r="BA125" s="71" t="s">
        <v>57</v>
      </c>
      <c r="BB125" s="71" t="s">
        <v>58</v>
      </c>
      <c r="BC125" s="72">
        <v>56100000</v>
      </c>
      <c r="BD125" s="72">
        <v>56100000</v>
      </c>
    </row>
    <row r="126" spans="1:56" s="95" customFormat="1" ht="105" x14ac:dyDescent="0.25">
      <c r="A126" s="68">
        <v>351</v>
      </c>
      <c r="B126" s="20" t="s">
        <v>32</v>
      </c>
      <c r="C126" s="20" t="s">
        <v>33</v>
      </c>
      <c r="D126" s="99" t="s">
        <v>197</v>
      </c>
      <c r="E126" s="20" t="s">
        <v>35</v>
      </c>
      <c r="F126" s="20" t="s">
        <v>199</v>
      </c>
      <c r="G126" s="20" t="s">
        <v>200</v>
      </c>
      <c r="H126" s="20" t="s">
        <v>201</v>
      </c>
      <c r="I126" s="20" t="s">
        <v>311</v>
      </c>
      <c r="J126" s="68" t="s">
        <v>40</v>
      </c>
      <c r="K126" s="68"/>
      <c r="L126" s="68"/>
      <c r="M126" s="68"/>
      <c r="N126" s="68"/>
      <c r="O126" s="68"/>
      <c r="P126" s="68"/>
      <c r="Q126" s="68"/>
      <c r="R126" s="2" t="s">
        <v>392</v>
      </c>
      <c r="S126" s="2"/>
      <c r="T126" s="22"/>
      <c r="U126" s="2"/>
      <c r="V126" s="2"/>
      <c r="W126" s="2"/>
      <c r="X126" s="20" t="s">
        <v>203</v>
      </c>
      <c r="Y126" s="20" t="s">
        <v>3089</v>
      </c>
      <c r="Z126" s="20" t="s">
        <v>3044</v>
      </c>
      <c r="AA126" s="100">
        <v>39</v>
      </c>
      <c r="AB126" s="100">
        <v>39</v>
      </c>
      <c r="AC126" s="19"/>
      <c r="AD126" s="20" t="s">
        <v>313</v>
      </c>
      <c r="AE126" s="20" t="s">
        <v>3047</v>
      </c>
      <c r="AF126" s="25">
        <f t="shared" si="13"/>
        <v>0.5</v>
      </c>
      <c r="AG126" s="22"/>
      <c r="AH126" s="2" t="s">
        <v>3049</v>
      </c>
      <c r="AI126" s="103">
        <v>14000000</v>
      </c>
      <c r="AJ126" s="5"/>
      <c r="AK126" s="20" t="s">
        <v>314</v>
      </c>
      <c r="AL126" s="68" t="s">
        <v>46</v>
      </c>
      <c r="AM126" s="68" t="s">
        <v>47</v>
      </c>
      <c r="AN126" s="68" t="s">
        <v>48</v>
      </c>
      <c r="AO126" s="68" t="s">
        <v>315</v>
      </c>
      <c r="AP126" s="20" t="s">
        <v>325</v>
      </c>
      <c r="AQ126" s="20" t="s">
        <v>317</v>
      </c>
      <c r="AR126" s="2" t="s">
        <v>318</v>
      </c>
      <c r="AS126" s="2"/>
      <c r="AT126" s="39" t="s">
        <v>337</v>
      </c>
      <c r="AU126" s="39"/>
      <c r="AV126" s="39" t="s">
        <v>70</v>
      </c>
      <c r="AW126" s="2" t="s">
        <v>55</v>
      </c>
      <c r="AX126" s="70">
        <v>9000000</v>
      </c>
      <c r="AY126" s="71">
        <v>3.1111111111111112</v>
      </c>
      <c r="AZ126" s="71" t="s">
        <v>319</v>
      </c>
      <c r="BA126" s="71" t="s">
        <v>57</v>
      </c>
      <c r="BB126" s="71" t="s">
        <v>58</v>
      </c>
      <c r="BC126" s="72">
        <v>28000000</v>
      </c>
      <c r="BD126" s="72">
        <v>28000000</v>
      </c>
    </row>
    <row r="127" spans="1:56" s="95" customFormat="1" ht="105" x14ac:dyDescent="0.25">
      <c r="A127" s="68">
        <v>352</v>
      </c>
      <c r="B127" s="20" t="s">
        <v>32</v>
      </c>
      <c r="C127" s="20" t="s">
        <v>33</v>
      </c>
      <c r="D127" s="99" t="s">
        <v>197</v>
      </c>
      <c r="E127" s="20" t="s">
        <v>35</v>
      </c>
      <c r="F127" s="20" t="s">
        <v>199</v>
      </c>
      <c r="G127" s="20" t="s">
        <v>200</v>
      </c>
      <c r="H127" s="20" t="s">
        <v>201</v>
      </c>
      <c r="I127" s="20" t="s">
        <v>311</v>
      </c>
      <c r="J127" s="68" t="s">
        <v>40</v>
      </c>
      <c r="K127" s="68"/>
      <c r="L127" s="68"/>
      <c r="M127" s="68"/>
      <c r="N127" s="68"/>
      <c r="O127" s="68"/>
      <c r="P127" s="68"/>
      <c r="Q127" s="68"/>
      <c r="R127" s="2" t="s">
        <v>392</v>
      </c>
      <c r="S127" s="2"/>
      <c r="T127" s="22"/>
      <c r="U127" s="2"/>
      <c r="V127" s="2"/>
      <c r="W127" s="2"/>
      <c r="X127" s="20" t="s">
        <v>203</v>
      </c>
      <c r="Y127" s="20" t="s">
        <v>3089</v>
      </c>
      <c r="Z127" s="20" t="s">
        <v>3044</v>
      </c>
      <c r="AA127" s="100">
        <v>39</v>
      </c>
      <c r="AB127" s="100">
        <v>39</v>
      </c>
      <c r="AC127" s="19"/>
      <c r="AD127" s="20" t="s">
        <v>313</v>
      </c>
      <c r="AE127" s="20" t="s">
        <v>3047</v>
      </c>
      <c r="AF127" s="25">
        <f t="shared" si="13"/>
        <v>0</v>
      </c>
      <c r="AG127" s="22"/>
      <c r="AH127" s="2" t="s">
        <v>3051</v>
      </c>
      <c r="AI127" s="103">
        <v>0</v>
      </c>
      <c r="AJ127" s="5"/>
      <c r="AK127" s="20" t="s">
        <v>314</v>
      </c>
      <c r="AL127" s="68" t="s">
        <v>46</v>
      </c>
      <c r="AM127" s="68" t="s">
        <v>47</v>
      </c>
      <c r="AN127" s="68" t="s">
        <v>48</v>
      </c>
      <c r="AO127" s="68" t="s">
        <v>315</v>
      </c>
      <c r="AP127" s="20" t="s">
        <v>325</v>
      </c>
      <c r="AQ127" s="20" t="s">
        <v>317</v>
      </c>
      <c r="AR127" s="2" t="s">
        <v>318</v>
      </c>
      <c r="AS127" s="2"/>
      <c r="AT127" s="39" t="s">
        <v>338</v>
      </c>
      <c r="AU127" s="39"/>
      <c r="AV127" s="39" t="s">
        <v>54</v>
      </c>
      <c r="AW127" s="2" t="s">
        <v>55</v>
      </c>
      <c r="AX127" s="70">
        <v>9000000</v>
      </c>
      <c r="AY127" s="71"/>
      <c r="AZ127" s="71" t="s">
        <v>319</v>
      </c>
      <c r="BA127" s="71" t="s">
        <v>57</v>
      </c>
      <c r="BB127" s="71" t="s">
        <v>58</v>
      </c>
      <c r="BC127" s="72">
        <v>740000000</v>
      </c>
      <c r="BD127" s="72">
        <v>740000000</v>
      </c>
    </row>
    <row r="128" spans="1:56" s="95" customFormat="1" ht="105" x14ac:dyDescent="0.25">
      <c r="A128" s="68">
        <v>353</v>
      </c>
      <c r="B128" s="20" t="s">
        <v>32</v>
      </c>
      <c r="C128" s="20" t="s">
        <v>33</v>
      </c>
      <c r="D128" s="99" t="s">
        <v>197</v>
      </c>
      <c r="E128" s="20" t="s">
        <v>35</v>
      </c>
      <c r="F128" s="20" t="s">
        <v>199</v>
      </c>
      <c r="G128" s="20" t="s">
        <v>200</v>
      </c>
      <c r="H128" s="20" t="s">
        <v>201</v>
      </c>
      <c r="I128" s="20" t="s">
        <v>311</v>
      </c>
      <c r="J128" s="68" t="s">
        <v>40</v>
      </c>
      <c r="K128" s="68"/>
      <c r="L128" s="68"/>
      <c r="M128" s="68"/>
      <c r="N128" s="68"/>
      <c r="O128" s="68"/>
      <c r="P128" s="68"/>
      <c r="Q128" s="68"/>
      <c r="R128" s="2" t="s">
        <v>392</v>
      </c>
      <c r="S128" s="2"/>
      <c r="T128" s="22"/>
      <c r="U128" s="2"/>
      <c r="V128" s="2"/>
      <c r="W128" s="2"/>
      <c r="X128" s="20" t="s">
        <v>203</v>
      </c>
      <c r="Y128" s="20" t="s">
        <v>3089</v>
      </c>
      <c r="Z128" s="20" t="s">
        <v>3044</v>
      </c>
      <c r="AA128" s="100">
        <v>39</v>
      </c>
      <c r="AB128" s="100">
        <v>39</v>
      </c>
      <c r="AC128" s="19"/>
      <c r="AD128" s="20" t="s">
        <v>313</v>
      </c>
      <c r="AE128" s="20" t="s">
        <v>3047</v>
      </c>
      <c r="AF128" s="25">
        <f t="shared" si="13"/>
        <v>0</v>
      </c>
      <c r="AG128" s="22"/>
      <c r="AH128" s="2" t="s">
        <v>3048</v>
      </c>
      <c r="AI128" s="103">
        <v>0</v>
      </c>
      <c r="AJ128" s="5"/>
      <c r="AK128" s="20" t="s">
        <v>314</v>
      </c>
      <c r="AL128" s="68" t="s">
        <v>46</v>
      </c>
      <c r="AM128" s="68" t="s">
        <v>47</v>
      </c>
      <c r="AN128" s="68" t="s">
        <v>48</v>
      </c>
      <c r="AO128" s="68" t="s">
        <v>315</v>
      </c>
      <c r="AP128" s="20" t="s">
        <v>325</v>
      </c>
      <c r="AQ128" s="20" t="s">
        <v>317</v>
      </c>
      <c r="AR128" s="2" t="s">
        <v>318</v>
      </c>
      <c r="AS128" s="2"/>
      <c r="AT128" s="39" t="s">
        <v>339</v>
      </c>
      <c r="AU128" s="39"/>
      <c r="AV128" s="39" t="s">
        <v>70</v>
      </c>
      <c r="AW128" s="2" t="s">
        <v>55</v>
      </c>
      <c r="AX128" s="70">
        <v>4500000</v>
      </c>
      <c r="AY128" s="71">
        <v>9</v>
      </c>
      <c r="AZ128" s="71" t="s">
        <v>319</v>
      </c>
      <c r="BA128" s="71" t="s">
        <v>332</v>
      </c>
      <c r="BB128" s="71" t="s">
        <v>333</v>
      </c>
      <c r="BC128" s="72">
        <v>40500000</v>
      </c>
      <c r="BD128" s="72">
        <v>40500000</v>
      </c>
    </row>
    <row r="129" spans="1:56" s="95" customFormat="1" ht="120" x14ac:dyDescent="0.25">
      <c r="A129" s="68">
        <v>354</v>
      </c>
      <c r="B129" s="20" t="s">
        <v>32</v>
      </c>
      <c r="C129" s="20" t="s">
        <v>33</v>
      </c>
      <c r="D129" s="99" t="s">
        <v>197</v>
      </c>
      <c r="E129" s="20" t="s">
        <v>35</v>
      </c>
      <c r="F129" s="20" t="s">
        <v>199</v>
      </c>
      <c r="G129" s="20" t="s">
        <v>200</v>
      </c>
      <c r="H129" s="20" t="s">
        <v>201</v>
      </c>
      <c r="I129" s="20" t="s">
        <v>311</v>
      </c>
      <c r="J129" s="68" t="s">
        <v>40</v>
      </c>
      <c r="K129" s="68"/>
      <c r="L129" s="68"/>
      <c r="M129" s="68"/>
      <c r="N129" s="68"/>
      <c r="O129" s="68"/>
      <c r="P129" s="68"/>
      <c r="Q129" s="68"/>
      <c r="R129" s="2" t="s">
        <v>392</v>
      </c>
      <c r="S129" s="2"/>
      <c r="T129" s="22"/>
      <c r="U129" s="2"/>
      <c r="V129" s="2"/>
      <c r="W129" s="2"/>
      <c r="X129" s="20" t="s">
        <v>203</v>
      </c>
      <c r="Y129" s="20" t="s">
        <v>3089</v>
      </c>
      <c r="Z129" s="20" t="s">
        <v>3044</v>
      </c>
      <c r="AA129" s="100">
        <v>39</v>
      </c>
      <c r="AB129" s="100">
        <v>39</v>
      </c>
      <c r="AC129" s="19"/>
      <c r="AD129" s="20" t="s">
        <v>313</v>
      </c>
      <c r="AE129" s="20" t="s">
        <v>3047</v>
      </c>
      <c r="AF129" s="25">
        <f t="shared" si="13"/>
        <v>0</v>
      </c>
      <c r="AG129" s="22"/>
      <c r="AH129" s="2" t="s">
        <v>3048</v>
      </c>
      <c r="AI129" s="103">
        <v>0</v>
      </c>
      <c r="AJ129" s="5"/>
      <c r="AK129" s="20" t="s">
        <v>314</v>
      </c>
      <c r="AL129" s="68" t="s">
        <v>46</v>
      </c>
      <c r="AM129" s="68" t="s">
        <v>47</v>
      </c>
      <c r="AN129" s="68" t="s">
        <v>48</v>
      </c>
      <c r="AO129" s="68" t="s">
        <v>315</v>
      </c>
      <c r="AP129" s="20" t="s">
        <v>325</v>
      </c>
      <c r="AQ129" s="20" t="s">
        <v>317</v>
      </c>
      <c r="AR129" s="2" t="s">
        <v>318</v>
      </c>
      <c r="AS129" s="2"/>
      <c r="AT129" s="39" t="s">
        <v>340</v>
      </c>
      <c r="AU129" s="39"/>
      <c r="AV129" s="39" t="s">
        <v>70</v>
      </c>
      <c r="AW129" s="2" t="s">
        <v>55</v>
      </c>
      <c r="AX129" s="70">
        <v>7800000</v>
      </c>
      <c r="AY129" s="71">
        <v>9</v>
      </c>
      <c r="AZ129" s="71" t="s">
        <v>319</v>
      </c>
      <c r="BA129" s="71" t="s">
        <v>332</v>
      </c>
      <c r="BB129" s="71" t="s">
        <v>333</v>
      </c>
      <c r="BC129" s="72">
        <v>70200000</v>
      </c>
      <c r="BD129" s="72">
        <v>70200000</v>
      </c>
    </row>
    <row r="130" spans="1:56" s="95" customFormat="1" ht="105" x14ac:dyDescent="0.25">
      <c r="A130" s="68">
        <v>355</v>
      </c>
      <c r="B130" s="20" t="s">
        <v>32</v>
      </c>
      <c r="C130" s="20" t="s">
        <v>33</v>
      </c>
      <c r="D130" s="99" t="s">
        <v>197</v>
      </c>
      <c r="E130" s="20" t="s">
        <v>35</v>
      </c>
      <c r="F130" s="20" t="s">
        <v>199</v>
      </c>
      <c r="G130" s="20" t="s">
        <v>200</v>
      </c>
      <c r="H130" s="20" t="s">
        <v>201</v>
      </c>
      <c r="I130" s="20" t="s">
        <v>311</v>
      </c>
      <c r="J130" s="68" t="s">
        <v>40</v>
      </c>
      <c r="K130" s="68"/>
      <c r="L130" s="68"/>
      <c r="M130" s="68"/>
      <c r="N130" s="68"/>
      <c r="O130" s="68"/>
      <c r="P130" s="68"/>
      <c r="Q130" s="68"/>
      <c r="R130" s="2" t="s">
        <v>392</v>
      </c>
      <c r="S130" s="2"/>
      <c r="T130" s="22"/>
      <c r="U130" s="2"/>
      <c r="V130" s="2"/>
      <c r="W130" s="2"/>
      <c r="X130" s="20" t="s">
        <v>203</v>
      </c>
      <c r="Y130" s="20" t="s">
        <v>3089</v>
      </c>
      <c r="Z130" s="20" t="s">
        <v>3044</v>
      </c>
      <c r="AA130" s="100">
        <v>39</v>
      </c>
      <c r="AB130" s="100">
        <v>39</v>
      </c>
      <c r="AC130" s="19"/>
      <c r="AD130" s="20" t="s">
        <v>313</v>
      </c>
      <c r="AE130" s="20" t="s">
        <v>3047</v>
      </c>
      <c r="AF130" s="25">
        <f t="shared" si="13"/>
        <v>9.0909090909090912E-2</v>
      </c>
      <c r="AG130" s="22"/>
      <c r="AH130" s="2" t="s">
        <v>3046</v>
      </c>
      <c r="AI130" s="103">
        <v>7004000</v>
      </c>
      <c r="AJ130" s="5"/>
      <c r="AK130" s="20" t="s">
        <v>314</v>
      </c>
      <c r="AL130" s="68" t="s">
        <v>46</v>
      </c>
      <c r="AM130" s="68" t="s">
        <v>47</v>
      </c>
      <c r="AN130" s="68" t="s">
        <v>48</v>
      </c>
      <c r="AO130" s="68" t="s">
        <v>315</v>
      </c>
      <c r="AP130" s="20" t="s">
        <v>325</v>
      </c>
      <c r="AQ130" s="20" t="s">
        <v>317</v>
      </c>
      <c r="AR130" s="2" t="s">
        <v>318</v>
      </c>
      <c r="AS130" s="2"/>
      <c r="AT130" s="39" t="s">
        <v>341</v>
      </c>
      <c r="AU130" s="39"/>
      <c r="AV130" s="39" t="s">
        <v>70</v>
      </c>
      <c r="AW130" s="2" t="s">
        <v>55</v>
      </c>
      <c r="AX130" s="70">
        <v>7004000</v>
      </c>
      <c r="AY130" s="71">
        <v>11</v>
      </c>
      <c r="AZ130" s="71" t="s">
        <v>319</v>
      </c>
      <c r="BA130" s="71" t="s">
        <v>57</v>
      </c>
      <c r="BB130" s="71" t="s">
        <v>58</v>
      </c>
      <c r="BC130" s="72">
        <v>77044000</v>
      </c>
      <c r="BD130" s="72">
        <v>77044000</v>
      </c>
    </row>
    <row r="131" spans="1:56" s="95" customFormat="1" ht="105" x14ac:dyDescent="0.25">
      <c r="A131" s="68">
        <v>356</v>
      </c>
      <c r="B131" s="20" t="s">
        <v>32</v>
      </c>
      <c r="C131" s="20" t="s">
        <v>33</v>
      </c>
      <c r="D131" s="99" t="s">
        <v>197</v>
      </c>
      <c r="E131" s="20" t="s">
        <v>35</v>
      </c>
      <c r="F131" s="20" t="s">
        <v>199</v>
      </c>
      <c r="G131" s="20" t="s">
        <v>200</v>
      </c>
      <c r="H131" s="20" t="s">
        <v>201</v>
      </c>
      <c r="I131" s="20" t="s">
        <v>311</v>
      </c>
      <c r="J131" s="68" t="s">
        <v>40</v>
      </c>
      <c r="K131" s="68"/>
      <c r="L131" s="68"/>
      <c r="M131" s="68"/>
      <c r="N131" s="68"/>
      <c r="O131" s="68"/>
      <c r="P131" s="68"/>
      <c r="Q131" s="68"/>
      <c r="R131" s="2" t="s">
        <v>392</v>
      </c>
      <c r="S131" s="2"/>
      <c r="T131" s="22"/>
      <c r="U131" s="2"/>
      <c r="V131" s="2"/>
      <c r="W131" s="2"/>
      <c r="X131" s="20" t="s">
        <v>203</v>
      </c>
      <c r="Y131" s="20" t="s">
        <v>3089</v>
      </c>
      <c r="Z131" s="20" t="s">
        <v>3044</v>
      </c>
      <c r="AA131" s="100">
        <v>39</v>
      </c>
      <c r="AB131" s="100">
        <v>39</v>
      </c>
      <c r="AC131" s="19"/>
      <c r="AD131" s="20" t="s">
        <v>313</v>
      </c>
      <c r="AE131" s="20" t="s">
        <v>3047</v>
      </c>
      <c r="AF131" s="25">
        <f t="shared" si="13"/>
        <v>9.0909090909090912E-2</v>
      </c>
      <c r="AG131" s="22"/>
      <c r="AH131" s="2" t="s">
        <v>3046</v>
      </c>
      <c r="AI131" s="103">
        <v>7004000</v>
      </c>
      <c r="AJ131" s="5"/>
      <c r="AK131" s="20" t="s">
        <v>314</v>
      </c>
      <c r="AL131" s="68" t="s">
        <v>46</v>
      </c>
      <c r="AM131" s="68" t="s">
        <v>47</v>
      </c>
      <c r="AN131" s="68" t="s">
        <v>48</v>
      </c>
      <c r="AO131" s="68" t="s">
        <v>315</v>
      </c>
      <c r="AP131" s="20" t="s">
        <v>325</v>
      </c>
      <c r="AQ131" s="20" t="s">
        <v>317</v>
      </c>
      <c r="AR131" s="2" t="s">
        <v>318</v>
      </c>
      <c r="AS131" s="2"/>
      <c r="AT131" s="39" t="s">
        <v>342</v>
      </c>
      <c r="AU131" s="39"/>
      <c r="AV131" s="39" t="s">
        <v>70</v>
      </c>
      <c r="AW131" s="2" t="s">
        <v>55</v>
      </c>
      <c r="AX131" s="70">
        <v>7004000</v>
      </c>
      <c r="AY131" s="71">
        <v>11</v>
      </c>
      <c r="AZ131" s="71" t="s">
        <v>319</v>
      </c>
      <c r="BA131" s="71" t="s">
        <v>57</v>
      </c>
      <c r="BB131" s="71" t="s">
        <v>58</v>
      </c>
      <c r="BC131" s="72">
        <v>77044000</v>
      </c>
      <c r="BD131" s="72">
        <v>77044000</v>
      </c>
    </row>
    <row r="132" spans="1:56" s="95" customFormat="1" ht="120" x14ac:dyDescent="0.25">
      <c r="A132" s="68">
        <v>357</v>
      </c>
      <c r="B132" s="20" t="s">
        <v>32</v>
      </c>
      <c r="C132" s="20" t="s">
        <v>33</v>
      </c>
      <c r="D132" s="99" t="s">
        <v>197</v>
      </c>
      <c r="E132" s="20" t="s">
        <v>35</v>
      </c>
      <c r="F132" s="20" t="s">
        <v>199</v>
      </c>
      <c r="G132" s="20" t="s">
        <v>200</v>
      </c>
      <c r="H132" s="20" t="s">
        <v>201</v>
      </c>
      <c r="I132" s="20" t="s">
        <v>311</v>
      </c>
      <c r="J132" s="68" t="s">
        <v>40</v>
      </c>
      <c r="K132" s="68"/>
      <c r="L132" s="68"/>
      <c r="M132" s="68"/>
      <c r="N132" s="68"/>
      <c r="O132" s="68"/>
      <c r="P132" s="68"/>
      <c r="Q132" s="68"/>
      <c r="R132" s="2" t="s">
        <v>392</v>
      </c>
      <c r="S132" s="2"/>
      <c r="T132" s="22"/>
      <c r="U132" s="2"/>
      <c r="V132" s="2"/>
      <c r="W132" s="2"/>
      <c r="X132" s="20" t="s">
        <v>203</v>
      </c>
      <c r="Y132" s="20" t="s">
        <v>3089</v>
      </c>
      <c r="Z132" s="20" t="s">
        <v>3044</v>
      </c>
      <c r="AA132" s="100">
        <v>39</v>
      </c>
      <c r="AB132" s="100">
        <v>39</v>
      </c>
      <c r="AC132" s="19"/>
      <c r="AD132" s="20" t="s">
        <v>313</v>
      </c>
      <c r="AE132" s="20" t="s">
        <v>3047</v>
      </c>
      <c r="AF132" s="25">
        <f t="shared" si="13"/>
        <v>0.18181818181818182</v>
      </c>
      <c r="AG132" s="22"/>
      <c r="AH132" s="2" t="s">
        <v>3052</v>
      </c>
      <c r="AI132" s="103">
        <v>18580000</v>
      </c>
      <c r="AJ132" s="5"/>
      <c r="AK132" s="20" t="s">
        <v>314</v>
      </c>
      <c r="AL132" s="68" t="s">
        <v>46</v>
      </c>
      <c r="AM132" s="68" t="s">
        <v>47</v>
      </c>
      <c r="AN132" s="68" t="s">
        <v>48</v>
      </c>
      <c r="AO132" s="68" t="s">
        <v>315</v>
      </c>
      <c r="AP132" s="20" t="s">
        <v>325</v>
      </c>
      <c r="AQ132" s="20" t="s">
        <v>317</v>
      </c>
      <c r="AR132" s="2" t="s">
        <v>318</v>
      </c>
      <c r="AS132" s="2"/>
      <c r="AT132" s="39" t="s">
        <v>343</v>
      </c>
      <c r="AU132" s="39"/>
      <c r="AV132" s="39" t="s">
        <v>70</v>
      </c>
      <c r="AW132" s="2" t="s">
        <v>55</v>
      </c>
      <c r="AX132" s="70">
        <v>9290000</v>
      </c>
      <c r="AY132" s="71">
        <v>11</v>
      </c>
      <c r="AZ132" s="71" t="s">
        <v>319</v>
      </c>
      <c r="BA132" s="71" t="s">
        <v>332</v>
      </c>
      <c r="BB132" s="71" t="s">
        <v>333</v>
      </c>
      <c r="BC132" s="72">
        <v>102190000</v>
      </c>
      <c r="BD132" s="72">
        <v>102190000</v>
      </c>
    </row>
    <row r="133" spans="1:56" s="95" customFormat="1" ht="105" x14ac:dyDescent="0.25">
      <c r="A133" s="68">
        <v>358</v>
      </c>
      <c r="B133" s="20" t="s">
        <v>32</v>
      </c>
      <c r="C133" s="20" t="s">
        <v>33</v>
      </c>
      <c r="D133" s="99" t="s">
        <v>197</v>
      </c>
      <c r="E133" s="20" t="s">
        <v>35</v>
      </c>
      <c r="F133" s="20" t="s">
        <v>199</v>
      </c>
      <c r="G133" s="20" t="s">
        <v>200</v>
      </c>
      <c r="H133" s="20" t="s">
        <v>201</v>
      </c>
      <c r="I133" s="20" t="s">
        <v>311</v>
      </c>
      <c r="J133" s="68" t="s">
        <v>40</v>
      </c>
      <c r="K133" s="68"/>
      <c r="L133" s="68"/>
      <c r="M133" s="68"/>
      <c r="N133" s="68"/>
      <c r="O133" s="68"/>
      <c r="P133" s="68"/>
      <c r="Q133" s="68"/>
      <c r="R133" s="2" t="s">
        <v>392</v>
      </c>
      <c r="S133" s="2"/>
      <c r="T133" s="22"/>
      <c r="U133" s="2"/>
      <c r="V133" s="2"/>
      <c r="W133" s="2"/>
      <c r="X133" s="20" t="s">
        <v>203</v>
      </c>
      <c r="Y133" s="20" t="s">
        <v>3089</v>
      </c>
      <c r="Z133" s="20" t="s">
        <v>3044</v>
      </c>
      <c r="AA133" s="100">
        <v>39</v>
      </c>
      <c r="AB133" s="100">
        <v>39</v>
      </c>
      <c r="AC133" s="19"/>
      <c r="AD133" s="20" t="s">
        <v>313</v>
      </c>
      <c r="AE133" s="20" t="s">
        <v>3047</v>
      </c>
      <c r="AF133" s="25">
        <f t="shared" si="13"/>
        <v>0</v>
      </c>
      <c r="AG133" s="22"/>
      <c r="AH133" s="2"/>
      <c r="AI133" s="103"/>
      <c r="AJ133" s="5"/>
      <c r="AK133" s="20" t="s">
        <v>314</v>
      </c>
      <c r="AL133" s="68" t="s">
        <v>46</v>
      </c>
      <c r="AM133" s="68" t="s">
        <v>47</v>
      </c>
      <c r="AN133" s="68" t="s">
        <v>48</v>
      </c>
      <c r="AO133" s="68" t="s">
        <v>315</v>
      </c>
      <c r="AP133" s="20" t="s">
        <v>325</v>
      </c>
      <c r="AQ133" s="20" t="s">
        <v>317</v>
      </c>
      <c r="AR133" s="2" t="s">
        <v>318</v>
      </c>
      <c r="AS133" s="2"/>
      <c r="AT133" s="39" t="s">
        <v>344</v>
      </c>
      <c r="AU133" s="39"/>
      <c r="AV133" s="39" t="s">
        <v>54</v>
      </c>
      <c r="AW133" s="2" t="s">
        <v>55</v>
      </c>
      <c r="AX133" s="70">
        <v>6826892</v>
      </c>
      <c r="AY133" s="71">
        <v>8</v>
      </c>
      <c r="AZ133" s="71" t="s">
        <v>319</v>
      </c>
      <c r="BA133" s="71" t="s">
        <v>57</v>
      </c>
      <c r="BB133" s="71" t="s">
        <v>58</v>
      </c>
      <c r="BC133" s="72">
        <v>54615136</v>
      </c>
      <c r="BD133" s="72">
        <v>54615136</v>
      </c>
    </row>
    <row r="134" spans="1:56" s="95" customFormat="1" ht="105" x14ac:dyDescent="0.25">
      <c r="A134" s="68">
        <v>359</v>
      </c>
      <c r="B134" s="20" t="s">
        <v>32</v>
      </c>
      <c r="C134" s="20" t="s">
        <v>33</v>
      </c>
      <c r="D134" s="99" t="s">
        <v>197</v>
      </c>
      <c r="E134" s="20" t="s">
        <v>35</v>
      </c>
      <c r="F134" s="20" t="s">
        <v>199</v>
      </c>
      <c r="G134" s="20" t="s">
        <v>200</v>
      </c>
      <c r="H134" s="20" t="s">
        <v>201</v>
      </c>
      <c r="I134" s="20" t="s">
        <v>311</v>
      </c>
      <c r="J134" s="68" t="s">
        <v>40</v>
      </c>
      <c r="K134" s="68"/>
      <c r="L134" s="68"/>
      <c r="M134" s="68"/>
      <c r="N134" s="68"/>
      <c r="O134" s="68"/>
      <c r="P134" s="68"/>
      <c r="Q134" s="68"/>
      <c r="R134" s="2" t="s">
        <v>392</v>
      </c>
      <c r="S134" s="2"/>
      <c r="T134" s="22"/>
      <c r="U134" s="2"/>
      <c r="V134" s="2"/>
      <c r="W134" s="2"/>
      <c r="X134" s="20" t="s">
        <v>203</v>
      </c>
      <c r="Y134" s="20" t="s">
        <v>3089</v>
      </c>
      <c r="Z134" s="20" t="s">
        <v>3044</v>
      </c>
      <c r="AA134" s="100">
        <v>39</v>
      </c>
      <c r="AB134" s="100">
        <v>39</v>
      </c>
      <c r="AC134" s="19"/>
      <c r="AD134" s="20" t="s">
        <v>313</v>
      </c>
      <c r="AE134" s="20" t="s">
        <v>3047</v>
      </c>
      <c r="AF134" s="25">
        <f t="shared" si="13"/>
        <v>9.0909090909090912E-2</v>
      </c>
      <c r="AG134" s="22"/>
      <c r="AH134" s="2" t="s">
        <v>3046</v>
      </c>
      <c r="AI134" s="103">
        <v>8789557</v>
      </c>
      <c r="AJ134" s="5"/>
      <c r="AK134" s="20" t="s">
        <v>314</v>
      </c>
      <c r="AL134" s="68" t="s">
        <v>46</v>
      </c>
      <c r="AM134" s="68" t="s">
        <v>47</v>
      </c>
      <c r="AN134" s="68" t="s">
        <v>48</v>
      </c>
      <c r="AO134" s="68" t="s">
        <v>315</v>
      </c>
      <c r="AP134" s="20" t="s">
        <v>325</v>
      </c>
      <c r="AQ134" s="20" t="s">
        <v>317</v>
      </c>
      <c r="AR134" s="2" t="s">
        <v>318</v>
      </c>
      <c r="AS134" s="2"/>
      <c r="AT134" s="39" t="s">
        <v>345</v>
      </c>
      <c r="AU134" s="39"/>
      <c r="AV134" s="39" t="s">
        <v>70</v>
      </c>
      <c r="AW134" s="2" t="s">
        <v>55</v>
      </c>
      <c r="AX134" s="70">
        <v>8789557</v>
      </c>
      <c r="AY134" s="71">
        <v>11</v>
      </c>
      <c r="AZ134" s="71" t="s">
        <v>319</v>
      </c>
      <c r="BA134" s="71" t="s">
        <v>57</v>
      </c>
      <c r="BB134" s="71" t="s">
        <v>58</v>
      </c>
      <c r="BC134" s="72">
        <v>96685127</v>
      </c>
      <c r="BD134" s="72">
        <v>96685127</v>
      </c>
    </row>
    <row r="135" spans="1:56" s="95" customFormat="1" ht="105" x14ac:dyDescent="0.25">
      <c r="A135" s="68">
        <v>360</v>
      </c>
      <c r="B135" s="20" t="s">
        <v>32</v>
      </c>
      <c r="C135" s="20" t="s">
        <v>33</v>
      </c>
      <c r="D135" s="99" t="s">
        <v>197</v>
      </c>
      <c r="E135" s="20" t="s">
        <v>35</v>
      </c>
      <c r="F135" s="20" t="s">
        <v>199</v>
      </c>
      <c r="G135" s="20" t="s">
        <v>200</v>
      </c>
      <c r="H135" s="20" t="s">
        <v>201</v>
      </c>
      <c r="I135" s="20" t="s">
        <v>311</v>
      </c>
      <c r="J135" s="68" t="s">
        <v>40</v>
      </c>
      <c r="K135" s="68"/>
      <c r="L135" s="68"/>
      <c r="M135" s="68"/>
      <c r="N135" s="68"/>
      <c r="O135" s="68"/>
      <c r="P135" s="68"/>
      <c r="Q135" s="68"/>
      <c r="R135" s="2" t="s">
        <v>392</v>
      </c>
      <c r="S135" s="2"/>
      <c r="T135" s="22"/>
      <c r="U135" s="2"/>
      <c r="V135" s="2"/>
      <c r="W135" s="2"/>
      <c r="X135" s="20" t="s">
        <v>203</v>
      </c>
      <c r="Y135" s="20" t="s">
        <v>3089</v>
      </c>
      <c r="Z135" s="20" t="s">
        <v>3044</v>
      </c>
      <c r="AA135" s="100">
        <v>39</v>
      </c>
      <c r="AB135" s="100">
        <v>39</v>
      </c>
      <c r="AC135" s="19"/>
      <c r="AD135" s="20" t="s">
        <v>313</v>
      </c>
      <c r="AE135" s="20" t="s">
        <v>3047</v>
      </c>
      <c r="AF135" s="25">
        <f t="shared" si="13"/>
        <v>0.18181818181818182</v>
      </c>
      <c r="AG135" s="22"/>
      <c r="AH135" s="2" t="s">
        <v>3052</v>
      </c>
      <c r="AI135" s="103">
        <v>17579114</v>
      </c>
      <c r="AJ135" s="5"/>
      <c r="AK135" s="20" t="s">
        <v>314</v>
      </c>
      <c r="AL135" s="68" t="s">
        <v>46</v>
      </c>
      <c r="AM135" s="68" t="s">
        <v>47</v>
      </c>
      <c r="AN135" s="68" t="s">
        <v>48</v>
      </c>
      <c r="AO135" s="68" t="s">
        <v>315</v>
      </c>
      <c r="AP135" s="20" t="s">
        <v>325</v>
      </c>
      <c r="AQ135" s="20" t="s">
        <v>317</v>
      </c>
      <c r="AR135" s="2" t="s">
        <v>318</v>
      </c>
      <c r="AS135" s="2"/>
      <c r="AT135" s="39" t="s">
        <v>346</v>
      </c>
      <c r="AU135" s="39"/>
      <c r="AV135" s="39" t="s">
        <v>70</v>
      </c>
      <c r="AW135" s="2" t="s">
        <v>55</v>
      </c>
      <c r="AX135" s="70">
        <v>8789557</v>
      </c>
      <c r="AY135" s="71">
        <v>11</v>
      </c>
      <c r="AZ135" s="71" t="s">
        <v>319</v>
      </c>
      <c r="BA135" s="71" t="s">
        <v>57</v>
      </c>
      <c r="BB135" s="71" t="s">
        <v>58</v>
      </c>
      <c r="BC135" s="72">
        <v>96685127</v>
      </c>
      <c r="BD135" s="72">
        <v>96685127</v>
      </c>
    </row>
    <row r="136" spans="1:56" s="95" customFormat="1" ht="105" x14ac:dyDescent="0.25">
      <c r="A136" s="68">
        <v>361</v>
      </c>
      <c r="B136" s="20" t="s">
        <v>32</v>
      </c>
      <c r="C136" s="20" t="s">
        <v>33</v>
      </c>
      <c r="D136" s="99" t="s">
        <v>197</v>
      </c>
      <c r="E136" s="20" t="s">
        <v>35</v>
      </c>
      <c r="F136" s="20" t="s">
        <v>199</v>
      </c>
      <c r="G136" s="20" t="s">
        <v>200</v>
      </c>
      <c r="H136" s="20" t="s">
        <v>201</v>
      </c>
      <c r="I136" s="20" t="s">
        <v>311</v>
      </c>
      <c r="J136" s="68" t="s">
        <v>40</v>
      </c>
      <c r="K136" s="68"/>
      <c r="L136" s="68"/>
      <c r="M136" s="68"/>
      <c r="N136" s="68"/>
      <c r="O136" s="68"/>
      <c r="P136" s="68"/>
      <c r="Q136" s="68"/>
      <c r="R136" s="2" t="s">
        <v>392</v>
      </c>
      <c r="S136" s="2"/>
      <c r="T136" s="22"/>
      <c r="U136" s="2"/>
      <c r="V136" s="2"/>
      <c r="W136" s="2"/>
      <c r="X136" s="20" t="s">
        <v>203</v>
      </c>
      <c r="Y136" s="20" t="s">
        <v>3089</v>
      </c>
      <c r="Z136" s="20" t="s">
        <v>3044</v>
      </c>
      <c r="AA136" s="100">
        <v>39</v>
      </c>
      <c r="AB136" s="100">
        <v>39</v>
      </c>
      <c r="AC136" s="19"/>
      <c r="AD136" s="20" t="s">
        <v>313</v>
      </c>
      <c r="AE136" s="20" t="s">
        <v>3047</v>
      </c>
      <c r="AF136" s="25">
        <f t="shared" si="13"/>
        <v>0</v>
      </c>
      <c r="AG136" s="22"/>
      <c r="AH136" s="2" t="s">
        <v>3053</v>
      </c>
      <c r="AI136" s="103">
        <v>0</v>
      </c>
      <c r="AJ136" s="5"/>
      <c r="AK136" s="20" t="s">
        <v>314</v>
      </c>
      <c r="AL136" s="68" t="s">
        <v>46</v>
      </c>
      <c r="AM136" s="68" t="s">
        <v>47</v>
      </c>
      <c r="AN136" s="68" t="s">
        <v>48</v>
      </c>
      <c r="AO136" s="68" t="s">
        <v>315</v>
      </c>
      <c r="AP136" s="20" t="s">
        <v>325</v>
      </c>
      <c r="AQ136" s="20" t="s">
        <v>317</v>
      </c>
      <c r="AR136" s="2" t="s">
        <v>318</v>
      </c>
      <c r="AS136" s="2"/>
      <c r="AT136" s="39" t="s">
        <v>347</v>
      </c>
      <c r="AU136" s="39"/>
      <c r="AV136" s="39" t="s">
        <v>70</v>
      </c>
      <c r="AW136" s="2" t="s">
        <v>55</v>
      </c>
      <c r="AX136" s="70">
        <v>8789557</v>
      </c>
      <c r="AY136" s="71">
        <v>10</v>
      </c>
      <c r="AZ136" s="71" t="s">
        <v>319</v>
      </c>
      <c r="BA136" s="71" t="s">
        <v>57</v>
      </c>
      <c r="BB136" s="71" t="s">
        <v>58</v>
      </c>
      <c r="BC136" s="72">
        <v>87895570</v>
      </c>
      <c r="BD136" s="72">
        <v>87895570</v>
      </c>
    </row>
    <row r="137" spans="1:56" s="95" customFormat="1" ht="105" x14ac:dyDescent="0.25">
      <c r="A137" s="68">
        <v>362</v>
      </c>
      <c r="B137" s="20" t="s">
        <v>32</v>
      </c>
      <c r="C137" s="20" t="s">
        <v>33</v>
      </c>
      <c r="D137" s="99" t="s">
        <v>197</v>
      </c>
      <c r="E137" s="20" t="s">
        <v>35</v>
      </c>
      <c r="F137" s="20" t="s">
        <v>199</v>
      </c>
      <c r="G137" s="20" t="s">
        <v>200</v>
      </c>
      <c r="H137" s="20" t="s">
        <v>201</v>
      </c>
      <c r="I137" s="20" t="s">
        <v>311</v>
      </c>
      <c r="J137" s="68" t="s">
        <v>40</v>
      </c>
      <c r="K137" s="68"/>
      <c r="L137" s="68"/>
      <c r="M137" s="68"/>
      <c r="N137" s="68"/>
      <c r="O137" s="68"/>
      <c r="P137" s="68"/>
      <c r="Q137" s="68"/>
      <c r="R137" s="2" t="s">
        <v>392</v>
      </c>
      <c r="S137" s="2"/>
      <c r="T137" s="22"/>
      <c r="U137" s="2"/>
      <c r="V137" s="2"/>
      <c r="W137" s="2"/>
      <c r="X137" s="20" t="s">
        <v>203</v>
      </c>
      <c r="Y137" s="20" t="s">
        <v>3089</v>
      </c>
      <c r="Z137" s="20" t="s">
        <v>3044</v>
      </c>
      <c r="AA137" s="100">
        <v>39</v>
      </c>
      <c r="AB137" s="100">
        <v>39</v>
      </c>
      <c r="AC137" s="19"/>
      <c r="AD137" s="20" t="s">
        <v>313</v>
      </c>
      <c r="AE137" s="20" t="s">
        <v>3047</v>
      </c>
      <c r="AF137" s="25">
        <f t="shared" si="13"/>
        <v>0.18181818181818182</v>
      </c>
      <c r="AG137" s="22"/>
      <c r="AH137" s="2" t="s">
        <v>3052</v>
      </c>
      <c r="AI137" s="103">
        <v>19137400</v>
      </c>
      <c r="AJ137" s="5"/>
      <c r="AK137" s="20" t="s">
        <v>314</v>
      </c>
      <c r="AL137" s="68" t="s">
        <v>46</v>
      </c>
      <c r="AM137" s="68" t="s">
        <v>47</v>
      </c>
      <c r="AN137" s="68" t="s">
        <v>48</v>
      </c>
      <c r="AO137" s="68" t="s">
        <v>315</v>
      </c>
      <c r="AP137" s="20" t="s">
        <v>325</v>
      </c>
      <c r="AQ137" s="20" t="s">
        <v>317</v>
      </c>
      <c r="AR137" s="2" t="s">
        <v>318</v>
      </c>
      <c r="AS137" s="2"/>
      <c r="AT137" s="39" t="s">
        <v>348</v>
      </c>
      <c r="AU137" s="39"/>
      <c r="AV137" s="39" t="s">
        <v>70</v>
      </c>
      <c r="AW137" s="2" t="s">
        <v>55</v>
      </c>
      <c r="AX137" s="70">
        <v>9568700</v>
      </c>
      <c r="AY137" s="71">
        <v>11</v>
      </c>
      <c r="AZ137" s="71" t="s">
        <v>319</v>
      </c>
      <c r="BA137" s="71" t="s">
        <v>57</v>
      </c>
      <c r="BB137" s="71" t="s">
        <v>58</v>
      </c>
      <c r="BC137" s="72">
        <v>105255700</v>
      </c>
      <c r="BD137" s="72">
        <v>105255700</v>
      </c>
    </row>
    <row r="138" spans="1:56" s="95" customFormat="1" ht="105" x14ac:dyDescent="0.25">
      <c r="A138" s="68">
        <v>363</v>
      </c>
      <c r="B138" s="20" t="s">
        <v>32</v>
      </c>
      <c r="C138" s="20" t="s">
        <v>33</v>
      </c>
      <c r="D138" s="99" t="s">
        <v>197</v>
      </c>
      <c r="E138" s="20" t="s">
        <v>35</v>
      </c>
      <c r="F138" s="20" t="s">
        <v>199</v>
      </c>
      <c r="G138" s="20" t="s">
        <v>200</v>
      </c>
      <c r="H138" s="20" t="s">
        <v>201</v>
      </c>
      <c r="I138" s="20" t="s">
        <v>311</v>
      </c>
      <c r="J138" s="68" t="s">
        <v>40</v>
      </c>
      <c r="K138" s="68"/>
      <c r="L138" s="68"/>
      <c r="M138" s="68"/>
      <c r="N138" s="68"/>
      <c r="O138" s="68"/>
      <c r="P138" s="68"/>
      <c r="Q138" s="68"/>
      <c r="R138" s="2" t="s">
        <v>392</v>
      </c>
      <c r="S138" s="2"/>
      <c r="T138" s="22"/>
      <c r="U138" s="2"/>
      <c r="V138" s="2"/>
      <c r="W138" s="2"/>
      <c r="X138" s="20" t="s">
        <v>203</v>
      </c>
      <c r="Y138" s="20" t="s">
        <v>3089</v>
      </c>
      <c r="Z138" s="20" t="s">
        <v>3044</v>
      </c>
      <c r="AA138" s="100">
        <v>39</v>
      </c>
      <c r="AB138" s="100">
        <v>39</v>
      </c>
      <c r="AC138" s="19"/>
      <c r="AD138" s="20" t="s">
        <v>313</v>
      </c>
      <c r="AE138" s="20" t="s">
        <v>3047</v>
      </c>
      <c r="AF138" s="25">
        <f t="shared" si="13"/>
        <v>9.0909090909090912E-2</v>
      </c>
      <c r="AG138" s="22"/>
      <c r="AH138" s="2" t="s">
        <v>3046</v>
      </c>
      <c r="AI138" s="103">
        <v>9980000</v>
      </c>
      <c r="AJ138" s="5"/>
      <c r="AK138" s="20" t="s">
        <v>314</v>
      </c>
      <c r="AL138" s="68" t="s">
        <v>46</v>
      </c>
      <c r="AM138" s="68" t="s">
        <v>47</v>
      </c>
      <c r="AN138" s="68" t="s">
        <v>48</v>
      </c>
      <c r="AO138" s="68" t="s">
        <v>315</v>
      </c>
      <c r="AP138" s="20" t="s">
        <v>325</v>
      </c>
      <c r="AQ138" s="20" t="s">
        <v>317</v>
      </c>
      <c r="AR138" s="2" t="s">
        <v>318</v>
      </c>
      <c r="AS138" s="2"/>
      <c r="AT138" s="39" t="s">
        <v>349</v>
      </c>
      <c r="AU138" s="39"/>
      <c r="AV138" s="39" t="s">
        <v>70</v>
      </c>
      <c r="AW138" s="2" t="s">
        <v>55</v>
      </c>
      <c r="AX138" s="70">
        <v>9980000</v>
      </c>
      <c r="AY138" s="71">
        <v>11</v>
      </c>
      <c r="AZ138" s="71" t="s">
        <v>319</v>
      </c>
      <c r="BA138" s="71" t="s">
        <v>332</v>
      </c>
      <c r="BB138" s="71" t="s">
        <v>333</v>
      </c>
      <c r="BC138" s="72">
        <v>109780000</v>
      </c>
      <c r="BD138" s="72">
        <v>109780000</v>
      </c>
    </row>
    <row r="139" spans="1:56" s="95" customFormat="1" ht="105" x14ac:dyDescent="0.25">
      <c r="A139" s="68">
        <v>364</v>
      </c>
      <c r="B139" s="20" t="s">
        <v>32</v>
      </c>
      <c r="C139" s="20" t="s">
        <v>33</v>
      </c>
      <c r="D139" s="99" t="s">
        <v>197</v>
      </c>
      <c r="E139" s="20" t="s">
        <v>35</v>
      </c>
      <c r="F139" s="20" t="s">
        <v>199</v>
      </c>
      <c r="G139" s="20" t="s">
        <v>200</v>
      </c>
      <c r="H139" s="20" t="s">
        <v>201</v>
      </c>
      <c r="I139" s="20" t="s">
        <v>311</v>
      </c>
      <c r="J139" s="68" t="s">
        <v>40</v>
      </c>
      <c r="K139" s="68"/>
      <c r="L139" s="68"/>
      <c r="M139" s="68"/>
      <c r="N139" s="68"/>
      <c r="O139" s="68"/>
      <c r="P139" s="68"/>
      <c r="Q139" s="68"/>
      <c r="R139" s="2" t="s">
        <v>392</v>
      </c>
      <c r="S139" s="2"/>
      <c r="T139" s="22"/>
      <c r="U139" s="2"/>
      <c r="V139" s="2"/>
      <c r="W139" s="2"/>
      <c r="X139" s="20" t="s">
        <v>203</v>
      </c>
      <c r="Y139" s="20" t="s">
        <v>3089</v>
      </c>
      <c r="Z139" s="20" t="s">
        <v>3044</v>
      </c>
      <c r="AA139" s="100">
        <v>39</v>
      </c>
      <c r="AB139" s="100">
        <v>39</v>
      </c>
      <c r="AC139" s="19"/>
      <c r="AD139" s="20" t="s">
        <v>313</v>
      </c>
      <c r="AE139" s="20" t="s">
        <v>3047</v>
      </c>
      <c r="AF139" s="25">
        <f t="shared" si="13"/>
        <v>9.0909090909090912E-2</v>
      </c>
      <c r="AG139" s="22"/>
      <c r="AH139" s="2" t="s">
        <v>3046</v>
      </c>
      <c r="AI139" s="103">
        <v>9568700</v>
      </c>
      <c r="AJ139" s="5"/>
      <c r="AK139" s="20" t="s">
        <v>314</v>
      </c>
      <c r="AL139" s="68" t="s">
        <v>46</v>
      </c>
      <c r="AM139" s="68" t="s">
        <v>47</v>
      </c>
      <c r="AN139" s="68" t="s">
        <v>48</v>
      </c>
      <c r="AO139" s="68" t="s">
        <v>315</v>
      </c>
      <c r="AP139" s="20" t="s">
        <v>325</v>
      </c>
      <c r="AQ139" s="20" t="s">
        <v>317</v>
      </c>
      <c r="AR139" s="2" t="s">
        <v>318</v>
      </c>
      <c r="AS139" s="2"/>
      <c r="AT139" s="39" t="s">
        <v>350</v>
      </c>
      <c r="AU139" s="39"/>
      <c r="AV139" s="39" t="s">
        <v>70</v>
      </c>
      <c r="AW139" s="2" t="s">
        <v>55</v>
      </c>
      <c r="AX139" s="70">
        <v>9568700</v>
      </c>
      <c r="AY139" s="71">
        <v>11</v>
      </c>
      <c r="AZ139" s="71" t="s">
        <v>319</v>
      </c>
      <c r="BA139" s="71" t="s">
        <v>57</v>
      </c>
      <c r="BB139" s="71" t="s">
        <v>58</v>
      </c>
      <c r="BC139" s="72">
        <v>105255700</v>
      </c>
      <c r="BD139" s="72">
        <v>105255700</v>
      </c>
    </row>
    <row r="140" spans="1:56" s="95" customFormat="1" ht="120" x14ac:dyDescent="0.25">
      <c r="A140" s="68">
        <v>365</v>
      </c>
      <c r="B140" s="20" t="s">
        <v>32</v>
      </c>
      <c r="C140" s="20" t="s">
        <v>33</v>
      </c>
      <c r="D140" s="99" t="s">
        <v>197</v>
      </c>
      <c r="E140" s="20" t="s">
        <v>35</v>
      </c>
      <c r="F140" s="20" t="s">
        <v>199</v>
      </c>
      <c r="G140" s="20" t="s">
        <v>200</v>
      </c>
      <c r="H140" s="20" t="s">
        <v>201</v>
      </c>
      <c r="I140" s="20" t="s">
        <v>311</v>
      </c>
      <c r="J140" s="68" t="s">
        <v>40</v>
      </c>
      <c r="K140" s="68"/>
      <c r="L140" s="68"/>
      <c r="M140" s="68"/>
      <c r="N140" s="68"/>
      <c r="O140" s="68"/>
      <c r="P140" s="68"/>
      <c r="Q140" s="68"/>
      <c r="R140" s="2" t="s">
        <v>392</v>
      </c>
      <c r="S140" s="2"/>
      <c r="T140" s="22"/>
      <c r="U140" s="2"/>
      <c r="V140" s="2"/>
      <c r="W140" s="2"/>
      <c r="X140" s="20" t="s">
        <v>203</v>
      </c>
      <c r="Y140" s="20" t="s">
        <v>3089</v>
      </c>
      <c r="Z140" s="20" t="s">
        <v>3044</v>
      </c>
      <c r="AA140" s="100">
        <v>39</v>
      </c>
      <c r="AB140" s="100">
        <v>39</v>
      </c>
      <c r="AC140" s="19"/>
      <c r="AD140" s="20" t="s">
        <v>313</v>
      </c>
      <c r="AE140" s="20" t="s">
        <v>3047</v>
      </c>
      <c r="AF140" s="25">
        <f t="shared" si="13"/>
        <v>0</v>
      </c>
      <c r="AG140" s="22"/>
      <c r="AH140" s="2" t="s">
        <v>3048</v>
      </c>
      <c r="AI140" s="103">
        <v>0</v>
      </c>
      <c r="AJ140" s="5"/>
      <c r="AK140" s="20" t="s">
        <v>314</v>
      </c>
      <c r="AL140" s="68" t="s">
        <v>46</v>
      </c>
      <c r="AM140" s="68" t="s">
        <v>47</v>
      </c>
      <c r="AN140" s="68" t="s">
        <v>48</v>
      </c>
      <c r="AO140" s="68" t="s">
        <v>315</v>
      </c>
      <c r="AP140" s="20" t="s">
        <v>325</v>
      </c>
      <c r="AQ140" s="20" t="s">
        <v>317</v>
      </c>
      <c r="AR140" s="2" t="s">
        <v>318</v>
      </c>
      <c r="AS140" s="2"/>
      <c r="AT140" s="39" t="s">
        <v>351</v>
      </c>
      <c r="AU140" s="39"/>
      <c r="AV140" s="39" t="s">
        <v>70</v>
      </c>
      <c r="AW140" s="2" t="s">
        <v>55</v>
      </c>
      <c r="AX140" s="70">
        <v>15446200</v>
      </c>
      <c r="AY140" s="71">
        <v>10</v>
      </c>
      <c r="AZ140" s="71" t="s">
        <v>319</v>
      </c>
      <c r="BA140" s="71" t="s">
        <v>57</v>
      </c>
      <c r="BB140" s="71" t="s">
        <v>58</v>
      </c>
      <c r="BC140" s="72">
        <v>154462000</v>
      </c>
      <c r="BD140" s="72">
        <v>154462000</v>
      </c>
    </row>
    <row r="141" spans="1:56" s="95" customFormat="1" ht="105" x14ac:dyDescent="0.25">
      <c r="A141" s="68">
        <v>366</v>
      </c>
      <c r="B141" s="20" t="s">
        <v>32</v>
      </c>
      <c r="C141" s="20" t="s">
        <v>33</v>
      </c>
      <c r="D141" s="99" t="s">
        <v>197</v>
      </c>
      <c r="E141" s="20" t="s">
        <v>35</v>
      </c>
      <c r="F141" s="20" t="s">
        <v>199</v>
      </c>
      <c r="G141" s="20" t="s">
        <v>200</v>
      </c>
      <c r="H141" s="20" t="s">
        <v>201</v>
      </c>
      <c r="I141" s="20" t="s">
        <v>311</v>
      </c>
      <c r="J141" s="68" t="s">
        <v>40</v>
      </c>
      <c r="K141" s="68"/>
      <c r="L141" s="68"/>
      <c r="M141" s="68"/>
      <c r="N141" s="68"/>
      <c r="O141" s="68"/>
      <c r="P141" s="68"/>
      <c r="Q141" s="68"/>
      <c r="R141" s="2" t="s">
        <v>392</v>
      </c>
      <c r="S141" s="2"/>
      <c r="T141" s="22"/>
      <c r="U141" s="2"/>
      <c r="V141" s="2"/>
      <c r="W141" s="2"/>
      <c r="X141" s="20" t="s">
        <v>203</v>
      </c>
      <c r="Y141" s="20" t="s">
        <v>3089</v>
      </c>
      <c r="Z141" s="20" t="s">
        <v>3044</v>
      </c>
      <c r="AA141" s="100">
        <v>39</v>
      </c>
      <c r="AB141" s="100">
        <v>39</v>
      </c>
      <c r="AC141" s="19"/>
      <c r="AD141" s="20" t="s">
        <v>313</v>
      </c>
      <c r="AE141" s="20" t="s">
        <v>3047</v>
      </c>
      <c r="AF141" s="25">
        <f t="shared" si="13"/>
        <v>9.0909090909090912E-2</v>
      </c>
      <c r="AG141" s="22"/>
      <c r="AH141" s="2" t="s">
        <v>3046</v>
      </c>
      <c r="AI141" s="103">
        <v>13173824</v>
      </c>
      <c r="AJ141" s="5"/>
      <c r="AK141" s="20" t="s">
        <v>314</v>
      </c>
      <c r="AL141" s="68" t="s">
        <v>46</v>
      </c>
      <c r="AM141" s="68" t="s">
        <v>47</v>
      </c>
      <c r="AN141" s="68" t="s">
        <v>48</v>
      </c>
      <c r="AO141" s="68" t="s">
        <v>315</v>
      </c>
      <c r="AP141" s="20" t="s">
        <v>325</v>
      </c>
      <c r="AQ141" s="20" t="s">
        <v>317</v>
      </c>
      <c r="AR141" s="2" t="s">
        <v>318</v>
      </c>
      <c r="AS141" s="2"/>
      <c r="AT141" s="39" t="s">
        <v>352</v>
      </c>
      <c r="AU141" s="39"/>
      <c r="AV141" s="39" t="s">
        <v>70</v>
      </c>
      <c r="AW141" s="2" t="s">
        <v>55</v>
      </c>
      <c r="AX141" s="70">
        <v>13173824</v>
      </c>
      <c r="AY141" s="71">
        <v>11</v>
      </c>
      <c r="AZ141" s="71" t="s">
        <v>319</v>
      </c>
      <c r="BA141" s="71" t="s">
        <v>57</v>
      </c>
      <c r="BB141" s="71" t="s">
        <v>58</v>
      </c>
      <c r="BC141" s="72">
        <v>144912064</v>
      </c>
      <c r="BD141" s="72">
        <v>144912064</v>
      </c>
    </row>
    <row r="142" spans="1:56" s="95" customFormat="1" ht="105" x14ac:dyDescent="0.25">
      <c r="A142" s="68">
        <v>367</v>
      </c>
      <c r="B142" s="20" t="s">
        <v>32</v>
      </c>
      <c r="C142" s="20" t="s">
        <v>33</v>
      </c>
      <c r="D142" s="99" t="s">
        <v>197</v>
      </c>
      <c r="E142" s="20" t="s">
        <v>35</v>
      </c>
      <c r="F142" s="20" t="s">
        <v>199</v>
      </c>
      <c r="G142" s="20" t="s">
        <v>200</v>
      </c>
      <c r="H142" s="20" t="s">
        <v>201</v>
      </c>
      <c r="I142" s="20" t="s">
        <v>311</v>
      </c>
      <c r="J142" s="68" t="s">
        <v>40</v>
      </c>
      <c r="K142" s="68"/>
      <c r="L142" s="68"/>
      <c r="M142" s="68"/>
      <c r="N142" s="68"/>
      <c r="O142" s="68"/>
      <c r="P142" s="68"/>
      <c r="Q142" s="68"/>
      <c r="R142" s="2" t="s">
        <v>392</v>
      </c>
      <c r="S142" s="2"/>
      <c r="T142" s="22"/>
      <c r="U142" s="2"/>
      <c r="V142" s="2"/>
      <c r="W142" s="2"/>
      <c r="X142" s="20" t="s">
        <v>203</v>
      </c>
      <c r="Y142" s="20" t="s">
        <v>3089</v>
      </c>
      <c r="Z142" s="20" t="s">
        <v>3044</v>
      </c>
      <c r="AA142" s="100">
        <v>39</v>
      </c>
      <c r="AB142" s="100">
        <v>39</v>
      </c>
      <c r="AC142" s="19"/>
      <c r="AD142" s="20" t="s">
        <v>313</v>
      </c>
      <c r="AE142" s="20" t="s">
        <v>3047</v>
      </c>
      <c r="AF142" s="25">
        <f t="shared" si="13"/>
        <v>0</v>
      </c>
      <c r="AG142" s="22"/>
      <c r="AH142" s="2" t="s">
        <v>3048</v>
      </c>
      <c r="AI142" s="103">
        <v>0</v>
      </c>
      <c r="AJ142" s="5"/>
      <c r="AK142" s="20" t="s">
        <v>314</v>
      </c>
      <c r="AL142" s="68" t="s">
        <v>46</v>
      </c>
      <c r="AM142" s="68" t="s">
        <v>47</v>
      </c>
      <c r="AN142" s="68" t="s">
        <v>48</v>
      </c>
      <c r="AO142" s="68" t="s">
        <v>315</v>
      </c>
      <c r="AP142" s="20" t="s">
        <v>325</v>
      </c>
      <c r="AQ142" s="20" t="s">
        <v>317</v>
      </c>
      <c r="AR142" s="2" t="s">
        <v>318</v>
      </c>
      <c r="AS142" s="2"/>
      <c r="AT142" s="39" t="s">
        <v>353</v>
      </c>
      <c r="AU142" s="39"/>
      <c r="AV142" s="39" t="s">
        <v>70</v>
      </c>
      <c r="AW142" s="2" t="s">
        <v>55</v>
      </c>
      <c r="AX142" s="70">
        <v>17226417</v>
      </c>
      <c r="AY142" s="71">
        <v>9</v>
      </c>
      <c r="AZ142" s="71" t="s">
        <v>319</v>
      </c>
      <c r="BA142" s="71" t="s">
        <v>57</v>
      </c>
      <c r="BB142" s="71" t="s">
        <v>58</v>
      </c>
      <c r="BC142" s="72">
        <v>155037753</v>
      </c>
      <c r="BD142" s="72">
        <v>155037753</v>
      </c>
    </row>
    <row r="143" spans="1:56" s="102" customFormat="1" ht="105" x14ac:dyDescent="0.25">
      <c r="A143" s="68">
        <v>368</v>
      </c>
      <c r="B143" s="20" t="s">
        <v>32</v>
      </c>
      <c r="C143" s="20" t="s">
        <v>33</v>
      </c>
      <c r="D143" s="99" t="s">
        <v>197</v>
      </c>
      <c r="E143" s="20" t="s">
        <v>35</v>
      </c>
      <c r="F143" s="20" t="s">
        <v>199</v>
      </c>
      <c r="G143" s="20" t="s">
        <v>200</v>
      </c>
      <c r="H143" s="20" t="s">
        <v>201</v>
      </c>
      <c r="I143" s="20" t="s">
        <v>311</v>
      </c>
      <c r="J143" s="68" t="s">
        <v>40</v>
      </c>
      <c r="K143" s="68"/>
      <c r="L143" s="68"/>
      <c r="M143" s="68"/>
      <c r="N143" s="68"/>
      <c r="O143" s="68"/>
      <c r="P143" s="68"/>
      <c r="Q143" s="68"/>
      <c r="R143" s="2" t="s">
        <v>392</v>
      </c>
      <c r="S143" s="2"/>
      <c r="T143" s="22"/>
      <c r="U143" s="2"/>
      <c r="V143" s="2"/>
      <c r="W143" s="2"/>
      <c r="X143" s="20" t="s">
        <v>203</v>
      </c>
      <c r="Y143" s="20" t="s">
        <v>3090</v>
      </c>
      <c r="Z143" s="20" t="s">
        <v>3044</v>
      </c>
      <c r="AA143" s="104">
        <v>571</v>
      </c>
      <c r="AB143" s="104">
        <v>167</v>
      </c>
      <c r="AC143" s="69">
        <f t="shared" ref="AC143:AC144" si="14">AB143-AA143</f>
        <v>-404</v>
      </c>
      <c r="AD143" s="20" t="s">
        <v>313</v>
      </c>
      <c r="AE143" s="20" t="s">
        <v>3091</v>
      </c>
      <c r="AF143" s="25" t="s">
        <v>3054</v>
      </c>
      <c r="AG143" s="22">
        <v>0</v>
      </c>
      <c r="AH143" s="2" t="s">
        <v>3055</v>
      </c>
      <c r="AI143" s="2"/>
      <c r="AJ143" s="5"/>
      <c r="AK143" s="20" t="s">
        <v>314</v>
      </c>
      <c r="AL143" s="68" t="s">
        <v>46</v>
      </c>
      <c r="AM143" s="68" t="s">
        <v>47</v>
      </c>
      <c r="AN143" s="68" t="s">
        <v>48</v>
      </c>
      <c r="AO143" s="68" t="s">
        <v>315</v>
      </c>
      <c r="AP143" s="20" t="s">
        <v>354</v>
      </c>
      <c r="AQ143" s="20" t="s">
        <v>317</v>
      </c>
      <c r="AR143" s="2" t="s">
        <v>318</v>
      </c>
      <c r="AS143" s="2"/>
      <c r="AT143" s="39" t="s">
        <v>355</v>
      </c>
      <c r="AU143" s="39"/>
      <c r="AV143" s="39" t="s">
        <v>356</v>
      </c>
      <c r="AW143" s="2" t="s">
        <v>55</v>
      </c>
      <c r="AX143" s="70">
        <v>47208333.333333299</v>
      </c>
      <c r="AY143" s="71">
        <v>12</v>
      </c>
      <c r="AZ143" s="71" t="s">
        <v>319</v>
      </c>
      <c r="BA143" s="71" t="s">
        <v>357</v>
      </c>
      <c r="BB143" s="71" t="s">
        <v>358</v>
      </c>
      <c r="BC143" s="72">
        <v>500000000</v>
      </c>
      <c r="BD143" s="72">
        <v>0</v>
      </c>
    </row>
    <row r="144" spans="1:56" s="102" customFormat="1" ht="105" x14ac:dyDescent="0.25">
      <c r="A144" s="68">
        <v>369</v>
      </c>
      <c r="B144" s="20" t="s">
        <v>32</v>
      </c>
      <c r="C144" s="20" t="s">
        <v>33</v>
      </c>
      <c r="D144" s="99" t="s">
        <v>197</v>
      </c>
      <c r="E144" s="20" t="s">
        <v>35</v>
      </c>
      <c r="F144" s="20" t="s">
        <v>199</v>
      </c>
      <c r="G144" s="20" t="s">
        <v>200</v>
      </c>
      <c r="H144" s="20" t="s">
        <v>201</v>
      </c>
      <c r="I144" s="20" t="s">
        <v>311</v>
      </c>
      <c r="J144" s="68" t="s">
        <v>40</v>
      </c>
      <c r="K144" s="68"/>
      <c r="L144" s="68"/>
      <c r="M144" s="68"/>
      <c r="N144" s="68"/>
      <c r="O144" s="68"/>
      <c r="P144" s="68"/>
      <c r="Q144" s="68"/>
      <c r="R144" s="2" t="s">
        <v>392</v>
      </c>
      <c r="S144" s="2"/>
      <c r="T144" s="22"/>
      <c r="U144" s="2"/>
      <c r="V144" s="2"/>
      <c r="W144" s="2"/>
      <c r="X144" s="20" t="s">
        <v>203</v>
      </c>
      <c r="Y144" s="99" t="s">
        <v>3056</v>
      </c>
      <c r="Z144" s="20" t="s">
        <v>320</v>
      </c>
      <c r="AA144" s="69">
        <v>0</v>
      </c>
      <c r="AB144" s="69">
        <v>13</v>
      </c>
      <c r="AC144" s="69">
        <f t="shared" si="14"/>
        <v>13</v>
      </c>
      <c r="AD144" s="20" t="s">
        <v>313</v>
      </c>
      <c r="AE144" s="20" t="s">
        <v>3057</v>
      </c>
      <c r="AF144" s="2">
        <v>1</v>
      </c>
      <c r="AG144" s="22">
        <v>0</v>
      </c>
      <c r="AH144" s="2" t="s">
        <v>3058</v>
      </c>
      <c r="AI144" s="2"/>
      <c r="AJ144" s="5"/>
      <c r="AK144" s="20" t="s">
        <v>314</v>
      </c>
      <c r="AL144" s="68"/>
      <c r="AM144" s="68"/>
      <c r="AN144" s="68"/>
      <c r="AO144" s="68"/>
      <c r="AP144" s="20" t="s">
        <v>354</v>
      </c>
      <c r="AQ144" s="20" t="s">
        <v>317</v>
      </c>
      <c r="AR144" s="2"/>
      <c r="AS144" s="2"/>
      <c r="AT144" s="39"/>
      <c r="AU144" s="39"/>
      <c r="AV144" s="39"/>
      <c r="AW144" s="2" t="s">
        <v>55</v>
      </c>
      <c r="AX144" s="70"/>
      <c r="AY144" s="71"/>
      <c r="AZ144" s="71" t="s">
        <v>212</v>
      </c>
      <c r="BA144" s="71" t="s">
        <v>357</v>
      </c>
      <c r="BB144" s="71" t="s">
        <v>91</v>
      </c>
      <c r="BC144" s="72">
        <v>0</v>
      </c>
      <c r="BD144" s="72">
        <v>669500000</v>
      </c>
    </row>
    <row r="145" spans="1:56" s="95" customFormat="1" ht="86.25" customHeight="1" x14ac:dyDescent="0.25">
      <c r="A145" s="68">
        <v>370</v>
      </c>
      <c r="B145" s="20" t="s">
        <v>32</v>
      </c>
      <c r="C145" s="20" t="s">
        <v>33</v>
      </c>
      <c r="D145" s="99" t="s">
        <v>197</v>
      </c>
      <c r="E145" s="20" t="s">
        <v>35</v>
      </c>
      <c r="F145" s="20" t="s">
        <v>199</v>
      </c>
      <c r="G145" s="20" t="s">
        <v>200</v>
      </c>
      <c r="H145" s="20" t="s">
        <v>201</v>
      </c>
      <c r="I145" s="20" t="s">
        <v>311</v>
      </c>
      <c r="J145" s="68" t="s">
        <v>40</v>
      </c>
      <c r="K145" s="68"/>
      <c r="L145" s="68"/>
      <c r="M145" s="68"/>
      <c r="N145" s="68"/>
      <c r="O145" s="68"/>
      <c r="P145" s="68"/>
      <c r="Q145" s="68"/>
      <c r="R145" s="2" t="s">
        <v>392</v>
      </c>
      <c r="S145" s="2"/>
      <c r="T145" s="22"/>
      <c r="U145" s="2"/>
      <c r="V145" s="2"/>
      <c r="W145" s="2"/>
      <c r="X145" s="20" t="s">
        <v>203</v>
      </c>
      <c r="Y145" s="99" t="s">
        <v>3059</v>
      </c>
      <c r="Z145" s="20" t="s">
        <v>312</v>
      </c>
      <c r="AA145" s="22">
        <v>0</v>
      </c>
      <c r="AB145" s="22">
        <v>1</v>
      </c>
      <c r="AC145" s="19"/>
      <c r="AD145" s="20" t="s">
        <v>313</v>
      </c>
      <c r="AE145" s="20" t="s">
        <v>3060</v>
      </c>
      <c r="AF145" s="5">
        <v>0</v>
      </c>
      <c r="AG145" s="22"/>
      <c r="AH145" s="2" t="s">
        <v>3061</v>
      </c>
      <c r="AI145" s="2"/>
      <c r="AJ145" s="5"/>
      <c r="AK145" s="20" t="s">
        <v>314</v>
      </c>
      <c r="AL145" s="68" t="s">
        <v>46</v>
      </c>
      <c r="AM145" s="68" t="s">
        <v>47</v>
      </c>
      <c r="AN145" s="68" t="s">
        <v>48</v>
      </c>
      <c r="AO145" s="68" t="s">
        <v>315</v>
      </c>
      <c r="AP145" s="20" t="s">
        <v>359</v>
      </c>
      <c r="AQ145" s="20" t="s">
        <v>61</v>
      </c>
      <c r="AR145" s="2" t="s">
        <v>62</v>
      </c>
      <c r="AS145" s="2"/>
      <c r="AT145" s="39" t="s">
        <v>360</v>
      </c>
      <c r="AU145" s="39"/>
      <c r="AV145" s="39" t="s">
        <v>54</v>
      </c>
      <c r="AW145" s="2" t="s">
        <v>55</v>
      </c>
      <c r="AX145" s="70">
        <v>111583333.333333</v>
      </c>
      <c r="AY145" s="71">
        <v>12</v>
      </c>
      <c r="AZ145" s="71" t="s">
        <v>361</v>
      </c>
      <c r="BA145" s="71" t="s">
        <v>57</v>
      </c>
      <c r="BB145" s="71" t="s">
        <v>58</v>
      </c>
      <c r="BC145" s="72">
        <v>669500000</v>
      </c>
      <c r="BD145" s="72">
        <v>1025487623874</v>
      </c>
    </row>
    <row r="146" spans="1:56" s="102" customFormat="1" ht="86.25" customHeight="1" x14ac:dyDescent="0.25">
      <c r="A146" s="68">
        <v>371</v>
      </c>
      <c r="B146" s="20" t="s">
        <v>32</v>
      </c>
      <c r="C146" s="20" t="s">
        <v>33</v>
      </c>
      <c r="D146" s="20" t="s">
        <v>34</v>
      </c>
      <c r="E146" s="20" t="s">
        <v>35</v>
      </c>
      <c r="F146" s="20" t="s">
        <v>199</v>
      </c>
      <c r="G146" s="20" t="s">
        <v>200</v>
      </c>
      <c r="H146" s="20" t="s">
        <v>201</v>
      </c>
      <c r="I146" s="20" t="s">
        <v>311</v>
      </c>
      <c r="J146" s="68" t="s">
        <v>40</v>
      </c>
      <c r="K146" s="68"/>
      <c r="L146" s="68"/>
      <c r="M146" s="68"/>
      <c r="N146" s="68"/>
      <c r="O146" s="68"/>
      <c r="P146" s="68"/>
      <c r="Q146" s="68"/>
      <c r="R146" s="2" t="s">
        <v>392</v>
      </c>
      <c r="S146" s="2"/>
      <c r="T146" s="22"/>
      <c r="U146" s="2"/>
      <c r="V146" s="2"/>
      <c r="W146" s="2"/>
      <c r="X146" s="20" t="s">
        <v>203</v>
      </c>
      <c r="Y146" s="99" t="s">
        <v>3062</v>
      </c>
      <c r="Z146" s="20" t="s">
        <v>3063</v>
      </c>
      <c r="AA146" s="100"/>
      <c r="AB146" s="100"/>
      <c r="AC146" s="69">
        <f t="shared" ref="AC146:AC156" si="15">AB146-AA146</f>
        <v>0</v>
      </c>
      <c r="AD146" s="20" t="s">
        <v>313</v>
      </c>
      <c r="AE146" s="99" t="s">
        <v>3064</v>
      </c>
      <c r="AF146" s="2">
        <v>1</v>
      </c>
      <c r="AG146" s="22">
        <v>0</v>
      </c>
      <c r="AH146" s="2" t="s">
        <v>3065</v>
      </c>
      <c r="AI146" s="2"/>
      <c r="AJ146" s="5"/>
      <c r="AK146" s="20" t="s">
        <v>314</v>
      </c>
      <c r="AL146" s="68" t="s">
        <v>46</v>
      </c>
      <c r="AM146" s="68" t="s">
        <v>47</v>
      </c>
      <c r="AN146" s="68" t="s">
        <v>48</v>
      </c>
      <c r="AO146" s="68" t="s">
        <v>315</v>
      </c>
      <c r="AP146" s="20" t="s">
        <v>363</v>
      </c>
      <c r="AQ146" s="20" t="s">
        <v>364</v>
      </c>
      <c r="AR146" s="2">
        <v>2201045</v>
      </c>
      <c r="AS146" s="2"/>
      <c r="AT146" s="39" t="s">
        <v>365</v>
      </c>
      <c r="AU146" s="39"/>
      <c r="AV146" s="39" t="s">
        <v>54</v>
      </c>
      <c r="AW146" s="2" t="s">
        <v>55</v>
      </c>
      <c r="AX146" s="70">
        <v>88109272668.399994</v>
      </c>
      <c r="AY146" s="71">
        <v>12</v>
      </c>
      <c r="AZ146" s="71" t="s">
        <v>366</v>
      </c>
      <c r="BA146" s="71">
        <v>0</v>
      </c>
      <c r="BB146" s="71" t="s">
        <v>367</v>
      </c>
      <c r="BC146" s="72">
        <v>1025487623874</v>
      </c>
      <c r="BD146" s="72">
        <v>6795000000</v>
      </c>
    </row>
    <row r="147" spans="1:56" s="95" customFormat="1" ht="86.25" customHeight="1" x14ac:dyDescent="0.25">
      <c r="A147" s="68">
        <v>372</v>
      </c>
      <c r="B147" s="20" t="s">
        <v>32</v>
      </c>
      <c r="C147" s="20" t="s">
        <v>33</v>
      </c>
      <c r="D147" s="99" t="s">
        <v>197</v>
      </c>
      <c r="E147" s="20" t="s">
        <v>35</v>
      </c>
      <c r="F147" s="20" t="s">
        <v>199</v>
      </c>
      <c r="G147" s="20" t="s">
        <v>200</v>
      </c>
      <c r="H147" s="20" t="s">
        <v>201</v>
      </c>
      <c r="I147" s="20" t="s">
        <v>311</v>
      </c>
      <c r="J147" s="68" t="s">
        <v>40</v>
      </c>
      <c r="K147" s="68"/>
      <c r="L147" s="68"/>
      <c r="M147" s="68"/>
      <c r="N147" s="68"/>
      <c r="O147" s="68"/>
      <c r="P147" s="68"/>
      <c r="Q147" s="68"/>
      <c r="R147" s="2" t="s">
        <v>392</v>
      </c>
      <c r="S147" s="2"/>
      <c r="T147" s="22"/>
      <c r="U147" s="2"/>
      <c r="V147" s="2"/>
      <c r="W147" s="2"/>
      <c r="X147" s="20" t="s">
        <v>203</v>
      </c>
      <c r="Y147" s="99" t="s">
        <v>3066</v>
      </c>
      <c r="Z147" s="20" t="s">
        <v>320</v>
      </c>
      <c r="AA147" s="69">
        <v>0</v>
      </c>
      <c r="AB147" s="69">
        <v>1</v>
      </c>
      <c r="AC147" s="69">
        <f t="shared" si="15"/>
        <v>1</v>
      </c>
      <c r="AD147" s="20" t="s">
        <v>313</v>
      </c>
      <c r="AE147" s="20" t="s">
        <v>3067</v>
      </c>
      <c r="AF147" s="2">
        <v>0</v>
      </c>
      <c r="AG147" s="22">
        <v>0</v>
      </c>
      <c r="AH147" s="2" t="s">
        <v>3068</v>
      </c>
      <c r="AI147" s="2"/>
      <c r="AJ147" s="5"/>
      <c r="AK147" s="20" t="s">
        <v>314</v>
      </c>
      <c r="AL147" s="68" t="s">
        <v>46</v>
      </c>
      <c r="AM147" s="68" t="s">
        <v>47</v>
      </c>
      <c r="AN147" s="68" t="s">
        <v>48</v>
      </c>
      <c r="AO147" s="68" t="s">
        <v>315</v>
      </c>
      <c r="AP147" s="20" t="s">
        <v>368</v>
      </c>
      <c r="AQ147" s="20" t="s">
        <v>364</v>
      </c>
      <c r="AR147" s="2">
        <v>2201045</v>
      </c>
      <c r="AS147" s="2"/>
      <c r="AT147" s="39" t="s">
        <v>369</v>
      </c>
      <c r="AU147" s="39"/>
      <c r="AV147" s="39" t="s">
        <v>54</v>
      </c>
      <c r="AW147" s="2" t="s">
        <v>55</v>
      </c>
      <c r="AX147" s="70">
        <v>6795000000</v>
      </c>
      <c r="AY147" s="71">
        <v>1</v>
      </c>
      <c r="AZ147" s="71" t="s">
        <v>370</v>
      </c>
      <c r="BA147" s="71" t="s">
        <v>57</v>
      </c>
      <c r="BB147" s="71" t="s">
        <v>58</v>
      </c>
      <c r="BC147" s="72">
        <v>0</v>
      </c>
      <c r="BD147" s="72">
        <v>3720000000</v>
      </c>
    </row>
    <row r="148" spans="1:56" s="95" customFormat="1" ht="86.25" customHeight="1" x14ac:dyDescent="0.25">
      <c r="A148" s="68">
        <v>373</v>
      </c>
      <c r="B148" s="20" t="s">
        <v>32</v>
      </c>
      <c r="C148" s="20" t="s">
        <v>33</v>
      </c>
      <c r="D148" s="99" t="s">
        <v>197</v>
      </c>
      <c r="E148" s="20" t="s">
        <v>35</v>
      </c>
      <c r="F148" s="20" t="s">
        <v>199</v>
      </c>
      <c r="G148" s="20" t="s">
        <v>200</v>
      </c>
      <c r="H148" s="20" t="s">
        <v>201</v>
      </c>
      <c r="I148" s="20" t="s">
        <v>311</v>
      </c>
      <c r="J148" s="68" t="s">
        <v>40</v>
      </c>
      <c r="K148" s="68"/>
      <c r="L148" s="68"/>
      <c r="M148" s="68"/>
      <c r="N148" s="68"/>
      <c r="O148" s="68"/>
      <c r="P148" s="68"/>
      <c r="Q148" s="68"/>
      <c r="R148" s="2" t="s">
        <v>392</v>
      </c>
      <c r="S148" s="2"/>
      <c r="T148" s="22"/>
      <c r="U148" s="2"/>
      <c r="V148" s="2"/>
      <c r="W148" s="2"/>
      <c r="X148" s="20" t="s">
        <v>203</v>
      </c>
      <c r="Y148" s="99" t="s">
        <v>3069</v>
      </c>
      <c r="Z148" s="20" t="s">
        <v>320</v>
      </c>
      <c r="AA148" s="69">
        <v>0</v>
      </c>
      <c r="AB148" s="69">
        <v>1</v>
      </c>
      <c r="AC148" s="69">
        <f t="shared" si="15"/>
        <v>1</v>
      </c>
      <c r="AD148" s="20" t="s">
        <v>313</v>
      </c>
      <c r="AE148" s="20" t="s">
        <v>371</v>
      </c>
      <c r="AF148" s="2">
        <v>0</v>
      </c>
      <c r="AG148" s="22">
        <v>0</v>
      </c>
      <c r="AH148" s="2" t="s">
        <v>3068</v>
      </c>
      <c r="AI148" s="2"/>
      <c r="AJ148" s="5"/>
      <c r="AK148" s="20" t="s">
        <v>314</v>
      </c>
      <c r="AL148" s="68"/>
      <c r="AM148" s="68"/>
      <c r="AN148" s="68"/>
      <c r="AO148" s="68"/>
      <c r="AP148" s="20" t="s">
        <v>368</v>
      </c>
      <c r="AQ148" s="20" t="s">
        <v>364</v>
      </c>
      <c r="AR148" s="2"/>
      <c r="AS148" s="2"/>
      <c r="AT148" s="39" t="s">
        <v>372</v>
      </c>
      <c r="AU148" s="39"/>
      <c r="AV148" s="39"/>
      <c r="AW148" s="2" t="s">
        <v>55</v>
      </c>
      <c r="AX148" s="70"/>
      <c r="AY148" s="71"/>
      <c r="AZ148" s="71" t="s">
        <v>370</v>
      </c>
      <c r="BA148" s="71" t="s">
        <v>57</v>
      </c>
      <c r="BB148" s="71" t="s">
        <v>58</v>
      </c>
      <c r="BC148" s="72">
        <v>3720000000</v>
      </c>
      <c r="BD148" s="72">
        <v>3720000000</v>
      </c>
    </row>
    <row r="149" spans="1:56" s="95" customFormat="1" ht="86.25" customHeight="1" x14ac:dyDescent="0.25">
      <c r="A149" s="68">
        <v>374</v>
      </c>
      <c r="B149" s="20" t="s">
        <v>32</v>
      </c>
      <c r="C149" s="20" t="s">
        <v>33</v>
      </c>
      <c r="D149" s="99" t="s">
        <v>197</v>
      </c>
      <c r="E149" s="20" t="s">
        <v>35</v>
      </c>
      <c r="F149" s="20" t="s">
        <v>199</v>
      </c>
      <c r="G149" s="20" t="s">
        <v>200</v>
      </c>
      <c r="H149" s="20" t="s">
        <v>201</v>
      </c>
      <c r="I149" s="20" t="s">
        <v>311</v>
      </c>
      <c r="J149" s="68" t="s">
        <v>40</v>
      </c>
      <c r="K149" s="68"/>
      <c r="L149" s="68"/>
      <c r="M149" s="68"/>
      <c r="N149" s="68"/>
      <c r="O149" s="68"/>
      <c r="P149" s="68"/>
      <c r="Q149" s="68"/>
      <c r="R149" s="2" t="s">
        <v>392</v>
      </c>
      <c r="S149" s="2"/>
      <c r="T149" s="22"/>
      <c r="U149" s="2"/>
      <c r="V149" s="2"/>
      <c r="W149" s="2"/>
      <c r="X149" s="20" t="s">
        <v>203</v>
      </c>
      <c r="Y149" s="99" t="s">
        <v>3070</v>
      </c>
      <c r="Z149" s="20" t="s">
        <v>320</v>
      </c>
      <c r="AA149" s="69">
        <v>0</v>
      </c>
      <c r="AB149" s="69">
        <v>1</v>
      </c>
      <c r="AC149" s="69">
        <f t="shared" si="15"/>
        <v>1</v>
      </c>
      <c r="AD149" s="20" t="s">
        <v>373</v>
      </c>
      <c r="AE149" s="20" t="s">
        <v>374</v>
      </c>
      <c r="AF149" s="2">
        <v>0</v>
      </c>
      <c r="AG149" s="22">
        <v>0</v>
      </c>
      <c r="AH149" s="2" t="s">
        <v>3071</v>
      </c>
      <c r="AI149" s="2"/>
      <c r="AJ149" s="5"/>
      <c r="AK149" s="20" t="s">
        <v>314</v>
      </c>
      <c r="AL149" s="68"/>
      <c r="AM149" s="68"/>
      <c r="AN149" s="68"/>
      <c r="AO149" s="68"/>
      <c r="AP149" s="20" t="s">
        <v>368</v>
      </c>
      <c r="AQ149" s="20" t="s">
        <v>364</v>
      </c>
      <c r="AR149" s="2"/>
      <c r="AS149" s="2"/>
      <c r="AT149" s="39" t="s">
        <v>3072</v>
      </c>
      <c r="AU149" s="39"/>
      <c r="AV149" s="39"/>
      <c r="AW149" s="2" t="s">
        <v>55</v>
      </c>
      <c r="AX149" s="70"/>
      <c r="AY149" s="71"/>
      <c r="AZ149" s="71" t="s">
        <v>370</v>
      </c>
      <c r="BA149" s="71" t="s">
        <v>57</v>
      </c>
      <c r="BB149" s="71" t="s">
        <v>58</v>
      </c>
      <c r="BC149" s="72">
        <v>280000000</v>
      </c>
      <c r="BD149" s="72">
        <v>280000000</v>
      </c>
    </row>
    <row r="150" spans="1:56" s="95" customFormat="1" ht="86.25" customHeight="1" x14ac:dyDescent="0.25">
      <c r="A150" s="68">
        <v>375</v>
      </c>
      <c r="B150" s="20" t="s">
        <v>32</v>
      </c>
      <c r="C150" s="20" t="s">
        <v>33</v>
      </c>
      <c r="D150" s="99" t="s">
        <v>197</v>
      </c>
      <c r="E150" s="20" t="s">
        <v>35</v>
      </c>
      <c r="F150" s="20" t="s">
        <v>199</v>
      </c>
      <c r="G150" s="20" t="s">
        <v>200</v>
      </c>
      <c r="H150" s="20" t="s">
        <v>201</v>
      </c>
      <c r="I150" s="20" t="s">
        <v>311</v>
      </c>
      <c r="J150" s="68" t="s">
        <v>40</v>
      </c>
      <c r="K150" s="68"/>
      <c r="L150" s="68"/>
      <c r="M150" s="68"/>
      <c r="N150" s="68"/>
      <c r="O150" s="68"/>
      <c r="P150" s="68"/>
      <c r="Q150" s="68"/>
      <c r="R150" s="2" t="s">
        <v>392</v>
      </c>
      <c r="S150" s="2"/>
      <c r="T150" s="22"/>
      <c r="U150" s="2"/>
      <c r="V150" s="2"/>
      <c r="W150" s="2"/>
      <c r="X150" s="20" t="s">
        <v>203</v>
      </c>
      <c r="Y150" s="99" t="s">
        <v>3073</v>
      </c>
      <c r="Z150" s="20" t="s">
        <v>320</v>
      </c>
      <c r="AA150" s="69">
        <v>0</v>
      </c>
      <c r="AB150" s="69">
        <v>1</v>
      </c>
      <c r="AC150" s="69">
        <f t="shared" si="15"/>
        <v>1</v>
      </c>
      <c r="AD150" s="20" t="s">
        <v>313</v>
      </c>
      <c r="AE150" s="20" t="s">
        <v>375</v>
      </c>
      <c r="AF150" s="2">
        <v>0</v>
      </c>
      <c r="AG150" s="22">
        <v>0</v>
      </c>
      <c r="AH150" s="2" t="s">
        <v>3074</v>
      </c>
      <c r="AI150" s="2"/>
      <c r="AJ150" s="5"/>
      <c r="AK150" s="20" t="s">
        <v>314</v>
      </c>
      <c r="AL150" s="68"/>
      <c r="AM150" s="68"/>
      <c r="AN150" s="68"/>
      <c r="AO150" s="68"/>
      <c r="AP150" s="20" t="s">
        <v>368</v>
      </c>
      <c r="AQ150" s="20" t="s">
        <v>364</v>
      </c>
      <c r="AR150" s="2"/>
      <c r="AS150" s="2"/>
      <c r="AT150" s="39" t="s">
        <v>376</v>
      </c>
      <c r="AU150" s="39"/>
      <c r="AV150" s="39"/>
      <c r="AW150" s="2" t="s">
        <v>55</v>
      </c>
      <c r="AX150" s="70"/>
      <c r="AY150" s="71"/>
      <c r="AZ150" s="71" t="s">
        <v>370</v>
      </c>
      <c r="BA150" s="71" t="s">
        <v>57</v>
      </c>
      <c r="BB150" s="71" t="s">
        <v>58</v>
      </c>
      <c r="BC150" s="72">
        <v>600000000</v>
      </c>
      <c r="BD150" s="72">
        <v>600000000</v>
      </c>
    </row>
    <row r="151" spans="1:56" s="95" customFormat="1" ht="86.25" customHeight="1" x14ac:dyDescent="0.25">
      <c r="A151" s="68">
        <v>376</v>
      </c>
      <c r="B151" s="20" t="s">
        <v>32</v>
      </c>
      <c r="C151" s="20" t="s">
        <v>33</v>
      </c>
      <c r="D151" s="99" t="s">
        <v>197</v>
      </c>
      <c r="E151" s="20" t="s">
        <v>35</v>
      </c>
      <c r="F151" s="20" t="s">
        <v>199</v>
      </c>
      <c r="G151" s="20" t="s">
        <v>200</v>
      </c>
      <c r="H151" s="20" t="s">
        <v>201</v>
      </c>
      <c r="I151" s="20" t="s">
        <v>311</v>
      </c>
      <c r="J151" s="68" t="s">
        <v>40</v>
      </c>
      <c r="K151" s="68"/>
      <c r="L151" s="68"/>
      <c r="M151" s="68"/>
      <c r="N151" s="68"/>
      <c r="O151" s="68"/>
      <c r="P151" s="68"/>
      <c r="Q151" s="68"/>
      <c r="R151" s="2" t="s">
        <v>392</v>
      </c>
      <c r="S151" s="2"/>
      <c r="T151" s="22"/>
      <c r="U151" s="2"/>
      <c r="V151" s="2"/>
      <c r="W151" s="2"/>
      <c r="X151" s="20" t="s">
        <v>203</v>
      </c>
      <c r="Y151" s="20" t="s">
        <v>3075</v>
      </c>
      <c r="Z151" s="20" t="s">
        <v>320</v>
      </c>
      <c r="AA151" s="69">
        <v>0</v>
      </c>
      <c r="AB151" s="69">
        <v>1</v>
      </c>
      <c r="AC151" s="69">
        <f t="shared" si="15"/>
        <v>1</v>
      </c>
      <c r="AD151" s="20" t="s">
        <v>313</v>
      </c>
      <c r="AE151" s="20" t="s">
        <v>377</v>
      </c>
      <c r="AF151" s="2">
        <v>0</v>
      </c>
      <c r="AG151" s="22">
        <v>0</v>
      </c>
      <c r="AH151" s="2" t="s">
        <v>3076</v>
      </c>
      <c r="AI151" s="2"/>
      <c r="AJ151" s="5"/>
      <c r="AK151" s="20" t="s">
        <v>314</v>
      </c>
      <c r="AL151" s="68"/>
      <c r="AM151" s="68"/>
      <c r="AN151" s="68"/>
      <c r="AO151" s="68"/>
      <c r="AP151" s="20" t="s">
        <v>368</v>
      </c>
      <c r="AQ151" s="20" t="s">
        <v>364</v>
      </c>
      <c r="AR151" s="2"/>
      <c r="AS151" s="2"/>
      <c r="AT151" s="39" t="s">
        <v>378</v>
      </c>
      <c r="AU151" s="39"/>
      <c r="AV151" s="39"/>
      <c r="AW151" s="2" t="s">
        <v>55</v>
      </c>
      <c r="AX151" s="70"/>
      <c r="AY151" s="71"/>
      <c r="AZ151" s="71" t="s">
        <v>370</v>
      </c>
      <c r="BA151" s="71" t="s">
        <v>57</v>
      </c>
      <c r="BB151" s="71" t="s">
        <v>58</v>
      </c>
      <c r="BC151" s="72">
        <v>1000000000</v>
      </c>
      <c r="BD151" s="72">
        <v>1000000000</v>
      </c>
    </row>
    <row r="152" spans="1:56" s="95" customFormat="1" ht="86.25" customHeight="1" x14ac:dyDescent="0.25">
      <c r="A152" s="68">
        <v>377</v>
      </c>
      <c r="B152" s="20" t="s">
        <v>32</v>
      </c>
      <c r="C152" s="20" t="s">
        <v>33</v>
      </c>
      <c r="D152" s="99" t="s">
        <v>197</v>
      </c>
      <c r="E152" s="20" t="s">
        <v>35</v>
      </c>
      <c r="F152" s="20" t="s">
        <v>199</v>
      </c>
      <c r="G152" s="20" t="s">
        <v>200</v>
      </c>
      <c r="H152" s="20" t="s">
        <v>201</v>
      </c>
      <c r="I152" s="20" t="s">
        <v>311</v>
      </c>
      <c r="J152" s="68" t="s">
        <v>40</v>
      </c>
      <c r="K152" s="68"/>
      <c r="L152" s="68"/>
      <c r="M152" s="68"/>
      <c r="N152" s="68"/>
      <c r="O152" s="68"/>
      <c r="P152" s="68"/>
      <c r="Q152" s="68"/>
      <c r="R152" s="2" t="s">
        <v>392</v>
      </c>
      <c r="S152" s="2"/>
      <c r="T152" s="22"/>
      <c r="U152" s="2"/>
      <c r="V152" s="2"/>
      <c r="W152" s="2"/>
      <c r="X152" s="20" t="s">
        <v>203</v>
      </c>
      <c r="Y152" s="99" t="s">
        <v>3077</v>
      </c>
      <c r="Z152" s="20" t="s">
        <v>379</v>
      </c>
      <c r="AA152" s="69">
        <v>0</v>
      </c>
      <c r="AB152" s="69">
        <v>96</v>
      </c>
      <c r="AC152" s="69">
        <f t="shared" si="15"/>
        <v>96</v>
      </c>
      <c r="AD152" s="20" t="s">
        <v>313</v>
      </c>
      <c r="AE152" s="20" t="s">
        <v>274</v>
      </c>
      <c r="AF152" s="2"/>
      <c r="AG152" s="22">
        <v>0</v>
      </c>
      <c r="AH152" s="105"/>
      <c r="AI152" s="2"/>
      <c r="AJ152" s="5"/>
      <c r="AK152" s="20" t="s">
        <v>314</v>
      </c>
      <c r="AL152" s="68" t="s">
        <v>46</v>
      </c>
      <c r="AM152" s="68" t="s">
        <v>47</v>
      </c>
      <c r="AN152" s="68" t="s">
        <v>48</v>
      </c>
      <c r="AO152" s="68" t="s">
        <v>315</v>
      </c>
      <c r="AP152" s="20" t="s">
        <v>380</v>
      </c>
      <c r="AQ152" s="20" t="s">
        <v>364</v>
      </c>
      <c r="AR152" s="2">
        <v>2201045</v>
      </c>
      <c r="AS152" s="2"/>
      <c r="AT152" s="39" t="s">
        <v>3078</v>
      </c>
      <c r="AU152" s="39"/>
      <c r="AV152" s="39" t="s">
        <v>54</v>
      </c>
      <c r="AW152" s="2" t="s">
        <v>55</v>
      </c>
      <c r="AX152" s="70">
        <v>420833333.33333331</v>
      </c>
      <c r="AY152" s="71">
        <v>12</v>
      </c>
      <c r="AZ152" s="71" t="s">
        <v>370</v>
      </c>
      <c r="BA152" s="71" t="s">
        <v>57</v>
      </c>
      <c r="BB152" s="71" t="s">
        <v>58</v>
      </c>
      <c r="BC152" s="72">
        <v>0</v>
      </c>
      <c r="BD152" s="72">
        <v>0</v>
      </c>
    </row>
    <row r="153" spans="1:56" s="95" customFormat="1" ht="86.25" customHeight="1" x14ac:dyDescent="0.25">
      <c r="A153" s="68">
        <v>378</v>
      </c>
      <c r="B153" s="20" t="s">
        <v>32</v>
      </c>
      <c r="C153" s="20" t="s">
        <v>33</v>
      </c>
      <c r="D153" s="99" t="s">
        <v>197</v>
      </c>
      <c r="E153" s="20" t="s">
        <v>35</v>
      </c>
      <c r="F153" s="20" t="s">
        <v>199</v>
      </c>
      <c r="G153" s="20" t="s">
        <v>200</v>
      </c>
      <c r="H153" s="20" t="s">
        <v>201</v>
      </c>
      <c r="I153" s="20" t="s">
        <v>311</v>
      </c>
      <c r="J153" s="68" t="s">
        <v>40</v>
      </c>
      <c r="K153" s="68"/>
      <c r="L153" s="68"/>
      <c r="M153" s="68"/>
      <c r="N153" s="68"/>
      <c r="O153" s="68"/>
      <c r="P153" s="68"/>
      <c r="Q153" s="68"/>
      <c r="R153" s="2" t="s">
        <v>392</v>
      </c>
      <c r="S153" s="2"/>
      <c r="T153" s="22"/>
      <c r="U153" s="2"/>
      <c r="V153" s="2"/>
      <c r="W153" s="2"/>
      <c r="X153" s="20" t="s">
        <v>203</v>
      </c>
      <c r="Y153" s="99" t="s">
        <v>3079</v>
      </c>
      <c r="Z153" s="20" t="s">
        <v>320</v>
      </c>
      <c r="AA153" s="69">
        <v>0</v>
      </c>
      <c r="AB153" s="69">
        <v>2</v>
      </c>
      <c r="AC153" s="69">
        <f t="shared" si="15"/>
        <v>2</v>
      </c>
      <c r="AD153" s="20" t="s">
        <v>382</v>
      </c>
      <c r="AE153" s="20" t="s">
        <v>381</v>
      </c>
      <c r="AF153" s="2">
        <v>0</v>
      </c>
      <c r="AG153" s="22">
        <v>0</v>
      </c>
      <c r="AH153" s="2" t="s">
        <v>3080</v>
      </c>
      <c r="AI153" s="2"/>
      <c r="AJ153" s="5"/>
      <c r="AK153" s="20" t="s">
        <v>314</v>
      </c>
      <c r="AL153" s="68" t="s">
        <v>46</v>
      </c>
      <c r="AM153" s="68" t="s">
        <v>47</v>
      </c>
      <c r="AN153" s="68" t="s">
        <v>48</v>
      </c>
      <c r="AO153" s="68" t="s">
        <v>315</v>
      </c>
      <c r="AP153" s="20" t="s">
        <v>380</v>
      </c>
      <c r="AQ153" s="20" t="s">
        <v>364</v>
      </c>
      <c r="AR153" s="2"/>
      <c r="AS153" s="2"/>
      <c r="AT153" s="39" t="s">
        <v>383</v>
      </c>
      <c r="AU153" s="39"/>
      <c r="AV153" s="39"/>
      <c r="AW153" s="2" t="s">
        <v>55</v>
      </c>
      <c r="AX153" s="70"/>
      <c r="AY153" s="71"/>
      <c r="AZ153" s="71" t="s">
        <v>384</v>
      </c>
      <c r="BA153" s="71" t="s">
        <v>57</v>
      </c>
      <c r="BB153" s="71" t="s">
        <v>58</v>
      </c>
      <c r="BC153" s="72">
        <v>600000000</v>
      </c>
      <c r="BD153" s="72">
        <v>2000000000</v>
      </c>
    </row>
    <row r="154" spans="1:56" s="95" customFormat="1" ht="86.25" customHeight="1" x14ac:dyDescent="0.25">
      <c r="A154" s="68">
        <v>379</v>
      </c>
      <c r="B154" s="20" t="s">
        <v>32</v>
      </c>
      <c r="C154" s="20" t="s">
        <v>33</v>
      </c>
      <c r="D154" s="99" t="s">
        <v>197</v>
      </c>
      <c r="E154" s="20" t="s">
        <v>35</v>
      </c>
      <c r="F154" s="20" t="s">
        <v>199</v>
      </c>
      <c r="G154" s="20" t="s">
        <v>200</v>
      </c>
      <c r="H154" s="20" t="s">
        <v>201</v>
      </c>
      <c r="I154" s="20" t="s">
        <v>311</v>
      </c>
      <c r="J154" s="68" t="s">
        <v>40</v>
      </c>
      <c r="K154" s="68"/>
      <c r="L154" s="68"/>
      <c r="M154" s="68"/>
      <c r="N154" s="68"/>
      <c r="O154" s="68"/>
      <c r="P154" s="68"/>
      <c r="Q154" s="68"/>
      <c r="R154" s="2" t="s">
        <v>392</v>
      </c>
      <c r="S154" s="2"/>
      <c r="T154" s="22"/>
      <c r="U154" s="2"/>
      <c r="V154" s="2"/>
      <c r="W154" s="2"/>
      <c r="X154" s="20" t="s">
        <v>203</v>
      </c>
      <c r="Y154" s="99" t="s">
        <v>3081</v>
      </c>
      <c r="Z154" s="20" t="s">
        <v>320</v>
      </c>
      <c r="AA154" s="69">
        <v>0</v>
      </c>
      <c r="AB154" s="69">
        <v>4</v>
      </c>
      <c r="AC154" s="69">
        <f t="shared" si="15"/>
        <v>4</v>
      </c>
      <c r="AD154" s="20" t="s">
        <v>386</v>
      </c>
      <c r="AE154" s="20" t="s">
        <v>385</v>
      </c>
      <c r="AF154" s="2">
        <v>0</v>
      </c>
      <c r="AG154" s="22">
        <v>0</v>
      </c>
      <c r="AH154" s="2" t="s">
        <v>3082</v>
      </c>
      <c r="AI154" s="2"/>
      <c r="AJ154" s="5"/>
      <c r="AK154" s="20" t="s">
        <v>314</v>
      </c>
      <c r="AL154" s="68" t="s">
        <v>46</v>
      </c>
      <c r="AM154" s="68" t="s">
        <v>47</v>
      </c>
      <c r="AN154" s="68" t="s">
        <v>48</v>
      </c>
      <c r="AO154" s="68" t="s">
        <v>315</v>
      </c>
      <c r="AP154" s="20" t="s">
        <v>380</v>
      </c>
      <c r="AQ154" s="20" t="s">
        <v>364</v>
      </c>
      <c r="AR154" s="2"/>
      <c r="AS154" s="2"/>
      <c r="AT154" s="39" t="s">
        <v>387</v>
      </c>
      <c r="AU154" s="39"/>
      <c r="AV154" s="39"/>
      <c r="AW154" s="2" t="s">
        <v>55</v>
      </c>
      <c r="AX154" s="70"/>
      <c r="AY154" s="71"/>
      <c r="AZ154" s="71" t="s">
        <v>384</v>
      </c>
      <c r="BA154" s="71" t="s">
        <v>57</v>
      </c>
      <c r="BB154" s="71" t="s">
        <v>58</v>
      </c>
      <c r="BC154" s="72">
        <v>2000000000</v>
      </c>
      <c r="BD154" s="72">
        <v>350000000</v>
      </c>
    </row>
    <row r="155" spans="1:56" s="95" customFormat="1" ht="86.25" customHeight="1" x14ac:dyDescent="0.25">
      <c r="A155" s="68">
        <v>380</v>
      </c>
      <c r="B155" s="20" t="s">
        <v>32</v>
      </c>
      <c r="C155" s="20" t="s">
        <v>33</v>
      </c>
      <c r="D155" s="99" t="s">
        <v>197</v>
      </c>
      <c r="E155" s="20" t="s">
        <v>35</v>
      </c>
      <c r="F155" s="20" t="s">
        <v>199</v>
      </c>
      <c r="G155" s="20" t="s">
        <v>200</v>
      </c>
      <c r="H155" s="20" t="s">
        <v>201</v>
      </c>
      <c r="I155" s="20" t="s">
        <v>311</v>
      </c>
      <c r="J155" s="68" t="s">
        <v>40</v>
      </c>
      <c r="K155" s="68"/>
      <c r="L155" s="68"/>
      <c r="M155" s="68"/>
      <c r="N155" s="68"/>
      <c r="O155" s="68"/>
      <c r="P155" s="68"/>
      <c r="Q155" s="68"/>
      <c r="R155" s="2" t="s">
        <v>392</v>
      </c>
      <c r="S155" s="2"/>
      <c r="T155" s="22"/>
      <c r="U155" s="2"/>
      <c r="V155" s="2"/>
      <c r="W155" s="2"/>
      <c r="X155" s="20" t="s">
        <v>203</v>
      </c>
      <c r="Y155" s="99" t="s">
        <v>3083</v>
      </c>
      <c r="Z155" s="20" t="s">
        <v>320</v>
      </c>
      <c r="AA155" s="69">
        <v>0</v>
      </c>
      <c r="AB155" s="69">
        <v>6</v>
      </c>
      <c r="AC155" s="69">
        <f t="shared" si="15"/>
        <v>6</v>
      </c>
      <c r="AD155" s="20" t="s">
        <v>373</v>
      </c>
      <c r="AE155" s="20" t="s">
        <v>388</v>
      </c>
      <c r="AF155" s="2">
        <v>0</v>
      </c>
      <c r="AG155" s="22">
        <v>0</v>
      </c>
      <c r="AH155" s="2" t="s">
        <v>3084</v>
      </c>
      <c r="AI155" s="2"/>
      <c r="AJ155" s="5"/>
      <c r="AK155" s="20" t="s">
        <v>314</v>
      </c>
      <c r="AL155" s="68" t="s">
        <v>46</v>
      </c>
      <c r="AM155" s="68" t="s">
        <v>47</v>
      </c>
      <c r="AN155" s="68" t="s">
        <v>48</v>
      </c>
      <c r="AO155" s="68" t="s">
        <v>315</v>
      </c>
      <c r="AP155" s="20" t="s">
        <v>380</v>
      </c>
      <c r="AQ155" s="20" t="s">
        <v>364</v>
      </c>
      <c r="AR155" s="2"/>
      <c r="AS155" s="2"/>
      <c r="AT155" s="39" t="s">
        <v>389</v>
      </c>
      <c r="AU155" s="39"/>
      <c r="AV155" s="39"/>
      <c r="AW155" s="2" t="s">
        <v>55</v>
      </c>
      <c r="AX155" s="70"/>
      <c r="AY155" s="71"/>
      <c r="AZ155" s="71" t="s">
        <v>384</v>
      </c>
      <c r="BA155" s="71" t="s">
        <v>57</v>
      </c>
      <c r="BB155" s="71" t="s">
        <v>58</v>
      </c>
      <c r="BC155" s="72">
        <v>350000000</v>
      </c>
      <c r="BD155" s="72">
        <v>500000000</v>
      </c>
    </row>
    <row r="156" spans="1:56" s="95" customFormat="1" ht="126" customHeight="1" x14ac:dyDescent="0.25">
      <c r="A156" s="68">
        <v>381</v>
      </c>
      <c r="B156" s="20" t="s">
        <v>32</v>
      </c>
      <c r="C156" s="20" t="s">
        <v>33</v>
      </c>
      <c r="D156" s="99" t="s">
        <v>197</v>
      </c>
      <c r="E156" s="20" t="s">
        <v>35</v>
      </c>
      <c r="F156" s="20" t="s">
        <v>199</v>
      </c>
      <c r="G156" s="20" t="s">
        <v>200</v>
      </c>
      <c r="H156" s="20" t="s">
        <v>201</v>
      </c>
      <c r="I156" s="20" t="s">
        <v>311</v>
      </c>
      <c r="J156" s="68" t="s">
        <v>40</v>
      </c>
      <c r="K156" s="68"/>
      <c r="L156" s="68"/>
      <c r="M156" s="68"/>
      <c r="N156" s="68"/>
      <c r="O156" s="68"/>
      <c r="P156" s="68"/>
      <c r="Q156" s="68"/>
      <c r="R156" s="2" t="s">
        <v>392</v>
      </c>
      <c r="S156" s="2"/>
      <c r="T156" s="22"/>
      <c r="U156" s="2"/>
      <c r="V156" s="2"/>
      <c r="W156" s="2"/>
      <c r="X156" s="20" t="s">
        <v>203</v>
      </c>
      <c r="Y156" s="99" t="s">
        <v>3085</v>
      </c>
      <c r="Z156" s="20" t="s">
        <v>320</v>
      </c>
      <c r="AA156" s="69">
        <v>0</v>
      </c>
      <c r="AB156" s="104">
        <v>10000</v>
      </c>
      <c r="AC156" s="69">
        <f t="shared" si="15"/>
        <v>10000</v>
      </c>
      <c r="AD156" s="20" t="s">
        <v>3086</v>
      </c>
      <c r="AE156" s="20" t="s">
        <v>3087</v>
      </c>
      <c r="AF156" s="2">
        <v>0</v>
      </c>
      <c r="AG156" s="22">
        <v>0</v>
      </c>
      <c r="AH156" s="2" t="s">
        <v>3088</v>
      </c>
      <c r="AI156" s="2"/>
      <c r="AJ156" s="5"/>
      <c r="AK156" s="20" t="s">
        <v>314</v>
      </c>
      <c r="AL156" s="68" t="s">
        <v>46</v>
      </c>
      <c r="AM156" s="68" t="s">
        <v>47</v>
      </c>
      <c r="AN156" s="68" t="s">
        <v>48</v>
      </c>
      <c r="AO156" s="68" t="s">
        <v>315</v>
      </c>
      <c r="AP156" s="20" t="s">
        <v>380</v>
      </c>
      <c r="AQ156" s="20" t="s">
        <v>364</v>
      </c>
      <c r="AR156" s="2"/>
      <c r="AS156" s="2"/>
      <c r="AT156" s="39" t="s">
        <v>390</v>
      </c>
      <c r="AU156" s="39"/>
      <c r="AV156" s="39"/>
      <c r="AW156" s="2" t="s">
        <v>55</v>
      </c>
      <c r="AX156" s="70"/>
      <c r="AY156" s="71"/>
      <c r="AZ156" s="71" t="s">
        <v>384</v>
      </c>
      <c r="BA156" s="71" t="s">
        <v>57</v>
      </c>
      <c r="BB156" s="71" t="s">
        <v>58</v>
      </c>
      <c r="BC156" s="72">
        <v>500000000</v>
      </c>
      <c r="BD156" s="72">
        <v>155555515</v>
      </c>
    </row>
    <row r="157" spans="1:56" s="95" customFormat="1" ht="86.25" customHeight="1" x14ac:dyDescent="0.25">
      <c r="A157" s="68">
        <v>382</v>
      </c>
      <c r="B157" s="20" t="s">
        <v>32</v>
      </c>
      <c r="C157" s="20" t="s">
        <v>33</v>
      </c>
      <c r="D157" s="20" t="s">
        <v>34</v>
      </c>
      <c r="E157" s="20" t="s">
        <v>35</v>
      </c>
      <c r="F157" s="20" t="s">
        <v>199</v>
      </c>
      <c r="G157" s="20" t="s">
        <v>200</v>
      </c>
      <c r="H157" s="20" t="s">
        <v>201</v>
      </c>
      <c r="I157" s="20" t="s">
        <v>311</v>
      </c>
      <c r="J157" s="68" t="s">
        <v>40</v>
      </c>
      <c r="K157" s="68"/>
      <c r="L157" s="68"/>
      <c r="M157" s="68"/>
      <c r="N157" s="68"/>
      <c r="O157" s="68"/>
      <c r="P157" s="68"/>
      <c r="Q157" s="68"/>
      <c r="R157" s="2" t="s">
        <v>392</v>
      </c>
      <c r="S157" s="2"/>
      <c r="T157" s="22"/>
      <c r="U157" s="2"/>
      <c r="V157" s="2"/>
      <c r="W157" s="2"/>
      <c r="X157" s="20" t="s">
        <v>203</v>
      </c>
      <c r="Y157" s="20" t="s">
        <v>324</v>
      </c>
      <c r="Z157" s="20"/>
      <c r="AA157" s="100"/>
      <c r="AB157" s="100"/>
      <c r="AC157" s="19"/>
      <c r="AD157" s="20"/>
      <c r="AE157" s="20"/>
      <c r="AF157" s="5"/>
      <c r="AG157" s="22"/>
      <c r="AH157" s="2"/>
      <c r="AI157" s="2"/>
      <c r="AJ157" s="5"/>
      <c r="AK157" s="20" t="s">
        <v>314</v>
      </c>
      <c r="AL157" s="68" t="s">
        <v>46</v>
      </c>
      <c r="AM157" s="68" t="s">
        <v>47</v>
      </c>
      <c r="AN157" s="68" t="s">
        <v>48</v>
      </c>
      <c r="AO157" s="68" t="s">
        <v>315</v>
      </c>
      <c r="AP157" s="20" t="s">
        <v>325</v>
      </c>
      <c r="AQ157" s="20" t="s">
        <v>317</v>
      </c>
      <c r="AR157" s="2" t="s">
        <v>318</v>
      </c>
      <c r="AS157" s="2"/>
      <c r="AT157" s="39" t="s">
        <v>391</v>
      </c>
      <c r="AU157" s="39"/>
      <c r="AV157" s="39" t="s">
        <v>54</v>
      </c>
      <c r="AW157" s="2" t="s">
        <v>55</v>
      </c>
      <c r="AX157" s="70">
        <v>14141410.454545455</v>
      </c>
      <c r="AY157" s="71">
        <v>11</v>
      </c>
      <c r="AZ157" s="71" t="s">
        <v>319</v>
      </c>
      <c r="BA157" s="71" t="s">
        <v>57</v>
      </c>
      <c r="BB157" s="71" t="s">
        <v>58</v>
      </c>
      <c r="BC157" s="72">
        <v>155555515</v>
      </c>
      <c r="BD157" s="72">
        <v>0</v>
      </c>
    </row>
    <row r="158" spans="1:56" s="41" customFormat="1" ht="39.950000000000003" customHeight="1" x14ac:dyDescent="0.25">
      <c r="A158" s="68">
        <v>766</v>
      </c>
      <c r="B158" s="32" t="s">
        <v>750</v>
      </c>
      <c r="C158" s="32" t="s">
        <v>1176</v>
      </c>
      <c r="D158" s="32" t="s">
        <v>1177</v>
      </c>
      <c r="E158" s="32" t="s">
        <v>35</v>
      </c>
      <c r="F158" s="33" t="s">
        <v>199</v>
      </c>
      <c r="G158" s="33" t="s">
        <v>1178</v>
      </c>
      <c r="H158" s="32" t="s">
        <v>1255</v>
      </c>
      <c r="I158" s="32" t="s">
        <v>1180</v>
      </c>
      <c r="J158" s="32"/>
      <c r="K158" s="68">
        <f>IF(I158="na",0,IF(COUNTIFS($C$1:C158,C158,$I$1:I158,I158)&gt;1,0,1))</f>
        <v>1</v>
      </c>
      <c r="L158" s="68">
        <f>IF(I158="na",0,IF(COUNTIFS($D$1:D158,D158,$I$1:I158,I158)&gt;1,0,1))</f>
        <v>1</v>
      </c>
      <c r="M158" s="68" t="e">
        <f>IF(S158="",0,IF(VLOOKUP(R158,#REF!,2,0)=1,S158-O158,S158-SUMIFS($S:$S,$R:$R,INDEX(meses,VLOOKUP(R158,#REF!,2,0)-1),D:D,D158)))</f>
        <v>#REF!</v>
      </c>
      <c r="N158" s="34">
        <v>0.6</v>
      </c>
      <c r="O158" s="35">
        <v>0.52800000000000002</v>
      </c>
      <c r="P158" s="35">
        <v>0.55600000000000005</v>
      </c>
      <c r="Q158" s="68">
        <f>P158-O158</f>
        <v>2.8000000000000025E-2</v>
      </c>
      <c r="R158" s="35" t="s">
        <v>392</v>
      </c>
      <c r="S158" s="68">
        <f>O158</f>
        <v>0.52800000000000002</v>
      </c>
      <c r="T158" s="22">
        <f>(S158-O158)/(P158-O158)</f>
        <v>0</v>
      </c>
      <c r="U158" s="36"/>
      <c r="V158" s="36"/>
      <c r="W158" s="36"/>
      <c r="X158" s="35" t="s">
        <v>1181</v>
      </c>
      <c r="Y158" s="35" t="s">
        <v>1182</v>
      </c>
      <c r="Z158" s="35" t="s">
        <v>1183</v>
      </c>
      <c r="AA158" s="37"/>
      <c r="AB158" s="37">
        <v>66</v>
      </c>
      <c r="AC158" s="37"/>
      <c r="AD158" s="20" t="s">
        <v>1184</v>
      </c>
      <c r="AE158" s="35" t="s">
        <v>1185</v>
      </c>
      <c r="AF158" s="36">
        <v>0</v>
      </c>
      <c r="AG158" s="22"/>
      <c r="AH158" s="36" t="s">
        <v>1256</v>
      </c>
      <c r="AI158" s="36"/>
      <c r="AJ158" s="36"/>
      <c r="AK158" s="32" t="s">
        <v>1186</v>
      </c>
      <c r="AL158" s="32" t="s">
        <v>1187</v>
      </c>
      <c r="AM158" s="68" t="s">
        <v>46</v>
      </c>
      <c r="AN158" s="68">
        <v>2202</v>
      </c>
      <c r="AO158" s="68" t="s">
        <v>48</v>
      </c>
      <c r="AP158" s="68" t="s">
        <v>1188</v>
      </c>
      <c r="AQ158" s="32" t="s">
        <v>1189</v>
      </c>
      <c r="AR158" s="2" t="s">
        <v>1190</v>
      </c>
      <c r="AS158" s="47">
        <v>1266</v>
      </c>
      <c r="AT158" s="38" t="s">
        <v>1191</v>
      </c>
      <c r="AU158" s="2"/>
      <c r="AV158" s="39" t="s">
        <v>54</v>
      </c>
      <c r="AW158" s="39" t="s">
        <v>55</v>
      </c>
      <c r="AX158" s="39"/>
      <c r="AY158" s="39"/>
      <c r="AZ158" s="39" t="s">
        <v>1192</v>
      </c>
      <c r="BA158" s="39" t="s">
        <v>57</v>
      </c>
      <c r="BB158" s="39" t="s">
        <v>1193</v>
      </c>
      <c r="BC158" s="40">
        <f>81390000+229848000</f>
        <v>311238000</v>
      </c>
      <c r="BD158" s="39"/>
    </row>
    <row r="159" spans="1:56" s="41" customFormat="1" ht="39.950000000000003" customHeight="1" x14ac:dyDescent="0.25">
      <c r="A159" s="68">
        <v>767</v>
      </c>
      <c r="B159" s="32" t="s">
        <v>750</v>
      </c>
      <c r="C159" s="32" t="s">
        <v>1176</v>
      </c>
      <c r="D159" s="32" t="s">
        <v>1177</v>
      </c>
      <c r="E159" s="32" t="s">
        <v>35</v>
      </c>
      <c r="F159" s="33" t="s">
        <v>199</v>
      </c>
      <c r="G159" s="33" t="s">
        <v>1178</v>
      </c>
      <c r="H159" s="32" t="s">
        <v>1255</v>
      </c>
      <c r="I159" s="32" t="s">
        <v>1180</v>
      </c>
      <c r="J159" s="32"/>
      <c r="K159" s="68">
        <f>IF(I159="na",0,IF(COUNTIFS($C$1:C159,C159,$I$1:I159,I159)&gt;1,0,1))</f>
        <v>0</v>
      </c>
      <c r="L159" s="68">
        <f>IF(I159="na",0,IF(COUNTIFS($D$1:D159,D159,$I$1:I159,I159)&gt;1,0,1))</f>
        <v>0</v>
      </c>
      <c r="M159" s="68">
        <f>IF(S159="",0,IF(VLOOKUP(R159,#REF!,2,0)=1,S159-O159,S159-SUMIFS($S:$S,$R:$R,INDEX(meses,VLOOKUP(R159,#REF!,2,0)-1),D:D,D159)))</f>
        <v>0</v>
      </c>
      <c r="N159" s="34"/>
      <c r="O159" s="32"/>
      <c r="P159" s="35"/>
      <c r="Q159" s="35"/>
      <c r="R159" s="35" t="s">
        <v>392</v>
      </c>
      <c r="S159" s="42"/>
      <c r="T159" s="22"/>
      <c r="U159" s="36"/>
      <c r="V159" s="36"/>
      <c r="W159" s="36"/>
      <c r="X159" s="35" t="s">
        <v>1181</v>
      </c>
      <c r="Y159" s="35" t="s">
        <v>1182</v>
      </c>
      <c r="Z159" s="35"/>
      <c r="AA159" s="37"/>
      <c r="AB159" s="37"/>
      <c r="AC159" s="37"/>
      <c r="AD159" s="20"/>
      <c r="AE159" s="35"/>
      <c r="AF159" s="36"/>
      <c r="AG159" s="22"/>
      <c r="AH159" s="36"/>
      <c r="AI159" s="36"/>
      <c r="AJ159" s="36"/>
      <c r="AK159" s="32" t="s">
        <v>1186</v>
      </c>
      <c r="AL159" s="32" t="s">
        <v>1194</v>
      </c>
      <c r="AM159" s="68" t="s">
        <v>46</v>
      </c>
      <c r="AN159" s="68">
        <v>2202</v>
      </c>
      <c r="AO159" s="68" t="s">
        <v>48</v>
      </c>
      <c r="AP159" s="68" t="s">
        <v>1188</v>
      </c>
      <c r="AQ159" s="32" t="s">
        <v>1195</v>
      </c>
      <c r="AR159" s="2" t="s">
        <v>1196</v>
      </c>
      <c r="AS159" s="47">
        <v>1117</v>
      </c>
      <c r="AT159" s="38" t="s">
        <v>1197</v>
      </c>
      <c r="AU159" s="2"/>
      <c r="AV159" s="39" t="s">
        <v>54</v>
      </c>
      <c r="AW159" s="39" t="s">
        <v>55</v>
      </c>
      <c r="AX159" s="39"/>
      <c r="AY159" s="39"/>
      <c r="AZ159" s="39" t="s">
        <v>1198</v>
      </c>
      <c r="BA159" s="39" t="s">
        <v>57</v>
      </c>
      <c r="BB159" s="39" t="s">
        <v>1193</v>
      </c>
      <c r="BC159" s="40">
        <v>466252600</v>
      </c>
      <c r="BD159" s="43"/>
    </row>
    <row r="160" spans="1:56" s="41" customFormat="1" ht="39.950000000000003" customHeight="1" x14ac:dyDescent="0.25">
      <c r="A160" s="68">
        <v>768</v>
      </c>
      <c r="B160" s="32" t="s">
        <v>750</v>
      </c>
      <c r="C160" s="32" t="s">
        <v>1176</v>
      </c>
      <c r="D160" s="32" t="s">
        <v>1177</v>
      </c>
      <c r="E160" s="32" t="s">
        <v>35</v>
      </c>
      <c r="F160" s="33" t="s">
        <v>199</v>
      </c>
      <c r="G160" s="33" t="s">
        <v>1178</v>
      </c>
      <c r="H160" s="32" t="s">
        <v>1255</v>
      </c>
      <c r="I160" s="32" t="s">
        <v>1180</v>
      </c>
      <c r="J160" s="32"/>
      <c r="K160" s="68">
        <f>IF(I160="na",0,IF(COUNTIFS($C$1:C160,C160,$I$1:I160,I160)&gt;1,0,1))</f>
        <v>0</v>
      </c>
      <c r="L160" s="68">
        <f>IF(I160="na",0,IF(COUNTIFS($D$1:D160,D160,$I$1:I160,I160)&gt;1,0,1))</f>
        <v>0</v>
      </c>
      <c r="M160" s="68">
        <f>IF(S160="",0,IF(VLOOKUP(R160,#REF!,2,0)=1,S160-O160,S160-SUMIFS($S:$S,$R:$R,INDEX(meses,VLOOKUP(R160,#REF!,2,0)-1),D:D,D160)))</f>
        <v>0</v>
      </c>
      <c r="N160" s="34"/>
      <c r="O160" s="32"/>
      <c r="P160" s="35"/>
      <c r="Q160" s="35"/>
      <c r="R160" s="35" t="s">
        <v>392</v>
      </c>
      <c r="S160" s="42"/>
      <c r="T160" s="22"/>
      <c r="U160" s="36"/>
      <c r="V160" s="36"/>
      <c r="W160" s="36"/>
      <c r="X160" s="35" t="s">
        <v>1199</v>
      </c>
      <c r="Y160" s="35" t="s">
        <v>1200</v>
      </c>
      <c r="Z160" s="35" t="s">
        <v>1183</v>
      </c>
      <c r="AA160" s="37">
        <v>48</v>
      </c>
      <c r="AB160" s="37">
        <v>1</v>
      </c>
      <c r="AC160" s="69">
        <f t="shared" ref="AC160:AC163" si="16">AB160-AA160</f>
        <v>-47</v>
      </c>
      <c r="AD160" s="35"/>
      <c r="AE160" s="35" t="s">
        <v>1201</v>
      </c>
      <c r="AF160" s="36">
        <v>0</v>
      </c>
      <c r="AG160" s="22">
        <f t="shared" ref="AG160:AG162" si="17">(AF160-AA160)/(AB160-AA160)</f>
        <v>1.0212765957446808</v>
      </c>
      <c r="AH160" s="36" t="s">
        <v>1257</v>
      </c>
      <c r="AI160" s="36"/>
      <c r="AJ160" s="36"/>
      <c r="AK160" s="32" t="s">
        <v>1186</v>
      </c>
      <c r="AL160" s="32" t="s">
        <v>1202</v>
      </c>
      <c r="AM160" s="68" t="s">
        <v>46</v>
      </c>
      <c r="AN160" s="68">
        <v>2202</v>
      </c>
      <c r="AO160" s="68" t="s">
        <v>48</v>
      </c>
      <c r="AP160" s="68" t="s">
        <v>1188</v>
      </c>
      <c r="AQ160" s="32" t="s">
        <v>1203</v>
      </c>
      <c r="AR160" s="2" t="s">
        <v>1204</v>
      </c>
      <c r="AS160" s="47">
        <v>1188</v>
      </c>
      <c r="AT160" s="38" t="s">
        <v>1205</v>
      </c>
      <c r="AU160" s="2"/>
      <c r="AV160" s="39" t="s">
        <v>54</v>
      </c>
      <c r="AW160" s="39" t="s">
        <v>55</v>
      </c>
      <c r="AX160" s="39"/>
      <c r="AY160" s="39"/>
      <c r="AZ160" s="39" t="s">
        <v>1206</v>
      </c>
      <c r="BA160" s="39" t="s">
        <v>57</v>
      </c>
      <c r="BB160" s="39" t="s">
        <v>1193</v>
      </c>
      <c r="BC160" s="40">
        <f>1500000000+1180714614</f>
        <v>2680714614</v>
      </c>
      <c r="BD160" s="43"/>
    </row>
    <row r="161" spans="1:56" s="41" customFormat="1" ht="39.950000000000003" customHeight="1" x14ac:dyDescent="0.25">
      <c r="A161" s="68">
        <v>769</v>
      </c>
      <c r="B161" s="32" t="s">
        <v>750</v>
      </c>
      <c r="C161" s="32" t="s">
        <v>1176</v>
      </c>
      <c r="D161" s="32" t="s">
        <v>1177</v>
      </c>
      <c r="E161" s="32" t="s">
        <v>35</v>
      </c>
      <c r="F161" s="33" t="s">
        <v>199</v>
      </c>
      <c r="G161" s="33" t="s">
        <v>1178</v>
      </c>
      <c r="H161" s="32" t="s">
        <v>1255</v>
      </c>
      <c r="I161" s="32" t="s">
        <v>1180</v>
      </c>
      <c r="J161" s="32"/>
      <c r="K161" s="68">
        <f>IF(I161="na",0,IF(COUNTIFS($C$1:C161,C161,$I$1:I161,I161)&gt;1,0,1))</f>
        <v>0</v>
      </c>
      <c r="L161" s="68">
        <f>IF(I161="na",0,IF(COUNTIFS($D$1:D161,D161,$I$1:I161,I161)&gt;1,0,1))</f>
        <v>0</v>
      </c>
      <c r="M161" s="68">
        <f>IF(S161="",0,IF(VLOOKUP(R161,#REF!,2,0)=1,S161-O161,S161-SUMIFS($S:$S,$R:$R,INDEX(meses,VLOOKUP(R161,#REF!,2,0)-1),D:D,D161)))</f>
        <v>0</v>
      </c>
      <c r="N161" s="34"/>
      <c r="O161" s="32"/>
      <c r="P161" s="35"/>
      <c r="Q161" s="35"/>
      <c r="R161" s="35" t="s">
        <v>392</v>
      </c>
      <c r="S161" s="42"/>
      <c r="T161" s="22"/>
      <c r="U161" s="36"/>
      <c r="V161" s="36"/>
      <c r="W161" s="36"/>
      <c r="X161" s="35" t="s">
        <v>1207</v>
      </c>
      <c r="Y161" s="35" t="s">
        <v>1258</v>
      </c>
      <c r="Z161" s="35" t="s">
        <v>1183</v>
      </c>
      <c r="AA161" s="37">
        <v>0</v>
      </c>
      <c r="AB161" s="44">
        <v>1</v>
      </c>
      <c r="AC161" s="69">
        <f t="shared" si="16"/>
        <v>1</v>
      </c>
      <c r="AD161" s="35"/>
      <c r="AE161" s="35" t="s">
        <v>1216</v>
      </c>
      <c r="AF161" s="45">
        <v>0.18179999999999999</v>
      </c>
      <c r="AG161" s="22">
        <f t="shared" si="17"/>
        <v>0.18179999999999999</v>
      </c>
      <c r="AH161" s="36" t="s">
        <v>1259</v>
      </c>
      <c r="AI161" s="36"/>
      <c r="AJ161" s="36"/>
      <c r="AK161" s="32" t="s">
        <v>1186</v>
      </c>
      <c r="AL161" s="32" t="s">
        <v>1202</v>
      </c>
      <c r="AM161" s="68" t="s">
        <v>46</v>
      </c>
      <c r="AN161" s="68">
        <v>2202</v>
      </c>
      <c r="AO161" s="68" t="s">
        <v>48</v>
      </c>
      <c r="AP161" s="68" t="s">
        <v>1188</v>
      </c>
      <c r="AQ161" s="32" t="s">
        <v>1203</v>
      </c>
      <c r="AR161" s="2" t="s">
        <v>1204</v>
      </c>
      <c r="AS161" s="131" t="s">
        <v>1208</v>
      </c>
      <c r="AT161" s="38" t="s">
        <v>1209</v>
      </c>
      <c r="AU161" s="2"/>
      <c r="AV161" s="39" t="s">
        <v>70</v>
      </c>
      <c r="AW161" s="39" t="s">
        <v>55</v>
      </c>
      <c r="AX161" s="39"/>
      <c r="AY161" s="39"/>
      <c r="AZ161" s="39" t="s">
        <v>1206</v>
      </c>
      <c r="BA161" s="39" t="s">
        <v>57</v>
      </c>
      <c r="BB161" s="39" t="s">
        <v>1193</v>
      </c>
      <c r="BC161" s="40">
        <v>77000000</v>
      </c>
      <c r="BD161" s="43"/>
    </row>
    <row r="162" spans="1:56" s="48" customFormat="1" ht="68.25" customHeight="1" x14ac:dyDescent="0.25">
      <c r="A162" s="68">
        <v>770</v>
      </c>
      <c r="B162" s="32" t="s">
        <v>750</v>
      </c>
      <c r="C162" s="32" t="s">
        <v>1176</v>
      </c>
      <c r="D162" s="32" t="s">
        <v>1177</v>
      </c>
      <c r="E162" s="32" t="s">
        <v>35</v>
      </c>
      <c r="F162" s="33" t="s">
        <v>199</v>
      </c>
      <c r="G162" s="33" t="s">
        <v>1178</v>
      </c>
      <c r="H162" s="32" t="s">
        <v>1255</v>
      </c>
      <c r="I162" s="32" t="s">
        <v>1180</v>
      </c>
      <c r="J162" s="32"/>
      <c r="K162" s="68">
        <f>IF(I162="na",0,IF(COUNTIFS($C$1:C162,C162,$I$1:I162,I162)&gt;1,0,1))</f>
        <v>0</v>
      </c>
      <c r="L162" s="68">
        <f>IF(I162="na",0,IF(COUNTIFS($D$1:D162,D162,$I$1:I162,I162)&gt;1,0,1))</f>
        <v>0</v>
      </c>
      <c r="M162" s="68">
        <f>IF(S162="",0,IF(VLOOKUP(R162,#REF!,2,0)=1,S162-O162,S162-SUMIFS($S:$S,$R:$R,INDEX(meses,VLOOKUP(R162,#REF!,2,0)-1),D:D,D162)))</f>
        <v>0</v>
      </c>
      <c r="N162" s="34"/>
      <c r="O162" s="32"/>
      <c r="P162" s="35"/>
      <c r="Q162" s="35"/>
      <c r="R162" s="35" t="s">
        <v>392</v>
      </c>
      <c r="S162" s="42"/>
      <c r="T162" s="22"/>
      <c r="U162" s="36"/>
      <c r="V162" s="36"/>
      <c r="W162" s="36"/>
      <c r="X162" s="35" t="s">
        <v>1199</v>
      </c>
      <c r="Y162" s="35" t="s">
        <v>1210</v>
      </c>
      <c r="Z162" s="35" t="s">
        <v>1183</v>
      </c>
      <c r="AA162" s="37">
        <v>0</v>
      </c>
      <c r="AB162" s="46">
        <v>1</v>
      </c>
      <c r="AC162" s="69">
        <f t="shared" si="16"/>
        <v>1</v>
      </c>
      <c r="AD162" s="35"/>
      <c r="AE162" s="35" t="s">
        <v>1211</v>
      </c>
      <c r="AF162" s="36">
        <v>0</v>
      </c>
      <c r="AG162" s="22">
        <f t="shared" si="17"/>
        <v>0</v>
      </c>
      <c r="AH162" s="36" t="s">
        <v>1260</v>
      </c>
      <c r="AI162" s="36"/>
      <c r="AJ162" s="36"/>
      <c r="AK162" s="32" t="s">
        <v>1186</v>
      </c>
      <c r="AL162" s="32" t="s">
        <v>1212</v>
      </c>
      <c r="AM162" s="68" t="s">
        <v>46</v>
      </c>
      <c r="AN162" s="68">
        <v>2202</v>
      </c>
      <c r="AO162" s="68" t="s">
        <v>48</v>
      </c>
      <c r="AP162" s="68" t="s">
        <v>1188</v>
      </c>
      <c r="AQ162" s="32" t="s">
        <v>1203</v>
      </c>
      <c r="AR162" s="2" t="s">
        <v>1204</v>
      </c>
      <c r="AS162" s="47">
        <v>1119</v>
      </c>
      <c r="AT162" s="38" t="s">
        <v>1213</v>
      </c>
      <c r="AU162" s="2"/>
      <c r="AV162" s="39" t="s">
        <v>54</v>
      </c>
      <c r="AW162" s="39" t="s">
        <v>55</v>
      </c>
      <c r="AX162" s="39"/>
      <c r="AY162" s="39"/>
      <c r="AZ162" s="39" t="s">
        <v>1206</v>
      </c>
      <c r="BA162" s="39" t="s">
        <v>57</v>
      </c>
      <c r="BB162" s="39" t="s">
        <v>1193</v>
      </c>
      <c r="BC162" s="40">
        <v>500000000</v>
      </c>
      <c r="BD162" s="43"/>
    </row>
    <row r="163" spans="1:56" s="48" customFormat="1" ht="68.25" customHeight="1" x14ac:dyDescent="0.25">
      <c r="A163" s="68">
        <v>771</v>
      </c>
      <c r="B163" s="32" t="s">
        <v>750</v>
      </c>
      <c r="C163" s="32" t="s">
        <v>1176</v>
      </c>
      <c r="D163" s="32" t="s">
        <v>1261</v>
      </c>
      <c r="E163" s="32" t="s">
        <v>35</v>
      </c>
      <c r="F163" s="33" t="s">
        <v>199</v>
      </c>
      <c r="G163" s="33" t="s">
        <v>1178</v>
      </c>
      <c r="H163" s="49" t="s">
        <v>1255</v>
      </c>
      <c r="I163" s="35" t="s">
        <v>1180</v>
      </c>
      <c r="J163" s="36"/>
      <c r="K163" s="68">
        <f>IF(I163="na",0,IF(COUNTIFS($C$1:C163,C163,$I$1:I163,I163)&gt;1,0,1))</f>
        <v>0</v>
      </c>
      <c r="L163" s="68">
        <f>IF(I163="na",0,IF(COUNTIFS($D$1:D163,D163,$I$1:I163,I163)&gt;1,0,1))</f>
        <v>1</v>
      </c>
      <c r="M163" s="68">
        <f>IF(S163="",0,IF(VLOOKUP(R163,#REF!,2,0)=1,S163-O163,S163-SUMIFS($S:$S,$R:$R,INDEX(meses,VLOOKUP(R163,#REF!,2,0)-1),D:D,D163)))</f>
        <v>0</v>
      </c>
      <c r="N163" s="36"/>
      <c r="O163" s="36"/>
      <c r="P163" s="36"/>
      <c r="Q163" s="36"/>
      <c r="R163" s="35" t="s">
        <v>392</v>
      </c>
      <c r="S163" s="50"/>
      <c r="T163" s="22"/>
      <c r="U163" s="35"/>
      <c r="V163" s="35"/>
      <c r="W163" s="37"/>
      <c r="X163" s="35" t="s">
        <v>1207</v>
      </c>
      <c r="Y163" s="35" t="s">
        <v>1262</v>
      </c>
      <c r="Z163" s="35" t="s">
        <v>1183</v>
      </c>
      <c r="AA163" s="32" t="s">
        <v>1263</v>
      </c>
      <c r="AB163" s="32">
        <v>61</v>
      </c>
      <c r="AC163" s="69" t="e">
        <f t="shared" si="16"/>
        <v>#VALUE!</v>
      </c>
      <c r="AD163" s="68"/>
      <c r="AE163" s="35" t="s">
        <v>1264</v>
      </c>
      <c r="AF163" s="42">
        <v>0</v>
      </c>
      <c r="AG163" s="22">
        <v>0</v>
      </c>
      <c r="AH163" s="36" t="s">
        <v>1265</v>
      </c>
      <c r="AI163" s="32"/>
      <c r="AJ163" s="2"/>
      <c r="AK163" s="32" t="s">
        <v>1186</v>
      </c>
      <c r="AL163" s="38" t="s">
        <v>1266</v>
      </c>
      <c r="AM163" s="2" t="s">
        <v>1203</v>
      </c>
      <c r="AN163" s="39"/>
      <c r="AO163" s="39" t="s">
        <v>1186</v>
      </c>
      <c r="AP163" s="39" t="s">
        <v>1266</v>
      </c>
      <c r="AQ163" s="39" t="s">
        <v>1203</v>
      </c>
      <c r="AR163" s="39" t="s">
        <v>408</v>
      </c>
      <c r="AS163" s="47" t="s">
        <v>408</v>
      </c>
      <c r="AT163" s="39" t="s">
        <v>1267</v>
      </c>
      <c r="AU163" s="40"/>
      <c r="AV163" s="39" t="s">
        <v>54</v>
      </c>
      <c r="AW163" s="51" t="s">
        <v>55</v>
      </c>
      <c r="AX163" s="52"/>
      <c r="AY163" s="52"/>
      <c r="AZ163" s="53" t="s">
        <v>1206</v>
      </c>
      <c r="BA163" s="53" t="s">
        <v>57</v>
      </c>
      <c r="BB163" s="39" t="s">
        <v>1193</v>
      </c>
      <c r="BC163" s="54" t="s">
        <v>1268</v>
      </c>
      <c r="BD163" s="43"/>
    </row>
    <row r="164" spans="1:56" s="41" customFormat="1" ht="39.950000000000003" customHeight="1" x14ac:dyDescent="0.25">
      <c r="A164" s="68">
        <v>772</v>
      </c>
      <c r="B164" s="32" t="s">
        <v>750</v>
      </c>
      <c r="C164" s="32" t="s">
        <v>1176</v>
      </c>
      <c r="D164" s="32" t="s">
        <v>1177</v>
      </c>
      <c r="E164" s="32" t="s">
        <v>35</v>
      </c>
      <c r="F164" s="33" t="s">
        <v>199</v>
      </c>
      <c r="G164" s="33" t="s">
        <v>1178</v>
      </c>
      <c r="H164" s="32" t="s">
        <v>1255</v>
      </c>
      <c r="I164" s="32" t="s">
        <v>1180</v>
      </c>
      <c r="J164" s="32"/>
      <c r="K164" s="68">
        <f>IF(I164="na",0,IF(COUNTIFS($C$1:C164,C164,$I$1:I164,I164)&gt;1,0,1))</f>
        <v>0</v>
      </c>
      <c r="L164" s="68">
        <f>IF(I164="na",0,IF(COUNTIFS($D$1:D164,D164,$I$1:I164,I164)&gt;1,0,1))</f>
        <v>0</v>
      </c>
      <c r="M164" s="68">
        <f>IF(S164="",0,IF(VLOOKUP(R164,#REF!,2,0)=1,S164-O164,S164-SUMIFS($S:$S,$R:$R,INDEX(meses,VLOOKUP(R164,#REF!,2,0)-1),D:D,D164)))</f>
        <v>0</v>
      </c>
      <c r="N164" s="34"/>
      <c r="O164" s="32"/>
      <c r="P164" s="35"/>
      <c r="Q164" s="35"/>
      <c r="R164" s="35" t="s">
        <v>392</v>
      </c>
      <c r="S164" s="42"/>
      <c r="T164" s="22"/>
      <c r="U164" s="36"/>
      <c r="V164" s="36"/>
      <c r="W164" s="36"/>
      <c r="X164" s="35" t="s">
        <v>1214</v>
      </c>
      <c r="Y164" s="35" t="s">
        <v>1258</v>
      </c>
      <c r="Z164" s="35"/>
      <c r="AA164" s="37"/>
      <c r="AB164" s="44"/>
      <c r="AC164" s="44"/>
      <c r="AD164" s="35"/>
      <c r="AE164" s="35"/>
      <c r="AF164" s="36"/>
      <c r="AG164" s="22"/>
      <c r="AH164" s="36"/>
      <c r="AI164" s="36"/>
      <c r="AJ164" s="36"/>
      <c r="AK164" s="32" t="s">
        <v>1186</v>
      </c>
      <c r="AL164" s="32" t="s">
        <v>1217</v>
      </c>
      <c r="AM164" s="68" t="s">
        <v>46</v>
      </c>
      <c r="AN164" s="68">
        <v>2202</v>
      </c>
      <c r="AO164" s="68" t="s">
        <v>48</v>
      </c>
      <c r="AP164" s="68" t="s">
        <v>1188</v>
      </c>
      <c r="AQ164" s="32" t="s">
        <v>1218</v>
      </c>
      <c r="AR164" s="2" t="s">
        <v>1219</v>
      </c>
      <c r="AS164" s="47">
        <v>419</v>
      </c>
      <c r="AT164" s="38" t="s">
        <v>1220</v>
      </c>
      <c r="AU164" s="2"/>
      <c r="AV164" s="39" t="s">
        <v>70</v>
      </c>
      <c r="AW164" s="39" t="s">
        <v>55</v>
      </c>
      <c r="AX164" s="53"/>
      <c r="AY164" s="53"/>
      <c r="AZ164" s="53" t="s">
        <v>1221</v>
      </c>
      <c r="BA164" s="53" t="s">
        <v>57</v>
      </c>
      <c r="BB164" s="39" t="s">
        <v>1193</v>
      </c>
      <c r="BC164" s="40">
        <v>51912000</v>
      </c>
      <c r="BD164" s="43"/>
    </row>
    <row r="165" spans="1:56" s="41" customFormat="1" ht="39.950000000000003" customHeight="1" x14ac:dyDescent="0.25">
      <c r="A165" s="68">
        <v>773</v>
      </c>
      <c r="B165" s="32" t="s">
        <v>750</v>
      </c>
      <c r="C165" s="32" t="s">
        <v>1176</v>
      </c>
      <c r="D165" s="32" t="s">
        <v>1177</v>
      </c>
      <c r="E165" s="32" t="s">
        <v>35</v>
      </c>
      <c r="F165" s="33" t="s">
        <v>199</v>
      </c>
      <c r="G165" s="33" t="s">
        <v>1178</v>
      </c>
      <c r="H165" s="32" t="s">
        <v>1255</v>
      </c>
      <c r="I165" s="32" t="s">
        <v>1180</v>
      </c>
      <c r="J165" s="32"/>
      <c r="K165" s="68">
        <f>IF(I165="na",0,IF(COUNTIFS($C$1:C165,C165,$I$1:I165,I165)&gt;1,0,1))</f>
        <v>0</v>
      </c>
      <c r="L165" s="68">
        <f>IF(I165="na",0,IF(COUNTIFS($D$1:D165,D165,$I$1:I165,I165)&gt;1,0,1))</f>
        <v>0</v>
      </c>
      <c r="M165" s="68">
        <f>IF(S165="",0,IF(VLOOKUP(R165,#REF!,2,0)=1,S165-O165,S165-SUMIFS($S:$S,$R:$R,INDEX(meses,VLOOKUP(R165,#REF!,2,0)-1),D:D,D165)))</f>
        <v>0</v>
      </c>
      <c r="N165" s="34"/>
      <c r="O165" s="32"/>
      <c r="P165" s="35"/>
      <c r="Q165" s="35"/>
      <c r="R165" s="35" t="s">
        <v>392</v>
      </c>
      <c r="S165" s="42"/>
      <c r="T165" s="22"/>
      <c r="U165" s="36"/>
      <c r="V165" s="36"/>
      <c r="W165" s="36"/>
      <c r="X165" s="35" t="s">
        <v>1222</v>
      </c>
      <c r="Y165" s="35" t="s">
        <v>1258</v>
      </c>
      <c r="Z165" s="35"/>
      <c r="AA165" s="37"/>
      <c r="AB165" s="44"/>
      <c r="AC165" s="44"/>
      <c r="AD165" s="35"/>
      <c r="AE165" s="35"/>
      <c r="AF165" s="36"/>
      <c r="AG165" s="22"/>
      <c r="AH165" s="36"/>
      <c r="AI165" s="36"/>
      <c r="AJ165" s="36"/>
      <c r="AK165" s="32" t="s">
        <v>1186</v>
      </c>
      <c r="AL165" s="32" t="s">
        <v>1217</v>
      </c>
      <c r="AM165" s="68" t="s">
        <v>46</v>
      </c>
      <c r="AN165" s="68">
        <v>2202</v>
      </c>
      <c r="AO165" s="68" t="s">
        <v>48</v>
      </c>
      <c r="AP165" s="68" t="s">
        <v>1188</v>
      </c>
      <c r="AQ165" s="32" t="s">
        <v>1218</v>
      </c>
      <c r="AR165" s="2" t="s">
        <v>1219</v>
      </c>
      <c r="AS165" s="47">
        <v>771</v>
      </c>
      <c r="AT165" s="38" t="s">
        <v>1223</v>
      </c>
      <c r="AU165" s="2"/>
      <c r="AV165" s="39" t="s">
        <v>70</v>
      </c>
      <c r="AW165" s="39" t="s">
        <v>55</v>
      </c>
      <c r="AX165" s="55"/>
      <c r="AY165" s="55"/>
      <c r="AZ165" s="55" t="s">
        <v>1221</v>
      </c>
      <c r="BA165" s="55" t="s">
        <v>57</v>
      </c>
      <c r="BB165" s="39" t="s">
        <v>1193</v>
      </c>
      <c r="BC165" s="40">
        <v>81689300</v>
      </c>
      <c r="BD165" s="43"/>
    </row>
    <row r="166" spans="1:56" s="41" customFormat="1" ht="39.950000000000003" customHeight="1" x14ac:dyDescent="0.25">
      <c r="A166" s="68">
        <v>774</v>
      </c>
      <c r="B166" s="32" t="s">
        <v>750</v>
      </c>
      <c r="C166" s="32" t="s">
        <v>1176</v>
      </c>
      <c r="D166" s="32" t="s">
        <v>1177</v>
      </c>
      <c r="E166" s="32" t="s">
        <v>35</v>
      </c>
      <c r="F166" s="33" t="s">
        <v>199</v>
      </c>
      <c r="G166" s="33" t="s">
        <v>1178</v>
      </c>
      <c r="H166" s="32" t="s">
        <v>1255</v>
      </c>
      <c r="I166" s="32" t="s">
        <v>1180</v>
      </c>
      <c r="J166" s="32"/>
      <c r="K166" s="68">
        <f>IF(I166="na",0,IF(COUNTIFS($C$1:C166,C166,$I$1:I166,I166)&gt;1,0,1))</f>
        <v>0</v>
      </c>
      <c r="L166" s="68">
        <f>IF(I166="na",0,IF(COUNTIFS($D$1:D166,D166,$I$1:I166,I166)&gt;1,0,1))</f>
        <v>0</v>
      </c>
      <c r="M166" s="68">
        <f>IF(S166="",0,IF(VLOOKUP(R166,#REF!,2,0)=1,S166-O166,S166-SUMIFS($S:$S,$R:$R,INDEX(meses,VLOOKUP(R166,#REF!,2,0)-1),D:D,D166)))</f>
        <v>0</v>
      </c>
      <c r="N166" s="34"/>
      <c r="O166" s="32"/>
      <c r="P166" s="35"/>
      <c r="Q166" s="35"/>
      <c r="R166" s="35" t="s">
        <v>392</v>
      </c>
      <c r="S166" s="42"/>
      <c r="T166" s="22"/>
      <c r="U166" s="36"/>
      <c r="V166" s="36"/>
      <c r="W166" s="36"/>
      <c r="X166" s="35" t="s">
        <v>1214</v>
      </c>
      <c r="Y166" s="35" t="s">
        <v>1258</v>
      </c>
      <c r="Z166" s="35"/>
      <c r="AA166" s="37"/>
      <c r="AB166" s="44"/>
      <c r="AC166" s="44"/>
      <c r="AD166" s="35"/>
      <c r="AE166" s="35"/>
      <c r="AF166" s="36"/>
      <c r="AG166" s="22"/>
      <c r="AH166" s="36"/>
      <c r="AI166" s="36"/>
      <c r="AJ166" s="36"/>
      <c r="AK166" s="32" t="s">
        <v>1186</v>
      </c>
      <c r="AL166" s="32" t="s">
        <v>1217</v>
      </c>
      <c r="AM166" s="68" t="s">
        <v>46</v>
      </c>
      <c r="AN166" s="68">
        <v>2202</v>
      </c>
      <c r="AO166" s="68" t="s">
        <v>48</v>
      </c>
      <c r="AP166" s="68" t="s">
        <v>1188</v>
      </c>
      <c r="AQ166" s="32" t="s">
        <v>1218</v>
      </c>
      <c r="AR166" s="2" t="s">
        <v>1219</v>
      </c>
      <c r="AS166" s="47">
        <v>778</v>
      </c>
      <c r="AT166" s="38" t="s">
        <v>1224</v>
      </c>
      <c r="AU166" s="2"/>
      <c r="AV166" s="39" t="s">
        <v>70</v>
      </c>
      <c r="AW166" s="39" t="s">
        <v>55</v>
      </c>
      <c r="AX166" s="39"/>
      <c r="AY166" s="39"/>
      <c r="AZ166" s="39" t="s">
        <v>1221</v>
      </c>
      <c r="BA166" s="39" t="s">
        <v>57</v>
      </c>
      <c r="BB166" s="39" t="s">
        <v>1193</v>
      </c>
      <c r="BC166" s="40">
        <v>54188563</v>
      </c>
      <c r="BD166" s="43"/>
    </row>
    <row r="167" spans="1:56" s="41" customFormat="1" ht="39.950000000000003" customHeight="1" x14ac:dyDescent="0.25">
      <c r="A167" s="68">
        <v>775</v>
      </c>
      <c r="B167" s="32" t="s">
        <v>750</v>
      </c>
      <c r="C167" s="32" t="s">
        <v>1176</v>
      </c>
      <c r="D167" s="32" t="s">
        <v>1177</v>
      </c>
      <c r="E167" s="32" t="s">
        <v>35</v>
      </c>
      <c r="F167" s="33" t="s">
        <v>199</v>
      </c>
      <c r="G167" s="33" t="s">
        <v>1178</v>
      </c>
      <c r="H167" s="32" t="s">
        <v>1255</v>
      </c>
      <c r="I167" s="32" t="s">
        <v>1180</v>
      </c>
      <c r="J167" s="32"/>
      <c r="K167" s="68">
        <f>IF(I167="na",0,IF(COUNTIFS($C$1:C167,C167,$I$1:I167,I167)&gt;1,0,1))</f>
        <v>0</v>
      </c>
      <c r="L167" s="68">
        <f>IF(I167="na",0,IF(COUNTIFS($D$1:D167,D167,$I$1:I167,I167)&gt;1,0,1))</f>
        <v>0</v>
      </c>
      <c r="M167" s="68">
        <f>IF(S167="",0,IF(VLOOKUP(R167,#REF!,2,0)=1,S167-O167,S167-SUMIFS($S:$S,$R:$R,INDEX(meses,VLOOKUP(R167,#REF!,2,0)-1),D:D,D167)))</f>
        <v>0</v>
      </c>
      <c r="N167" s="34"/>
      <c r="O167" s="32"/>
      <c r="P167" s="35"/>
      <c r="Q167" s="35"/>
      <c r="R167" s="35" t="s">
        <v>392</v>
      </c>
      <c r="S167" s="42"/>
      <c r="T167" s="22"/>
      <c r="U167" s="36"/>
      <c r="V167" s="36"/>
      <c r="W167" s="36"/>
      <c r="X167" s="35" t="s">
        <v>1222</v>
      </c>
      <c r="Y167" s="35" t="s">
        <v>1258</v>
      </c>
      <c r="Z167" s="35"/>
      <c r="AA167" s="37"/>
      <c r="AB167" s="44"/>
      <c r="AC167" s="44"/>
      <c r="AD167" s="35"/>
      <c r="AE167" s="35"/>
      <c r="AF167" s="36"/>
      <c r="AG167" s="22"/>
      <c r="AH167" s="36"/>
      <c r="AI167" s="36"/>
      <c r="AJ167" s="36"/>
      <c r="AK167" s="32" t="s">
        <v>1186</v>
      </c>
      <c r="AL167" s="32" t="s">
        <v>1217</v>
      </c>
      <c r="AM167" s="68" t="s">
        <v>46</v>
      </c>
      <c r="AN167" s="68">
        <v>2202</v>
      </c>
      <c r="AO167" s="68" t="s">
        <v>48</v>
      </c>
      <c r="AP167" s="68" t="s">
        <v>1188</v>
      </c>
      <c r="AQ167" s="32" t="s">
        <v>1218</v>
      </c>
      <c r="AR167" s="2" t="s">
        <v>1219</v>
      </c>
      <c r="AS167" s="47">
        <v>389</v>
      </c>
      <c r="AT167" s="38" t="s">
        <v>1225</v>
      </c>
      <c r="AU167" s="2"/>
      <c r="AV167" s="39" t="s">
        <v>70</v>
      </c>
      <c r="AW167" s="39" t="s">
        <v>55</v>
      </c>
      <c r="AX167" s="39"/>
      <c r="AY167" s="39"/>
      <c r="AZ167" s="39" t="s">
        <v>1221</v>
      </c>
      <c r="BA167" s="39" t="s">
        <v>57</v>
      </c>
      <c r="BB167" s="39" t="s">
        <v>1193</v>
      </c>
      <c r="BC167" s="40">
        <v>4813333</v>
      </c>
      <c r="BD167" s="43"/>
    </row>
    <row r="168" spans="1:56" s="41" customFormat="1" ht="39.950000000000003" customHeight="1" x14ac:dyDescent="0.25">
      <c r="A168" s="68">
        <v>776</v>
      </c>
      <c r="B168" s="32" t="s">
        <v>750</v>
      </c>
      <c r="C168" s="32" t="s">
        <v>1176</v>
      </c>
      <c r="D168" s="32" t="s">
        <v>1177</v>
      </c>
      <c r="E168" s="32" t="s">
        <v>35</v>
      </c>
      <c r="F168" s="33" t="s">
        <v>199</v>
      </c>
      <c r="G168" s="33" t="s">
        <v>1178</v>
      </c>
      <c r="H168" s="32" t="s">
        <v>1255</v>
      </c>
      <c r="I168" s="32" t="s">
        <v>1180</v>
      </c>
      <c r="J168" s="32"/>
      <c r="K168" s="68">
        <f>IF(I168="na",0,IF(COUNTIFS($C$1:C168,C168,$I$1:I168,I168)&gt;1,0,1))</f>
        <v>0</v>
      </c>
      <c r="L168" s="68">
        <f>IF(I168="na",0,IF(COUNTIFS($D$1:D168,D168,$I$1:I168,I168)&gt;1,0,1))</f>
        <v>0</v>
      </c>
      <c r="M168" s="68">
        <f>IF(S168="",0,IF(VLOOKUP(R168,#REF!,2,0)=1,S168-O168,S168-SUMIFS($S:$S,$R:$R,INDEX(meses,VLOOKUP(R168,#REF!,2,0)-1),D:D,D168)))</f>
        <v>0</v>
      </c>
      <c r="N168" s="34"/>
      <c r="O168" s="32"/>
      <c r="P168" s="35"/>
      <c r="Q168" s="35"/>
      <c r="R168" s="35" t="s">
        <v>392</v>
      </c>
      <c r="S168" s="42"/>
      <c r="T168" s="22"/>
      <c r="U168" s="36"/>
      <c r="V168" s="36"/>
      <c r="W168" s="36"/>
      <c r="X168" s="35" t="s">
        <v>1222</v>
      </c>
      <c r="Y168" s="35" t="s">
        <v>1258</v>
      </c>
      <c r="Z168" s="35"/>
      <c r="AA168" s="37"/>
      <c r="AB168" s="44"/>
      <c r="AC168" s="44"/>
      <c r="AD168" s="35"/>
      <c r="AE168" s="35"/>
      <c r="AF168" s="36"/>
      <c r="AG168" s="22"/>
      <c r="AH168" s="36"/>
      <c r="AI168" s="36"/>
      <c r="AJ168" s="36"/>
      <c r="AK168" s="32" t="s">
        <v>1186</v>
      </c>
      <c r="AL168" s="32" t="s">
        <v>1217</v>
      </c>
      <c r="AM168" s="68" t="s">
        <v>46</v>
      </c>
      <c r="AN168" s="68">
        <v>2202</v>
      </c>
      <c r="AO168" s="68" t="s">
        <v>48</v>
      </c>
      <c r="AP168" s="68" t="s">
        <v>1188</v>
      </c>
      <c r="AQ168" s="32" t="s">
        <v>1218</v>
      </c>
      <c r="AR168" s="2" t="s">
        <v>1219</v>
      </c>
      <c r="AS168" s="47">
        <v>1232</v>
      </c>
      <c r="AT168" s="38" t="s">
        <v>1225</v>
      </c>
      <c r="AU168" s="2"/>
      <c r="AV168" s="39" t="s">
        <v>70</v>
      </c>
      <c r="AW168" s="39" t="s">
        <v>55</v>
      </c>
      <c r="AX168" s="39"/>
      <c r="AY168" s="39"/>
      <c r="AZ168" s="39" t="s">
        <v>1221</v>
      </c>
      <c r="BA168" s="39" t="s">
        <v>57</v>
      </c>
      <c r="BB168" s="39" t="s">
        <v>1193</v>
      </c>
      <c r="BC168" s="40">
        <v>36000000</v>
      </c>
      <c r="BD168" s="43"/>
    </row>
    <row r="169" spans="1:56" s="41" customFormat="1" ht="39.950000000000003" customHeight="1" x14ac:dyDescent="0.25">
      <c r="A169" s="68">
        <v>777</v>
      </c>
      <c r="B169" s="32" t="s">
        <v>750</v>
      </c>
      <c r="C169" s="32" t="s">
        <v>1176</v>
      </c>
      <c r="D169" s="32" t="s">
        <v>1177</v>
      </c>
      <c r="E169" s="32" t="s">
        <v>35</v>
      </c>
      <c r="F169" s="33" t="s">
        <v>199</v>
      </c>
      <c r="G169" s="33" t="s">
        <v>1178</v>
      </c>
      <c r="H169" s="32" t="s">
        <v>1255</v>
      </c>
      <c r="I169" s="32" t="s">
        <v>1180</v>
      </c>
      <c r="J169" s="32"/>
      <c r="K169" s="68">
        <f>IF(I169="na",0,IF(COUNTIFS($C$1:C169,C169,$I$1:I169,I169)&gt;1,0,1))</f>
        <v>0</v>
      </c>
      <c r="L169" s="68">
        <f>IF(I169="na",0,IF(COUNTIFS($D$1:D169,D169,$I$1:I169,I169)&gt;1,0,1))</f>
        <v>0</v>
      </c>
      <c r="M169" s="68">
        <f>IF(S169="",0,IF(VLOOKUP(R169,#REF!,2,0)=1,S169-O169,S169-SUMIFS($S:$S,$R:$R,INDEX(meses,VLOOKUP(R169,#REF!,2,0)-1),D:D,D169)))</f>
        <v>0</v>
      </c>
      <c r="N169" s="34"/>
      <c r="O169" s="32"/>
      <c r="P169" s="35"/>
      <c r="Q169" s="35"/>
      <c r="R169" s="35" t="s">
        <v>392</v>
      </c>
      <c r="S169" s="42"/>
      <c r="T169" s="22"/>
      <c r="U169" s="36"/>
      <c r="V169" s="36"/>
      <c r="W169" s="36"/>
      <c r="X169" s="35" t="s">
        <v>1214</v>
      </c>
      <c r="Y169" s="35" t="s">
        <v>1258</v>
      </c>
      <c r="Z169" s="35"/>
      <c r="AA169" s="37"/>
      <c r="AB169" s="44"/>
      <c r="AC169" s="44"/>
      <c r="AD169" s="35"/>
      <c r="AE169" s="35"/>
      <c r="AF169" s="36"/>
      <c r="AG169" s="22"/>
      <c r="AH169" s="36"/>
      <c r="AI169" s="36"/>
      <c r="AJ169" s="36"/>
      <c r="AK169" s="32" t="s">
        <v>1186</v>
      </c>
      <c r="AL169" s="32" t="s">
        <v>1217</v>
      </c>
      <c r="AM169" s="68" t="s">
        <v>46</v>
      </c>
      <c r="AN169" s="68">
        <v>2202</v>
      </c>
      <c r="AO169" s="68" t="s">
        <v>48</v>
      </c>
      <c r="AP169" s="68" t="s">
        <v>1188</v>
      </c>
      <c r="AQ169" s="32" t="s">
        <v>1218</v>
      </c>
      <c r="AR169" s="2" t="s">
        <v>1219</v>
      </c>
      <c r="AS169" s="47">
        <v>1225</v>
      </c>
      <c r="AT169" s="38" t="s">
        <v>1226</v>
      </c>
      <c r="AU169" s="2"/>
      <c r="AV169" s="39" t="s">
        <v>70</v>
      </c>
      <c r="AW169" s="39" t="s">
        <v>55</v>
      </c>
      <c r="AX169" s="39"/>
      <c r="AY169" s="39"/>
      <c r="AZ169" s="39" t="s">
        <v>1221</v>
      </c>
      <c r="BA169" s="39" t="s">
        <v>57</v>
      </c>
      <c r="BB169" s="39" t="s">
        <v>1193</v>
      </c>
      <c r="BC169" s="40">
        <v>47500000</v>
      </c>
      <c r="BD169" s="43"/>
    </row>
    <row r="170" spans="1:56" s="41" customFormat="1" ht="39.950000000000003" customHeight="1" x14ac:dyDescent="0.25">
      <c r="A170" s="68">
        <v>778</v>
      </c>
      <c r="B170" s="32" t="s">
        <v>750</v>
      </c>
      <c r="C170" s="32" t="s">
        <v>1176</v>
      </c>
      <c r="D170" s="32" t="s">
        <v>1177</v>
      </c>
      <c r="E170" s="32" t="s">
        <v>35</v>
      </c>
      <c r="F170" s="33" t="s">
        <v>199</v>
      </c>
      <c r="G170" s="33" t="s">
        <v>1178</v>
      </c>
      <c r="H170" s="32" t="s">
        <v>1255</v>
      </c>
      <c r="I170" s="32" t="s">
        <v>1180</v>
      </c>
      <c r="J170" s="32"/>
      <c r="K170" s="68">
        <f>IF(I170="na",0,IF(COUNTIFS($C$1:C170,C170,$I$1:I170,I170)&gt;1,0,1))</f>
        <v>0</v>
      </c>
      <c r="L170" s="68">
        <f>IF(I170="na",0,IF(COUNTIFS($D$1:D170,D170,$I$1:I170,I170)&gt;1,0,1))</f>
        <v>0</v>
      </c>
      <c r="M170" s="68">
        <f>IF(S170="",0,IF(VLOOKUP(R170,#REF!,2,0)=1,S170-O170,S170-SUMIFS($S:$S,$R:$R,INDEX(meses,VLOOKUP(R170,#REF!,2,0)-1),D:D,D170)))</f>
        <v>0</v>
      </c>
      <c r="N170" s="34"/>
      <c r="O170" s="32"/>
      <c r="P170" s="35"/>
      <c r="Q170" s="35"/>
      <c r="R170" s="35" t="s">
        <v>392</v>
      </c>
      <c r="S170" s="42"/>
      <c r="T170" s="22"/>
      <c r="U170" s="36"/>
      <c r="V170" s="36"/>
      <c r="W170" s="36"/>
      <c r="X170" s="35" t="s">
        <v>1207</v>
      </c>
      <c r="Y170" s="35" t="s">
        <v>1258</v>
      </c>
      <c r="Z170" s="35"/>
      <c r="AA170" s="37"/>
      <c r="AB170" s="44"/>
      <c r="AC170" s="44"/>
      <c r="AD170" s="35"/>
      <c r="AE170" s="35"/>
      <c r="AF170" s="36"/>
      <c r="AG170" s="22"/>
      <c r="AH170" s="36"/>
      <c r="AI170" s="36"/>
      <c r="AJ170" s="36"/>
      <c r="AK170" s="32" t="s">
        <v>1186</v>
      </c>
      <c r="AL170" s="32" t="s">
        <v>1217</v>
      </c>
      <c r="AM170" s="68" t="s">
        <v>46</v>
      </c>
      <c r="AN170" s="68">
        <v>2202</v>
      </c>
      <c r="AO170" s="68" t="s">
        <v>48</v>
      </c>
      <c r="AP170" s="68" t="s">
        <v>1188</v>
      </c>
      <c r="AQ170" s="32" t="s">
        <v>1218</v>
      </c>
      <c r="AR170" s="2" t="s">
        <v>1219</v>
      </c>
      <c r="AS170" s="47">
        <v>1031</v>
      </c>
      <c r="AT170" s="38" t="s">
        <v>1227</v>
      </c>
      <c r="AU170" s="2"/>
      <c r="AV170" s="39" t="s">
        <v>70</v>
      </c>
      <c r="AW170" s="39" t="s">
        <v>55</v>
      </c>
      <c r="AX170" s="39"/>
      <c r="AY170" s="39"/>
      <c r="AZ170" s="39" t="s">
        <v>1221</v>
      </c>
      <c r="BA170" s="39" t="s">
        <v>57</v>
      </c>
      <c r="BB170" s="39" t="s">
        <v>1193</v>
      </c>
      <c r="BC170" s="40">
        <v>78188330</v>
      </c>
      <c r="BD170" s="43"/>
    </row>
    <row r="171" spans="1:56" s="41" customFormat="1" ht="39.950000000000003" customHeight="1" x14ac:dyDescent="0.25">
      <c r="A171" s="68">
        <v>779</v>
      </c>
      <c r="B171" s="32" t="s">
        <v>750</v>
      </c>
      <c r="C171" s="32" t="s">
        <v>1176</v>
      </c>
      <c r="D171" s="32" t="s">
        <v>1177</v>
      </c>
      <c r="E171" s="32" t="s">
        <v>35</v>
      </c>
      <c r="F171" s="33" t="s">
        <v>199</v>
      </c>
      <c r="G171" s="33" t="s">
        <v>1178</v>
      </c>
      <c r="H171" s="32" t="s">
        <v>1255</v>
      </c>
      <c r="I171" s="32" t="s">
        <v>1180</v>
      </c>
      <c r="J171" s="32"/>
      <c r="K171" s="68">
        <f>IF(I171="na",0,IF(COUNTIFS($C$1:C171,C171,$I$1:I171,I171)&gt;1,0,1))</f>
        <v>0</v>
      </c>
      <c r="L171" s="68">
        <f>IF(I171="na",0,IF(COUNTIFS($D$1:D171,D171,$I$1:I171,I171)&gt;1,0,1))</f>
        <v>0</v>
      </c>
      <c r="M171" s="68">
        <f>IF(S171="",0,IF(VLOOKUP(R171,#REF!,2,0)=1,S171-O171,S171-SUMIFS($S:$S,$R:$R,INDEX(meses,VLOOKUP(R171,#REF!,2,0)-1),D:D,D171)))</f>
        <v>0</v>
      </c>
      <c r="N171" s="34"/>
      <c r="O171" s="32"/>
      <c r="P171" s="35"/>
      <c r="Q171" s="35"/>
      <c r="R171" s="35" t="s">
        <v>392</v>
      </c>
      <c r="S171" s="42"/>
      <c r="T171" s="22"/>
      <c r="U171" s="36"/>
      <c r="V171" s="36"/>
      <c r="W171" s="36"/>
      <c r="X171" s="35" t="s">
        <v>1207</v>
      </c>
      <c r="Y171" s="35" t="s">
        <v>1258</v>
      </c>
      <c r="Z171" s="35"/>
      <c r="AA171" s="37"/>
      <c r="AB171" s="44"/>
      <c r="AC171" s="44"/>
      <c r="AD171" s="35"/>
      <c r="AE171" s="35"/>
      <c r="AF171" s="36"/>
      <c r="AG171" s="22"/>
      <c r="AH171" s="36"/>
      <c r="AI171" s="36"/>
      <c r="AJ171" s="36"/>
      <c r="AK171" s="32" t="s">
        <v>1186</v>
      </c>
      <c r="AL171" s="32" t="s">
        <v>1217</v>
      </c>
      <c r="AM171" s="68" t="s">
        <v>46</v>
      </c>
      <c r="AN171" s="68">
        <v>2202</v>
      </c>
      <c r="AO171" s="68" t="s">
        <v>48</v>
      </c>
      <c r="AP171" s="68" t="s">
        <v>1188</v>
      </c>
      <c r="AQ171" s="32" t="s">
        <v>1218</v>
      </c>
      <c r="AR171" s="2" t="s">
        <v>1219</v>
      </c>
      <c r="AS171" s="47" t="s">
        <v>1228</v>
      </c>
      <c r="AT171" s="38" t="s">
        <v>1229</v>
      </c>
      <c r="AU171" s="2"/>
      <c r="AV171" s="39" t="s">
        <v>70</v>
      </c>
      <c r="AW171" s="39" t="s">
        <v>55</v>
      </c>
      <c r="AX171" s="39"/>
      <c r="AY171" s="39"/>
      <c r="AZ171" s="39" t="s">
        <v>1221</v>
      </c>
      <c r="BA171" s="39" t="s">
        <v>57</v>
      </c>
      <c r="BB171" s="39" t="s">
        <v>1193</v>
      </c>
      <c r="BC171" s="40">
        <v>78188330</v>
      </c>
      <c r="BD171" s="43"/>
    </row>
    <row r="172" spans="1:56" s="41" customFormat="1" ht="39.950000000000003" customHeight="1" x14ac:dyDescent="0.25">
      <c r="A172" s="68">
        <v>780</v>
      </c>
      <c r="B172" s="32" t="s">
        <v>750</v>
      </c>
      <c r="C172" s="32" t="s">
        <v>1176</v>
      </c>
      <c r="D172" s="32" t="s">
        <v>1177</v>
      </c>
      <c r="E172" s="32" t="s">
        <v>35</v>
      </c>
      <c r="F172" s="33" t="s">
        <v>199</v>
      </c>
      <c r="G172" s="33" t="s">
        <v>1178</v>
      </c>
      <c r="H172" s="32" t="s">
        <v>1255</v>
      </c>
      <c r="I172" s="32" t="s">
        <v>1180</v>
      </c>
      <c r="J172" s="32"/>
      <c r="K172" s="68">
        <f>IF(I172="na",0,IF(COUNTIFS($C$1:C172,C172,$I$1:I172,I172)&gt;1,0,1))</f>
        <v>0</v>
      </c>
      <c r="L172" s="68">
        <f>IF(I172="na",0,IF(COUNTIFS($D$1:D172,D172,$I$1:I172,I172)&gt;1,0,1))</f>
        <v>0</v>
      </c>
      <c r="M172" s="68">
        <f>IF(S172="",0,IF(VLOOKUP(R172,#REF!,2,0)=1,S172-O172,S172-SUMIFS($S:$S,$R:$R,INDEX(meses,VLOOKUP(R172,#REF!,2,0)-1),D:D,D172)))</f>
        <v>0</v>
      </c>
      <c r="N172" s="34"/>
      <c r="O172" s="32"/>
      <c r="P172" s="35"/>
      <c r="Q172" s="35"/>
      <c r="R172" s="35" t="s">
        <v>392</v>
      </c>
      <c r="S172" s="42"/>
      <c r="T172" s="22"/>
      <c r="U172" s="36"/>
      <c r="V172" s="36"/>
      <c r="W172" s="36"/>
      <c r="X172" s="35" t="s">
        <v>1199</v>
      </c>
      <c r="Y172" s="35" t="s">
        <v>1258</v>
      </c>
      <c r="Z172" s="35"/>
      <c r="AA172" s="37"/>
      <c r="AB172" s="44"/>
      <c r="AC172" s="44"/>
      <c r="AD172" s="35"/>
      <c r="AE172" s="35"/>
      <c r="AF172" s="36"/>
      <c r="AG172" s="22"/>
      <c r="AH172" s="36"/>
      <c r="AI172" s="36"/>
      <c r="AJ172" s="36"/>
      <c r="AK172" s="32" t="s">
        <v>1186</v>
      </c>
      <c r="AL172" s="32" t="s">
        <v>1217</v>
      </c>
      <c r="AM172" s="68" t="s">
        <v>46</v>
      </c>
      <c r="AN172" s="68">
        <v>2202</v>
      </c>
      <c r="AO172" s="68" t="s">
        <v>48</v>
      </c>
      <c r="AP172" s="68" t="s">
        <v>1188</v>
      </c>
      <c r="AQ172" s="32" t="s">
        <v>1218</v>
      </c>
      <c r="AR172" s="2" t="s">
        <v>1219</v>
      </c>
      <c r="AS172" s="47">
        <v>1036</v>
      </c>
      <c r="AT172" s="38" t="s">
        <v>1230</v>
      </c>
      <c r="AU172" s="2"/>
      <c r="AV172" s="39" t="s">
        <v>70</v>
      </c>
      <c r="AW172" s="39" t="s">
        <v>55</v>
      </c>
      <c r="AX172" s="39"/>
      <c r="AY172" s="39"/>
      <c r="AZ172" s="39" t="s">
        <v>1221</v>
      </c>
      <c r="BA172" s="39" t="s">
        <v>57</v>
      </c>
      <c r="BB172" s="39" t="s">
        <v>1193</v>
      </c>
      <c r="BC172" s="40">
        <v>47586000</v>
      </c>
      <c r="BD172" s="43"/>
    </row>
    <row r="173" spans="1:56" s="48" customFormat="1" ht="39.950000000000003" customHeight="1" x14ac:dyDescent="0.25">
      <c r="A173" s="68">
        <v>781</v>
      </c>
      <c r="B173" s="32" t="s">
        <v>750</v>
      </c>
      <c r="C173" s="32" t="s">
        <v>1176</v>
      </c>
      <c r="D173" s="32" t="s">
        <v>1177</v>
      </c>
      <c r="E173" s="32" t="s">
        <v>35</v>
      </c>
      <c r="F173" s="33" t="s">
        <v>199</v>
      </c>
      <c r="G173" s="33" t="s">
        <v>1178</v>
      </c>
      <c r="H173" s="32" t="s">
        <v>1255</v>
      </c>
      <c r="I173" s="32" t="s">
        <v>1180</v>
      </c>
      <c r="J173" s="32"/>
      <c r="K173" s="68">
        <f>IF(I173="na",0,IF(COUNTIFS($C$1:C173,C173,$I$1:I173,I173)&gt;1,0,1))</f>
        <v>0</v>
      </c>
      <c r="L173" s="68">
        <f>IF(I173="na",0,IF(COUNTIFS($D$1:D173,D173,$I$1:I173,I173)&gt;1,0,1))</f>
        <v>0</v>
      </c>
      <c r="M173" s="68">
        <f>IF(S173="",0,IF(VLOOKUP(R173,#REF!,2,0)=1,S173-O173,S173-SUMIFS($S:$S,$R:$R,INDEX(meses,VLOOKUP(R173,#REF!,2,0)-1),D:D,D173)))</f>
        <v>0</v>
      </c>
      <c r="N173" s="34"/>
      <c r="O173" s="32"/>
      <c r="P173" s="35"/>
      <c r="Q173" s="35"/>
      <c r="R173" s="35" t="s">
        <v>392</v>
      </c>
      <c r="S173" s="42"/>
      <c r="T173" s="22"/>
      <c r="U173" s="36"/>
      <c r="V173" s="36"/>
      <c r="W173" s="36"/>
      <c r="X173" s="35" t="s">
        <v>1199</v>
      </c>
      <c r="Y173" s="35" t="s">
        <v>1258</v>
      </c>
      <c r="Z173" s="35"/>
      <c r="AA173" s="37"/>
      <c r="AB173" s="44"/>
      <c r="AC173" s="44"/>
      <c r="AD173" s="35"/>
      <c r="AE173" s="35"/>
      <c r="AF173" s="36"/>
      <c r="AG173" s="22"/>
      <c r="AH173" s="36"/>
      <c r="AI173" s="36"/>
      <c r="AJ173" s="36"/>
      <c r="AK173" s="32" t="s">
        <v>1186</v>
      </c>
      <c r="AL173" s="32" t="s">
        <v>1217</v>
      </c>
      <c r="AM173" s="68" t="s">
        <v>46</v>
      </c>
      <c r="AN173" s="68">
        <v>2202</v>
      </c>
      <c r="AO173" s="68" t="s">
        <v>48</v>
      </c>
      <c r="AP173" s="68" t="s">
        <v>1188</v>
      </c>
      <c r="AQ173" s="32" t="s">
        <v>1218</v>
      </c>
      <c r="AR173" s="2" t="s">
        <v>1219</v>
      </c>
      <c r="AS173" s="43" t="s">
        <v>1231</v>
      </c>
      <c r="AT173" s="38" t="s">
        <v>1232</v>
      </c>
      <c r="AU173" s="2"/>
      <c r="AV173" s="39" t="s">
        <v>70</v>
      </c>
      <c r="AW173" s="39" t="s">
        <v>55</v>
      </c>
      <c r="AX173" s="39"/>
      <c r="AY173" s="39"/>
      <c r="AZ173" s="39" t="s">
        <v>1221</v>
      </c>
      <c r="BA173" s="39" t="s">
        <v>57</v>
      </c>
      <c r="BB173" s="39" t="s">
        <v>1193</v>
      </c>
      <c r="BC173" s="40">
        <v>150000000</v>
      </c>
      <c r="BD173" s="43"/>
    </row>
    <row r="174" spans="1:56" s="41" customFormat="1" ht="39.950000000000003" customHeight="1" x14ac:dyDescent="0.25">
      <c r="A174" s="68">
        <v>782</v>
      </c>
      <c r="B174" s="32" t="s">
        <v>750</v>
      </c>
      <c r="C174" s="32" t="s">
        <v>1176</v>
      </c>
      <c r="D174" s="32" t="s">
        <v>1177</v>
      </c>
      <c r="E174" s="32" t="s">
        <v>35</v>
      </c>
      <c r="F174" s="33" t="s">
        <v>199</v>
      </c>
      <c r="G174" s="33" t="s">
        <v>1178</v>
      </c>
      <c r="H174" s="32" t="s">
        <v>1255</v>
      </c>
      <c r="I174" s="32" t="s">
        <v>1180</v>
      </c>
      <c r="J174" s="32"/>
      <c r="K174" s="68">
        <f>IF(I174="na",0,IF(COUNTIFS($C$1:C174,C174,$I$1:I174,I174)&gt;1,0,1))</f>
        <v>0</v>
      </c>
      <c r="L174" s="68">
        <f>IF(I174="na",0,IF(COUNTIFS($D$1:D174,D174,$I$1:I174,I174)&gt;1,0,1))</f>
        <v>0</v>
      </c>
      <c r="M174" s="68">
        <f>IF(S174="",0,IF(VLOOKUP(R174,#REF!,2,0)=1,S174-O174,S174-SUMIFS($S:$S,$R:$R,INDEX(meses,VLOOKUP(R174,#REF!,2,0)-1),D:D,D174)))</f>
        <v>0</v>
      </c>
      <c r="N174" s="34"/>
      <c r="O174" s="32"/>
      <c r="P174" s="35"/>
      <c r="Q174" s="35"/>
      <c r="R174" s="35" t="s">
        <v>392</v>
      </c>
      <c r="S174" s="42"/>
      <c r="T174" s="22"/>
      <c r="U174" s="36"/>
      <c r="V174" s="36"/>
      <c r="W174" s="36"/>
      <c r="X174" s="35" t="s">
        <v>1199</v>
      </c>
      <c r="Y174" s="35" t="s">
        <v>1258</v>
      </c>
      <c r="Z174" s="35"/>
      <c r="AA174" s="37"/>
      <c r="AB174" s="44"/>
      <c r="AC174" s="44"/>
      <c r="AD174" s="35"/>
      <c r="AE174" s="35"/>
      <c r="AF174" s="36"/>
      <c r="AG174" s="22"/>
      <c r="AH174" s="36"/>
      <c r="AI174" s="36"/>
      <c r="AJ174" s="36"/>
      <c r="AK174" s="32" t="s">
        <v>1186</v>
      </c>
      <c r="AL174" s="32" t="s">
        <v>1217</v>
      </c>
      <c r="AM174" s="68" t="s">
        <v>46</v>
      </c>
      <c r="AN174" s="68">
        <v>2202</v>
      </c>
      <c r="AO174" s="68" t="s">
        <v>48</v>
      </c>
      <c r="AP174" s="68" t="s">
        <v>1188</v>
      </c>
      <c r="AQ174" s="32" t="s">
        <v>1218</v>
      </c>
      <c r="AR174" s="2" t="s">
        <v>1219</v>
      </c>
      <c r="AS174" s="43" t="s">
        <v>1233</v>
      </c>
      <c r="AT174" s="38" t="s">
        <v>1234</v>
      </c>
      <c r="AU174" s="2"/>
      <c r="AV174" s="39" t="s">
        <v>70</v>
      </c>
      <c r="AW174" s="39" t="s">
        <v>55</v>
      </c>
      <c r="AX174" s="39"/>
      <c r="AY174" s="39"/>
      <c r="AZ174" s="39" t="s">
        <v>1221</v>
      </c>
      <c r="BA174" s="39" t="s">
        <v>57</v>
      </c>
      <c r="BB174" s="39" t="s">
        <v>1193</v>
      </c>
      <c r="BC174" s="40">
        <v>49749000</v>
      </c>
      <c r="BD174" s="43"/>
    </row>
    <row r="175" spans="1:56" s="41" customFormat="1" ht="39.950000000000003" customHeight="1" x14ac:dyDescent="0.25">
      <c r="A175" s="68">
        <v>783</v>
      </c>
      <c r="B175" s="32" t="s">
        <v>750</v>
      </c>
      <c r="C175" s="32" t="s">
        <v>1176</v>
      </c>
      <c r="D175" s="32" t="s">
        <v>1177</v>
      </c>
      <c r="E175" s="32" t="s">
        <v>35</v>
      </c>
      <c r="F175" s="33" t="s">
        <v>199</v>
      </c>
      <c r="G175" s="33" t="s">
        <v>1178</v>
      </c>
      <c r="H175" s="32" t="s">
        <v>1255</v>
      </c>
      <c r="I175" s="32" t="s">
        <v>1180</v>
      </c>
      <c r="J175" s="32"/>
      <c r="K175" s="68">
        <f>IF(I175="na",0,IF(COUNTIFS($C$1:C175,C175,$I$1:I175,I175)&gt;1,0,1))</f>
        <v>0</v>
      </c>
      <c r="L175" s="68">
        <f>IF(I175="na",0,IF(COUNTIFS($D$1:D175,D175,$I$1:I175,I175)&gt;1,0,1))</f>
        <v>0</v>
      </c>
      <c r="M175" s="68">
        <f>IF(S175="",0,IF(VLOOKUP(R175,#REF!,2,0)=1,S175-O175,S175-SUMIFS($S:$S,$R:$R,INDEX(meses,VLOOKUP(R175,#REF!,2,0)-1),D:D,D175)))</f>
        <v>0</v>
      </c>
      <c r="N175" s="34"/>
      <c r="O175" s="32"/>
      <c r="P175" s="35"/>
      <c r="Q175" s="35"/>
      <c r="R175" s="35" t="s">
        <v>392</v>
      </c>
      <c r="S175" s="42"/>
      <c r="T175" s="22"/>
      <c r="U175" s="36"/>
      <c r="V175" s="36"/>
      <c r="W175" s="36"/>
      <c r="X175" s="35" t="s">
        <v>1235</v>
      </c>
      <c r="Y175" s="35" t="s">
        <v>1258</v>
      </c>
      <c r="Z175" s="35"/>
      <c r="AA175" s="37"/>
      <c r="AB175" s="44"/>
      <c r="AC175" s="44"/>
      <c r="AD175" s="35"/>
      <c r="AE175" s="35"/>
      <c r="AF175" s="36"/>
      <c r="AG175" s="22"/>
      <c r="AH175" s="36"/>
      <c r="AI175" s="36"/>
      <c r="AJ175" s="36"/>
      <c r="AK175" s="32" t="s">
        <v>1186</v>
      </c>
      <c r="AL175" s="32" t="s">
        <v>1217</v>
      </c>
      <c r="AM175" s="68" t="s">
        <v>46</v>
      </c>
      <c r="AN175" s="68">
        <v>2202</v>
      </c>
      <c r="AO175" s="68" t="s">
        <v>48</v>
      </c>
      <c r="AP175" s="68" t="s">
        <v>1188</v>
      </c>
      <c r="AQ175" s="32" t="s">
        <v>1218</v>
      </c>
      <c r="AR175" s="2" t="s">
        <v>1219</v>
      </c>
      <c r="AS175" s="43">
        <v>1226</v>
      </c>
      <c r="AT175" s="38" t="s">
        <v>1236</v>
      </c>
      <c r="AU175" s="2"/>
      <c r="AV175" s="39" t="s">
        <v>70</v>
      </c>
      <c r="AW175" s="39" t="s">
        <v>55</v>
      </c>
      <c r="AX175" s="39"/>
      <c r="AY175" s="39"/>
      <c r="AZ175" s="39" t="s">
        <v>1221</v>
      </c>
      <c r="BA175" s="39" t="s">
        <v>57</v>
      </c>
      <c r="BB175" s="39" t="s">
        <v>1193</v>
      </c>
      <c r="BC175" s="40">
        <v>71250000</v>
      </c>
      <c r="BD175" s="43"/>
    </row>
    <row r="176" spans="1:56" s="41" customFormat="1" ht="39.950000000000003" customHeight="1" x14ac:dyDescent="0.25">
      <c r="A176" s="68">
        <v>784</v>
      </c>
      <c r="B176" s="32" t="s">
        <v>750</v>
      </c>
      <c r="C176" s="32" t="s">
        <v>1176</v>
      </c>
      <c r="D176" s="32" t="s">
        <v>1177</v>
      </c>
      <c r="E176" s="32" t="s">
        <v>35</v>
      </c>
      <c r="F176" s="33" t="s">
        <v>199</v>
      </c>
      <c r="G176" s="33" t="s">
        <v>1178</v>
      </c>
      <c r="H176" s="32" t="s">
        <v>1255</v>
      </c>
      <c r="I176" s="32" t="s">
        <v>1180</v>
      </c>
      <c r="J176" s="32"/>
      <c r="K176" s="68">
        <f>IF(I176="na",0,IF(COUNTIFS($C$1:C176,C176,$I$1:I176,I176)&gt;1,0,1))</f>
        <v>0</v>
      </c>
      <c r="L176" s="68">
        <f>IF(I176="na",0,IF(COUNTIFS($D$1:D176,D176,$I$1:I176,I176)&gt;1,0,1))</f>
        <v>0</v>
      </c>
      <c r="M176" s="68">
        <f>IF(S176="",0,IF(VLOOKUP(R176,#REF!,2,0)=1,S176-O176,S176-SUMIFS($S:$S,$R:$R,INDEX(meses,VLOOKUP(R176,#REF!,2,0)-1),D:D,D176)))</f>
        <v>0</v>
      </c>
      <c r="N176" s="34"/>
      <c r="O176" s="32"/>
      <c r="P176" s="35"/>
      <c r="Q176" s="35"/>
      <c r="R176" s="35" t="s">
        <v>392</v>
      </c>
      <c r="S176" s="42"/>
      <c r="T176" s="22"/>
      <c r="U176" s="36"/>
      <c r="V176" s="36"/>
      <c r="W176" s="36"/>
      <c r="X176" s="35" t="s">
        <v>1199</v>
      </c>
      <c r="Y176" s="35" t="s">
        <v>1258</v>
      </c>
      <c r="Z176" s="35"/>
      <c r="AA176" s="37"/>
      <c r="AB176" s="44"/>
      <c r="AC176" s="44"/>
      <c r="AD176" s="35"/>
      <c r="AE176" s="35"/>
      <c r="AF176" s="36"/>
      <c r="AG176" s="22"/>
      <c r="AH176" s="36"/>
      <c r="AI176" s="36"/>
      <c r="AJ176" s="36"/>
      <c r="AK176" s="32" t="s">
        <v>1186</v>
      </c>
      <c r="AL176" s="32" t="s">
        <v>1217</v>
      </c>
      <c r="AM176" s="68" t="s">
        <v>46</v>
      </c>
      <c r="AN176" s="68">
        <v>2202</v>
      </c>
      <c r="AO176" s="68" t="s">
        <v>48</v>
      </c>
      <c r="AP176" s="68" t="s">
        <v>1188</v>
      </c>
      <c r="AQ176" s="32" t="s">
        <v>1218</v>
      </c>
      <c r="AR176" s="2" t="s">
        <v>1219</v>
      </c>
      <c r="AS176" s="43">
        <v>1227</v>
      </c>
      <c r="AT176" s="38" t="s">
        <v>1236</v>
      </c>
      <c r="AU176" s="2"/>
      <c r="AV176" s="39" t="s">
        <v>70</v>
      </c>
      <c r="AW176" s="39" t="s">
        <v>55</v>
      </c>
      <c r="AX176" s="39"/>
      <c r="AY176" s="39"/>
      <c r="AZ176" s="39" t="s">
        <v>1221</v>
      </c>
      <c r="BA176" s="39" t="s">
        <v>57</v>
      </c>
      <c r="BB176" s="39" t="s">
        <v>1193</v>
      </c>
      <c r="BC176" s="40">
        <v>57000000</v>
      </c>
      <c r="BD176" s="43"/>
    </row>
    <row r="177" spans="1:56" s="41" customFormat="1" ht="39.950000000000003" customHeight="1" x14ac:dyDescent="0.25">
      <c r="A177" s="68">
        <v>785</v>
      </c>
      <c r="B177" s="32" t="s">
        <v>750</v>
      </c>
      <c r="C177" s="32" t="s">
        <v>1176</v>
      </c>
      <c r="D177" s="32" t="s">
        <v>1177</v>
      </c>
      <c r="E177" s="32" t="s">
        <v>35</v>
      </c>
      <c r="F177" s="33" t="s">
        <v>199</v>
      </c>
      <c r="G177" s="33" t="s">
        <v>1178</v>
      </c>
      <c r="H177" s="32" t="s">
        <v>1255</v>
      </c>
      <c r="I177" s="32" t="s">
        <v>1180</v>
      </c>
      <c r="J177" s="32"/>
      <c r="K177" s="68">
        <f>IF(I177="na",0,IF(COUNTIFS($C$1:C177,C177,$I$1:I177,I177)&gt;1,0,1))</f>
        <v>0</v>
      </c>
      <c r="L177" s="68">
        <f>IF(I177="na",0,IF(COUNTIFS($D$1:D177,D177,$I$1:I177,I177)&gt;1,0,1))</f>
        <v>0</v>
      </c>
      <c r="M177" s="68">
        <f>IF(S177="",0,IF(VLOOKUP(R177,#REF!,2,0)=1,S177-O177,S177-SUMIFS($S:$S,$R:$R,INDEX(meses,VLOOKUP(R177,#REF!,2,0)-1),D:D,D177)))</f>
        <v>0</v>
      </c>
      <c r="N177" s="34"/>
      <c r="O177" s="32"/>
      <c r="P177" s="35"/>
      <c r="Q177" s="35"/>
      <c r="R177" s="35" t="s">
        <v>392</v>
      </c>
      <c r="S177" s="42"/>
      <c r="T177" s="22"/>
      <c r="U177" s="36"/>
      <c r="V177" s="36"/>
      <c r="W177" s="36"/>
      <c r="X177" s="35" t="s">
        <v>1199</v>
      </c>
      <c r="Y177" s="35" t="s">
        <v>1258</v>
      </c>
      <c r="Z177" s="35"/>
      <c r="AA177" s="37"/>
      <c r="AB177" s="44"/>
      <c r="AC177" s="44"/>
      <c r="AD177" s="35"/>
      <c r="AE177" s="35"/>
      <c r="AF177" s="36"/>
      <c r="AG177" s="22"/>
      <c r="AH177" s="36"/>
      <c r="AI177" s="36"/>
      <c r="AJ177" s="36"/>
      <c r="AK177" s="32" t="s">
        <v>1186</v>
      </c>
      <c r="AL177" s="32" t="s">
        <v>1217</v>
      </c>
      <c r="AM177" s="68" t="s">
        <v>46</v>
      </c>
      <c r="AN177" s="68">
        <v>2202</v>
      </c>
      <c r="AO177" s="68" t="s">
        <v>48</v>
      </c>
      <c r="AP177" s="68" t="s">
        <v>1188</v>
      </c>
      <c r="AQ177" s="32" t="s">
        <v>1218</v>
      </c>
      <c r="AR177" s="2" t="s">
        <v>1219</v>
      </c>
      <c r="AS177" s="43" t="s">
        <v>1237</v>
      </c>
      <c r="AT177" s="38" t="s">
        <v>1238</v>
      </c>
      <c r="AU177" s="2"/>
      <c r="AV177" s="39" t="s">
        <v>70</v>
      </c>
      <c r="AW177" s="39" t="s">
        <v>55</v>
      </c>
      <c r="AX177" s="39"/>
      <c r="AY177" s="39"/>
      <c r="AZ177" s="39" t="s">
        <v>1221</v>
      </c>
      <c r="BA177" s="39" t="s">
        <v>57</v>
      </c>
      <c r="BB177" s="39" t="s">
        <v>1193</v>
      </c>
      <c r="BC177" s="40">
        <v>144000000</v>
      </c>
      <c r="BD177" s="43"/>
    </row>
    <row r="178" spans="1:56" s="41" customFormat="1" ht="39.950000000000003" customHeight="1" x14ac:dyDescent="0.25">
      <c r="A178" s="68">
        <v>786</v>
      </c>
      <c r="B178" s="32" t="s">
        <v>750</v>
      </c>
      <c r="C178" s="32" t="s">
        <v>1176</v>
      </c>
      <c r="D178" s="32" t="s">
        <v>1177</v>
      </c>
      <c r="E178" s="32" t="s">
        <v>35</v>
      </c>
      <c r="F178" s="33" t="s">
        <v>199</v>
      </c>
      <c r="G178" s="33" t="s">
        <v>1178</v>
      </c>
      <c r="H178" s="32" t="s">
        <v>1255</v>
      </c>
      <c r="I178" s="32" t="s">
        <v>1180</v>
      </c>
      <c r="J178" s="32"/>
      <c r="K178" s="68">
        <f>IF(I178="na",0,IF(COUNTIFS($C$1:C178,C178,$I$1:I178,I178)&gt;1,0,1))</f>
        <v>0</v>
      </c>
      <c r="L178" s="68">
        <f>IF(I178="na",0,IF(COUNTIFS($D$1:D178,D178,$I$1:I178,I178)&gt;1,0,1))</f>
        <v>0</v>
      </c>
      <c r="M178" s="68">
        <f>IF(S178="",0,IF(VLOOKUP(R178,#REF!,2,0)=1,S178-O178,S178-SUMIFS($S:$S,$R:$R,INDEX(meses,VLOOKUP(R178,#REF!,2,0)-1),D:D,D178)))</f>
        <v>0</v>
      </c>
      <c r="N178" s="34"/>
      <c r="O178" s="32"/>
      <c r="P178" s="35"/>
      <c r="Q178" s="35"/>
      <c r="R178" s="35" t="s">
        <v>392</v>
      </c>
      <c r="S178" s="42"/>
      <c r="T178" s="22"/>
      <c r="U178" s="36"/>
      <c r="V178" s="36"/>
      <c r="W178" s="36"/>
      <c r="X178" s="35" t="s">
        <v>1207</v>
      </c>
      <c r="Y178" s="35" t="s">
        <v>1258</v>
      </c>
      <c r="Z178" s="35"/>
      <c r="AA178" s="37"/>
      <c r="AB178" s="44"/>
      <c r="AC178" s="44"/>
      <c r="AD178" s="35"/>
      <c r="AE178" s="35"/>
      <c r="AF178" s="36"/>
      <c r="AG178" s="22"/>
      <c r="AH178" s="36"/>
      <c r="AI178" s="36"/>
      <c r="AJ178" s="36"/>
      <c r="AK178" s="32" t="s">
        <v>1186</v>
      </c>
      <c r="AL178" s="32" t="s">
        <v>1217</v>
      </c>
      <c r="AM178" s="68" t="s">
        <v>46</v>
      </c>
      <c r="AN178" s="68">
        <v>2202</v>
      </c>
      <c r="AO178" s="68" t="s">
        <v>48</v>
      </c>
      <c r="AP178" s="68" t="s">
        <v>1188</v>
      </c>
      <c r="AQ178" s="32" t="s">
        <v>1218</v>
      </c>
      <c r="AR178" s="2" t="s">
        <v>1219</v>
      </c>
      <c r="AS178" s="43" t="s">
        <v>1239</v>
      </c>
      <c r="AT178" s="38" t="s">
        <v>1240</v>
      </c>
      <c r="AU178" s="2"/>
      <c r="AV178" s="39" t="s">
        <v>70</v>
      </c>
      <c r="AW178" s="39" t="s">
        <v>55</v>
      </c>
      <c r="AX178" s="39"/>
      <c r="AY178" s="39"/>
      <c r="AZ178" s="39" t="s">
        <v>1221</v>
      </c>
      <c r="BA178" s="39" t="s">
        <v>57</v>
      </c>
      <c r="BB178" s="39" t="s">
        <v>1193</v>
      </c>
      <c r="BC178" s="40">
        <v>69615000</v>
      </c>
      <c r="BD178" s="43"/>
    </row>
    <row r="179" spans="1:56" s="41" customFormat="1" ht="39.950000000000003" customHeight="1" x14ac:dyDescent="0.25">
      <c r="A179" s="68">
        <v>787</v>
      </c>
      <c r="B179" s="32" t="s">
        <v>750</v>
      </c>
      <c r="C179" s="32" t="s">
        <v>1176</v>
      </c>
      <c r="D179" s="32" t="s">
        <v>1177</v>
      </c>
      <c r="E179" s="32" t="s">
        <v>35</v>
      </c>
      <c r="F179" s="33" t="s">
        <v>199</v>
      </c>
      <c r="G179" s="33" t="s">
        <v>1178</v>
      </c>
      <c r="H179" s="32" t="s">
        <v>1255</v>
      </c>
      <c r="I179" s="32" t="s">
        <v>1180</v>
      </c>
      <c r="J179" s="32"/>
      <c r="K179" s="68">
        <f>IF(I179="na",0,IF(COUNTIFS($C$1:C179,C179,$I$1:I179,I179)&gt;1,0,1))</f>
        <v>0</v>
      </c>
      <c r="L179" s="68">
        <f>IF(I179="na",0,IF(COUNTIFS($D$1:D179,D179,$I$1:I179,I179)&gt;1,0,1))</f>
        <v>0</v>
      </c>
      <c r="M179" s="68">
        <f>IF(S179="",0,IF(VLOOKUP(R179,#REF!,2,0)=1,S179-O179,S179-SUMIFS($S:$S,$R:$R,INDEX(meses,VLOOKUP(R179,#REF!,2,0)-1),D:D,D179)))</f>
        <v>0</v>
      </c>
      <c r="N179" s="34"/>
      <c r="O179" s="32"/>
      <c r="P179" s="35"/>
      <c r="Q179" s="35"/>
      <c r="R179" s="35" t="s">
        <v>392</v>
      </c>
      <c r="S179" s="42"/>
      <c r="T179" s="22"/>
      <c r="U179" s="36"/>
      <c r="V179" s="36"/>
      <c r="W179" s="36"/>
      <c r="X179" s="35" t="s">
        <v>1199</v>
      </c>
      <c r="Y179" s="35" t="s">
        <v>1241</v>
      </c>
      <c r="Z179" s="35" t="s">
        <v>1183</v>
      </c>
      <c r="AA179" s="37"/>
      <c r="AB179" s="37">
        <v>25</v>
      </c>
      <c r="AC179" s="37"/>
      <c r="AD179" s="35"/>
      <c r="AE179" s="35" t="s">
        <v>1242</v>
      </c>
      <c r="AF179" s="36">
        <v>0</v>
      </c>
      <c r="AG179" s="22"/>
      <c r="AH179" s="36" t="s">
        <v>1269</v>
      </c>
      <c r="AI179" s="36"/>
      <c r="AJ179" s="36"/>
      <c r="AK179" s="32" t="s">
        <v>1186</v>
      </c>
      <c r="AL179" s="32" t="s">
        <v>1243</v>
      </c>
      <c r="AM179" s="68" t="s">
        <v>46</v>
      </c>
      <c r="AN179" s="68">
        <v>2202</v>
      </c>
      <c r="AO179" s="68" t="s">
        <v>48</v>
      </c>
      <c r="AP179" s="68" t="s">
        <v>1188</v>
      </c>
      <c r="AQ179" s="32" t="s">
        <v>1218</v>
      </c>
      <c r="AR179" s="2" t="s">
        <v>1219</v>
      </c>
      <c r="AS179" s="43">
        <v>1164</v>
      </c>
      <c r="AT179" s="38" t="s">
        <v>1244</v>
      </c>
      <c r="AU179" s="2"/>
      <c r="AV179" s="39" t="s">
        <v>70</v>
      </c>
      <c r="AW179" s="39" t="s">
        <v>55</v>
      </c>
      <c r="AX179" s="39"/>
      <c r="AY179" s="39"/>
      <c r="AZ179" s="39" t="s">
        <v>1221</v>
      </c>
      <c r="BA179" s="39" t="s">
        <v>57</v>
      </c>
      <c r="BB179" s="39" t="s">
        <v>1193</v>
      </c>
      <c r="BC179" s="40">
        <v>0</v>
      </c>
      <c r="BD179" s="43"/>
    </row>
    <row r="180" spans="1:56" s="41" customFormat="1" ht="39.950000000000003" customHeight="1" x14ac:dyDescent="0.25">
      <c r="A180" s="68">
        <v>788</v>
      </c>
      <c r="B180" s="32" t="s">
        <v>750</v>
      </c>
      <c r="C180" s="32" t="s">
        <v>1176</v>
      </c>
      <c r="D180" s="32" t="s">
        <v>1177</v>
      </c>
      <c r="E180" s="32" t="s">
        <v>35</v>
      </c>
      <c r="F180" s="33" t="s">
        <v>199</v>
      </c>
      <c r="G180" s="33" t="s">
        <v>1178</v>
      </c>
      <c r="H180" s="32" t="s">
        <v>1255</v>
      </c>
      <c r="I180" s="32" t="s">
        <v>1180</v>
      </c>
      <c r="J180" s="32"/>
      <c r="K180" s="68">
        <f>IF(I180="na",0,IF(COUNTIFS($C$1:C180,C180,$I$1:I180,I180)&gt;1,0,1))</f>
        <v>0</v>
      </c>
      <c r="L180" s="68">
        <f>IF(I180="na",0,IF(COUNTIFS($D$1:D180,D180,$I$1:I180,I180)&gt;1,0,1))</f>
        <v>0</v>
      </c>
      <c r="M180" s="68">
        <f>IF(S180="",0,IF(VLOOKUP(R180,#REF!,2,0)=1,S180-O180,S180-SUMIFS($S:$S,$R:$R,INDEX(meses,VLOOKUP(R180,#REF!,2,0)-1),D:D,D180)))</f>
        <v>0</v>
      </c>
      <c r="N180" s="34"/>
      <c r="O180" s="32"/>
      <c r="P180" s="35"/>
      <c r="Q180" s="35"/>
      <c r="R180" s="35" t="s">
        <v>392</v>
      </c>
      <c r="S180" s="42"/>
      <c r="T180" s="22"/>
      <c r="U180" s="36"/>
      <c r="V180" s="36"/>
      <c r="W180" s="36"/>
      <c r="X180" s="35" t="s">
        <v>1199</v>
      </c>
      <c r="Y180" s="35" t="s">
        <v>1245</v>
      </c>
      <c r="Z180" s="35" t="s">
        <v>1183</v>
      </c>
      <c r="AA180" s="37"/>
      <c r="AB180" s="46">
        <v>1</v>
      </c>
      <c r="AC180" s="46"/>
      <c r="AD180" s="35" t="s">
        <v>282</v>
      </c>
      <c r="AE180" s="35" t="s">
        <v>1211</v>
      </c>
      <c r="AF180" s="36">
        <v>0</v>
      </c>
      <c r="AG180" s="22"/>
      <c r="AH180" s="36" t="s">
        <v>1270</v>
      </c>
      <c r="AI180" s="36"/>
      <c r="AJ180" s="36"/>
      <c r="AK180" s="32" t="s">
        <v>1186</v>
      </c>
      <c r="AL180" s="32" t="s">
        <v>1243</v>
      </c>
      <c r="AM180" s="68" t="s">
        <v>46</v>
      </c>
      <c r="AN180" s="68">
        <v>2202</v>
      </c>
      <c r="AO180" s="68" t="s">
        <v>48</v>
      </c>
      <c r="AP180" s="68" t="s">
        <v>1188</v>
      </c>
      <c r="AQ180" s="32" t="s">
        <v>1218</v>
      </c>
      <c r="AR180" s="2" t="s">
        <v>1219</v>
      </c>
      <c r="AS180" s="43">
        <v>1190</v>
      </c>
      <c r="AT180" s="38" t="s">
        <v>1246</v>
      </c>
      <c r="AU180" s="2"/>
      <c r="AV180" s="39" t="s">
        <v>70</v>
      </c>
      <c r="AW180" s="39" t="s">
        <v>55</v>
      </c>
      <c r="AX180" s="39"/>
      <c r="AY180" s="39"/>
      <c r="AZ180" s="39" t="s">
        <v>1221</v>
      </c>
      <c r="BA180" s="39" t="s">
        <v>57</v>
      </c>
      <c r="BB180" s="39" t="s">
        <v>1193</v>
      </c>
      <c r="BC180" s="40">
        <v>601000000</v>
      </c>
      <c r="BD180" s="43"/>
    </row>
    <row r="181" spans="1:56" s="41" customFormat="1" ht="39.950000000000003" customHeight="1" x14ac:dyDescent="0.25">
      <c r="A181" s="68">
        <v>789</v>
      </c>
      <c r="B181" s="32" t="s">
        <v>750</v>
      </c>
      <c r="C181" s="32" t="s">
        <v>1176</v>
      </c>
      <c r="D181" s="32" t="s">
        <v>1177</v>
      </c>
      <c r="E181" s="32" t="s">
        <v>35</v>
      </c>
      <c r="F181" s="33" t="s">
        <v>199</v>
      </c>
      <c r="G181" s="33" t="s">
        <v>1178</v>
      </c>
      <c r="H181" s="32" t="s">
        <v>1255</v>
      </c>
      <c r="I181" s="32" t="s">
        <v>1180</v>
      </c>
      <c r="J181" s="32"/>
      <c r="K181" s="68">
        <f>IF(I181="na",0,IF(COUNTIFS($C$1:C181,C181,$I$1:I181,I181)&gt;1,0,1))</f>
        <v>0</v>
      </c>
      <c r="L181" s="68">
        <f>IF(I181="na",0,IF(COUNTIFS($D$1:D181,D181,$I$1:I181,I181)&gt;1,0,1))</f>
        <v>0</v>
      </c>
      <c r="M181" s="68">
        <f>IF(S181="",0,IF(VLOOKUP(R181,#REF!,2,0)=1,S181-O181,S181-SUMIFS($S:$S,$R:$R,INDEX(meses,VLOOKUP(R181,#REF!,2,0)-1),D:D,D181)))</f>
        <v>0</v>
      </c>
      <c r="N181" s="34"/>
      <c r="O181" s="32"/>
      <c r="P181" s="35"/>
      <c r="Q181" s="35"/>
      <c r="R181" s="35" t="s">
        <v>392</v>
      </c>
      <c r="S181" s="42"/>
      <c r="T181" s="22"/>
      <c r="U181" s="36"/>
      <c r="V181" s="36"/>
      <c r="W181" s="36"/>
      <c r="X181" s="35" t="s">
        <v>1247</v>
      </c>
      <c r="Y181" s="35" t="s">
        <v>1248</v>
      </c>
      <c r="Z181" s="35" t="s">
        <v>1183</v>
      </c>
      <c r="AA181" s="37"/>
      <c r="AB181" s="44">
        <v>1</v>
      </c>
      <c r="AC181" s="44"/>
      <c r="AD181" s="35"/>
      <c r="AE181" s="35" t="s">
        <v>1211</v>
      </c>
      <c r="AF181" s="36">
        <v>0.05</v>
      </c>
      <c r="AG181" s="22"/>
      <c r="AH181" s="36" t="s">
        <v>1271</v>
      </c>
      <c r="AI181" s="36"/>
      <c r="AJ181" s="36"/>
      <c r="AK181" s="32" t="s">
        <v>1186</v>
      </c>
      <c r="AL181" s="32" t="s">
        <v>1249</v>
      </c>
      <c r="AM181" s="68" t="s">
        <v>46</v>
      </c>
      <c r="AN181" s="68">
        <v>2202</v>
      </c>
      <c r="AO181" s="68" t="s">
        <v>48</v>
      </c>
      <c r="AP181" s="68" t="s">
        <v>1188</v>
      </c>
      <c r="AQ181" s="32" t="s">
        <v>1250</v>
      </c>
      <c r="AR181" s="2">
        <v>2202015</v>
      </c>
      <c r="AS181" s="47">
        <v>1129</v>
      </c>
      <c r="AT181" s="56" t="s">
        <v>1251</v>
      </c>
      <c r="AU181" s="2"/>
      <c r="AV181" s="39" t="s">
        <v>54</v>
      </c>
      <c r="AW181" s="39" t="s">
        <v>55</v>
      </c>
      <c r="AX181" s="39"/>
      <c r="AY181" s="39"/>
      <c r="AZ181" s="39" t="s">
        <v>1252</v>
      </c>
      <c r="BA181" s="39" t="s">
        <v>57</v>
      </c>
      <c r="BB181" s="39" t="s">
        <v>1193</v>
      </c>
      <c r="BC181" s="40">
        <v>2082459000</v>
      </c>
      <c r="BD181" s="43"/>
    </row>
    <row r="182" spans="1:56" s="41" customFormat="1" ht="165" x14ac:dyDescent="0.25">
      <c r="A182" s="68">
        <v>790</v>
      </c>
      <c r="B182" s="32" t="s">
        <v>750</v>
      </c>
      <c r="C182" s="32" t="s">
        <v>1176</v>
      </c>
      <c r="D182" s="32" t="s">
        <v>1177</v>
      </c>
      <c r="E182" s="32" t="s">
        <v>35</v>
      </c>
      <c r="F182" s="33" t="s">
        <v>199</v>
      </c>
      <c r="G182" s="33" t="s">
        <v>1178</v>
      </c>
      <c r="H182" s="32" t="s">
        <v>1255</v>
      </c>
      <c r="I182" s="32" t="s">
        <v>1180</v>
      </c>
      <c r="J182" s="32"/>
      <c r="K182" s="68">
        <f>IF(I182="na",0,IF(COUNTIFS($C$1:C182,C182,$I$1:I182,I182)&gt;1,0,1))</f>
        <v>0</v>
      </c>
      <c r="L182" s="68">
        <f>IF(I182="na",0,IF(COUNTIFS($D$1:D182,D182,$I$1:I182,I182)&gt;1,0,1))</f>
        <v>0</v>
      </c>
      <c r="M182" s="68">
        <f>IF(S182="",0,IF(VLOOKUP(R182,#REF!,2,0)=1,S182-O182,S182-SUMIFS($S:$S,$R:$R,INDEX(meses,VLOOKUP(R182,#REF!,2,0)-1),D:D,D182)))</f>
        <v>0</v>
      </c>
      <c r="N182" s="34"/>
      <c r="O182" s="32"/>
      <c r="P182" s="35"/>
      <c r="Q182" s="35"/>
      <c r="R182" s="35" t="s">
        <v>392</v>
      </c>
      <c r="S182" s="42"/>
      <c r="T182" s="22"/>
      <c r="U182" s="36"/>
      <c r="V182" s="36"/>
      <c r="W182" s="36"/>
      <c r="X182" s="35" t="s">
        <v>1199</v>
      </c>
      <c r="Y182" s="35" t="s">
        <v>1253</v>
      </c>
      <c r="Z182" s="35" t="s">
        <v>1183</v>
      </c>
      <c r="AA182" s="37"/>
      <c r="AB182" s="37">
        <v>1</v>
      </c>
      <c r="AC182" s="37"/>
      <c r="AD182" s="35" t="s">
        <v>282</v>
      </c>
      <c r="AE182" s="35" t="s">
        <v>1211</v>
      </c>
      <c r="AF182" s="36">
        <v>0</v>
      </c>
      <c r="AG182" s="22"/>
      <c r="AH182" s="36" t="s">
        <v>1269</v>
      </c>
      <c r="AI182" s="36"/>
      <c r="AJ182" s="36"/>
      <c r="AK182" s="32" t="s">
        <v>1186</v>
      </c>
      <c r="AL182" s="32" t="s">
        <v>1243</v>
      </c>
      <c r="AM182" s="68" t="s">
        <v>46</v>
      </c>
      <c r="AN182" s="68">
        <v>2202</v>
      </c>
      <c r="AO182" s="68" t="s">
        <v>48</v>
      </c>
      <c r="AP182" s="68" t="s">
        <v>1188</v>
      </c>
      <c r="AQ182" s="32" t="s">
        <v>1218</v>
      </c>
      <c r="AR182" s="2" t="s">
        <v>1219</v>
      </c>
      <c r="AS182" s="43" t="s">
        <v>1254</v>
      </c>
      <c r="AT182" s="38" t="s">
        <v>1253</v>
      </c>
      <c r="AU182" s="2"/>
      <c r="AV182" s="39" t="s">
        <v>70</v>
      </c>
      <c r="AW182" s="39" t="s">
        <v>55</v>
      </c>
      <c r="AX182" s="39"/>
      <c r="AY182" s="39"/>
      <c r="AZ182" s="39" t="s">
        <v>1221</v>
      </c>
      <c r="BA182" s="39" t="s">
        <v>57</v>
      </c>
      <c r="BB182" s="39" t="s">
        <v>1193</v>
      </c>
      <c r="BC182" s="40">
        <v>150000000</v>
      </c>
      <c r="BD182" s="43"/>
    </row>
    <row r="183" spans="1:56" s="95" customFormat="1" ht="118.5" customHeight="1" x14ac:dyDescent="0.25">
      <c r="A183" s="68">
        <v>791</v>
      </c>
      <c r="B183" s="20" t="s">
        <v>750</v>
      </c>
      <c r="C183" s="20" t="s">
        <v>1176</v>
      </c>
      <c r="D183" s="20" t="s">
        <v>1261</v>
      </c>
      <c r="E183" s="20" t="s">
        <v>35</v>
      </c>
      <c r="F183" s="20" t="s">
        <v>199</v>
      </c>
      <c r="G183" s="20" t="s">
        <v>1178</v>
      </c>
      <c r="H183" s="20" t="s">
        <v>1179</v>
      </c>
      <c r="I183" s="20" t="s">
        <v>1180</v>
      </c>
      <c r="J183" s="68" t="s">
        <v>40</v>
      </c>
      <c r="K183" s="68">
        <f>IF(I183="na",0,IF(COUNTIFS($C$1:C183,C183,$I$1:I183,I183)&gt;1,0,1))</f>
        <v>0</v>
      </c>
      <c r="L183" s="68">
        <f>IF(I183="na",0,IF(COUNTIFS($D$1:D183,D183,$I$1:I183,I183)&gt;1,0,1))</f>
        <v>0</v>
      </c>
      <c r="M183" s="68" t="e">
        <f>IF(S183="",0,IF(VLOOKUP(R183,#REF!,2,0)=1,S183-O183,S183-SUMIFS($S:$S,$R:$R,INDEX(meses,VLOOKUP(R183,#REF!,2,0)-1),D:D,D183)))</f>
        <v>#REF!</v>
      </c>
      <c r="N183" s="68">
        <v>0.6</v>
      </c>
      <c r="O183" s="68">
        <v>0.52800000000000002</v>
      </c>
      <c r="P183" s="68">
        <v>0.55600000000000005</v>
      </c>
      <c r="Q183" s="68">
        <f>P183-O183</f>
        <v>2.8000000000000025E-2</v>
      </c>
      <c r="R183" s="2" t="s">
        <v>392</v>
      </c>
      <c r="S183" s="68">
        <f>O183</f>
        <v>0.52800000000000002</v>
      </c>
      <c r="T183" s="22">
        <f>(S183-O183)/(P183-O183)</f>
        <v>0</v>
      </c>
      <c r="U183" s="2" t="s">
        <v>1335</v>
      </c>
      <c r="V183" s="2"/>
      <c r="W183" s="2"/>
      <c r="X183" s="20" t="s">
        <v>1207</v>
      </c>
      <c r="Y183" s="20" t="s">
        <v>1272</v>
      </c>
      <c r="Z183" s="20" t="s">
        <v>1273</v>
      </c>
      <c r="AA183" s="100">
        <v>0</v>
      </c>
      <c r="AB183" s="100">
        <v>1</v>
      </c>
      <c r="AC183" s="69">
        <f>AB183-AA183</f>
        <v>1</v>
      </c>
      <c r="AD183" s="20"/>
      <c r="AE183" s="20" t="s">
        <v>1274</v>
      </c>
      <c r="AF183" s="2">
        <v>0.25</v>
      </c>
      <c r="AG183" s="22">
        <f>(AF183-AA183)/(AB183-AA183)</f>
        <v>0.25</v>
      </c>
      <c r="AH183" s="5" t="s">
        <v>1336</v>
      </c>
      <c r="AI183" s="5"/>
      <c r="AJ183" s="5"/>
      <c r="AK183" s="20" t="s">
        <v>1186</v>
      </c>
      <c r="AL183" s="68" t="s">
        <v>46</v>
      </c>
      <c r="AM183" s="68">
        <v>2202</v>
      </c>
      <c r="AN183" s="68" t="s">
        <v>48</v>
      </c>
      <c r="AO183" s="68" t="s">
        <v>1188</v>
      </c>
      <c r="AP183" s="20" t="s">
        <v>1202</v>
      </c>
      <c r="AQ183" s="20" t="s">
        <v>1203</v>
      </c>
      <c r="AR183" s="2" t="s">
        <v>1204</v>
      </c>
      <c r="AS183" s="2" t="s">
        <v>1275</v>
      </c>
      <c r="AT183" s="2" t="s">
        <v>1276</v>
      </c>
      <c r="AU183" s="39"/>
      <c r="AV183" s="39" t="s">
        <v>70</v>
      </c>
      <c r="AW183" s="2" t="s">
        <v>55</v>
      </c>
      <c r="AX183" s="70"/>
      <c r="AY183" s="71"/>
      <c r="AZ183" s="71" t="s">
        <v>1278</v>
      </c>
      <c r="BA183" s="71" t="s">
        <v>57</v>
      </c>
      <c r="BB183" s="71" t="s">
        <v>1279</v>
      </c>
      <c r="BC183" s="106">
        <v>68502423</v>
      </c>
      <c r="BD183" s="72">
        <v>68502423</v>
      </c>
    </row>
    <row r="184" spans="1:56" s="95" customFormat="1" ht="86.25" customHeight="1" x14ac:dyDescent="0.25">
      <c r="A184" s="68">
        <v>792</v>
      </c>
      <c r="B184" s="20" t="s">
        <v>750</v>
      </c>
      <c r="C184" s="20" t="s">
        <v>1176</v>
      </c>
      <c r="D184" s="20" t="s">
        <v>1261</v>
      </c>
      <c r="E184" s="20" t="s">
        <v>35</v>
      </c>
      <c r="F184" s="20" t="s">
        <v>199</v>
      </c>
      <c r="G184" s="20" t="s">
        <v>1178</v>
      </c>
      <c r="H184" s="20" t="s">
        <v>1179</v>
      </c>
      <c r="I184" s="20" t="s">
        <v>1180</v>
      </c>
      <c r="J184" s="68" t="s">
        <v>40</v>
      </c>
      <c r="K184" s="68">
        <f>IF(I184="na",0,IF(COUNTIFS($C$1:C184,C184,$I$1:I184,I184)&gt;1,0,1))</f>
        <v>0</v>
      </c>
      <c r="L184" s="68">
        <f>IF(I184="na",0,IF(COUNTIFS($D$1:D184,D184,$I$1:I184,I184)&gt;1,0,1))</f>
        <v>0</v>
      </c>
      <c r="M184" s="68">
        <f>IF(S184="",0,IF(VLOOKUP(R184,#REF!,2,0)=1,S184-O184,S184-SUMIFS($S:$S,$R:$R,INDEX(meses,VLOOKUP(R184,#REF!,2,0)-1),D:D,D184)))</f>
        <v>0</v>
      </c>
      <c r="N184" s="68"/>
      <c r="O184" s="68"/>
      <c r="P184" s="68"/>
      <c r="Q184" s="68"/>
      <c r="R184" s="2" t="s">
        <v>392</v>
      </c>
      <c r="S184" s="2"/>
      <c r="T184" s="22"/>
      <c r="U184" s="2"/>
      <c r="V184" s="2"/>
      <c r="W184" s="2"/>
      <c r="X184" s="20" t="s">
        <v>1207</v>
      </c>
      <c r="Y184" s="20" t="s">
        <v>1272</v>
      </c>
      <c r="Z184" s="20"/>
      <c r="AA184" s="100"/>
      <c r="AB184" s="100"/>
      <c r="AC184" s="100"/>
      <c r="AD184" s="20"/>
      <c r="AE184" s="20"/>
      <c r="AF184" s="2"/>
      <c r="AG184" s="22"/>
      <c r="AH184" s="5"/>
      <c r="AI184" s="5"/>
      <c r="AJ184" s="5"/>
      <c r="AK184" s="20" t="s">
        <v>1186</v>
      </c>
      <c r="AL184" s="68" t="s">
        <v>46</v>
      </c>
      <c r="AM184" s="68">
        <v>2202</v>
      </c>
      <c r="AN184" s="68" t="s">
        <v>48</v>
      </c>
      <c r="AO184" s="68" t="s">
        <v>1188</v>
      </c>
      <c r="AP184" s="20" t="s">
        <v>1202</v>
      </c>
      <c r="AQ184" s="20" t="s">
        <v>1203</v>
      </c>
      <c r="AR184" s="2" t="s">
        <v>1204</v>
      </c>
      <c r="AS184" s="2" t="s">
        <v>1280</v>
      </c>
      <c r="AT184" s="2" t="s">
        <v>1281</v>
      </c>
      <c r="AU184" s="39"/>
      <c r="AV184" s="39" t="s">
        <v>70</v>
      </c>
      <c r="AW184" s="2" t="s">
        <v>55</v>
      </c>
      <c r="AX184" s="70"/>
      <c r="AY184" s="71"/>
      <c r="AZ184" s="71" t="s">
        <v>1282</v>
      </c>
      <c r="BA184" s="71" t="s">
        <v>57</v>
      </c>
      <c r="BB184" s="71" t="s">
        <v>1279</v>
      </c>
      <c r="BC184" s="106">
        <v>86182217</v>
      </c>
      <c r="BD184" s="72">
        <v>86182217</v>
      </c>
    </row>
    <row r="185" spans="1:56" s="95" customFormat="1" ht="86.25" customHeight="1" x14ac:dyDescent="0.25">
      <c r="A185" s="68">
        <v>793</v>
      </c>
      <c r="B185" s="20" t="s">
        <v>750</v>
      </c>
      <c r="C185" s="20" t="s">
        <v>1176</v>
      </c>
      <c r="D185" s="20" t="s">
        <v>1261</v>
      </c>
      <c r="E185" s="20" t="s">
        <v>35</v>
      </c>
      <c r="F185" s="20" t="s">
        <v>199</v>
      </c>
      <c r="G185" s="20" t="s">
        <v>1178</v>
      </c>
      <c r="H185" s="20" t="s">
        <v>1179</v>
      </c>
      <c r="I185" s="20" t="s">
        <v>1180</v>
      </c>
      <c r="J185" s="68" t="s">
        <v>40</v>
      </c>
      <c r="K185" s="68">
        <f>IF(I185="na",0,IF(COUNTIFS($C$1:C185,C185,$I$1:I185,I185)&gt;1,0,1))</f>
        <v>0</v>
      </c>
      <c r="L185" s="68">
        <f>IF(I185="na",0,IF(COUNTIFS($D$1:D185,D185,$I$1:I185,I185)&gt;1,0,1))</f>
        <v>0</v>
      </c>
      <c r="M185" s="68">
        <f>IF(S185="",0,IF(VLOOKUP(R185,#REF!,2,0)=1,S185-O185,S185-SUMIFS($S:$S,$R:$R,INDEX(meses,VLOOKUP(R185,#REF!,2,0)-1),D:D,D185)))</f>
        <v>0</v>
      </c>
      <c r="N185" s="68"/>
      <c r="O185" s="68"/>
      <c r="P185" s="68"/>
      <c r="Q185" s="68"/>
      <c r="R185" s="2" t="s">
        <v>392</v>
      </c>
      <c r="S185" s="2"/>
      <c r="T185" s="22"/>
      <c r="U185" s="2"/>
      <c r="V185" s="2"/>
      <c r="W185" s="2"/>
      <c r="X185" s="20" t="s">
        <v>1283</v>
      </c>
      <c r="Y185" s="20" t="s">
        <v>1284</v>
      </c>
      <c r="Z185" s="20" t="s">
        <v>1285</v>
      </c>
      <c r="AA185" s="100">
        <v>0</v>
      </c>
      <c r="AB185" s="100">
        <v>1</v>
      </c>
      <c r="AC185" s="69">
        <f>AB185-AA185</f>
        <v>1</v>
      </c>
      <c r="AD185" s="20"/>
      <c r="AE185" s="20" t="s">
        <v>1286</v>
      </c>
      <c r="AF185" s="2">
        <v>0</v>
      </c>
      <c r="AG185" s="22">
        <f>(AF185-AA185)/(AB185-AA185)</f>
        <v>0</v>
      </c>
      <c r="AH185" s="5" t="s">
        <v>1337</v>
      </c>
      <c r="AI185" s="5"/>
      <c r="AJ185" s="5"/>
      <c r="AK185" s="20" t="s">
        <v>1186</v>
      </c>
      <c r="AL185" s="68" t="s">
        <v>46</v>
      </c>
      <c r="AM185" s="68">
        <v>2202</v>
      </c>
      <c r="AN185" s="68" t="s">
        <v>48</v>
      </c>
      <c r="AO185" s="68" t="s">
        <v>1188</v>
      </c>
      <c r="AP185" s="20" t="s">
        <v>1287</v>
      </c>
      <c r="AQ185" s="20" t="s">
        <v>1288</v>
      </c>
      <c r="AR185" s="2">
        <v>2202043</v>
      </c>
      <c r="AS185" s="2">
        <v>285</v>
      </c>
      <c r="AT185" s="2" t="s">
        <v>1289</v>
      </c>
      <c r="AU185" s="39"/>
      <c r="AV185" s="39" t="s">
        <v>70</v>
      </c>
      <c r="AW185" s="2" t="s">
        <v>55</v>
      </c>
      <c r="AX185" s="70"/>
      <c r="AY185" s="71"/>
      <c r="AZ185" s="71" t="s">
        <v>1290</v>
      </c>
      <c r="BA185" s="71" t="s">
        <v>57</v>
      </c>
      <c r="BB185" s="71" t="s">
        <v>1279</v>
      </c>
      <c r="BC185" s="106">
        <v>56400000</v>
      </c>
      <c r="BD185" s="72">
        <v>56400000</v>
      </c>
    </row>
    <row r="186" spans="1:56" s="95" customFormat="1" ht="86.25" customHeight="1" x14ac:dyDescent="0.25">
      <c r="A186" s="68">
        <v>794</v>
      </c>
      <c r="B186" s="20" t="s">
        <v>750</v>
      </c>
      <c r="C186" s="20" t="s">
        <v>1176</v>
      </c>
      <c r="D186" s="20" t="s">
        <v>1261</v>
      </c>
      <c r="E186" s="20" t="s">
        <v>35</v>
      </c>
      <c r="F186" s="20" t="s">
        <v>199</v>
      </c>
      <c r="G186" s="20" t="s">
        <v>1178</v>
      </c>
      <c r="H186" s="20" t="s">
        <v>1179</v>
      </c>
      <c r="I186" s="20" t="s">
        <v>1180</v>
      </c>
      <c r="J186" s="68" t="s">
        <v>40</v>
      </c>
      <c r="K186" s="68">
        <f>IF(I186="na",0,IF(COUNTIFS($C$1:C186,C186,$I$1:I186,I186)&gt;1,0,1))</f>
        <v>0</v>
      </c>
      <c r="L186" s="68">
        <f>IF(I186="na",0,IF(COUNTIFS($D$1:D186,D186,$I$1:I186,I186)&gt;1,0,1))</f>
        <v>0</v>
      </c>
      <c r="M186" s="68">
        <f>IF(S186="",0,IF(VLOOKUP(R186,#REF!,2,0)=1,S186-O186,S186-SUMIFS($S:$S,$R:$R,INDEX(meses,VLOOKUP(R186,#REF!,2,0)-1),D:D,D186)))</f>
        <v>0</v>
      </c>
      <c r="N186" s="68"/>
      <c r="O186" s="68"/>
      <c r="P186" s="68"/>
      <c r="Q186" s="68"/>
      <c r="R186" s="2" t="s">
        <v>392</v>
      </c>
      <c r="S186" s="2"/>
      <c r="T186" s="22"/>
      <c r="U186" s="2"/>
      <c r="V186" s="2"/>
      <c r="W186" s="2"/>
      <c r="X186" s="20" t="s">
        <v>1283</v>
      </c>
      <c r="Y186" s="20" t="s">
        <v>1284</v>
      </c>
      <c r="Z186" s="20"/>
      <c r="AA186" s="100"/>
      <c r="AB186" s="100"/>
      <c r="AC186" s="100"/>
      <c r="AD186" s="20"/>
      <c r="AE186" s="20"/>
      <c r="AF186" s="2"/>
      <c r="AG186" s="22"/>
      <c r="AH186" s="5"/>
      <c r="AI186" s="5"/>
      <c r="AJ186" s="5"/>
      <c r="AK186" s="20" t="s">
        <v>1186</v>
      </c>
      <c r="AL186" s="68" t="s">
        <v>46</v>
      </c>
      <c r="AM186" s="68">
        <v>2202</v>
      </c>
      <c r="AN186" s="68" t="s">
        <v>48</v>
      </c>
      <c r="AO186" s="68" t="s">
        <v>1188</v>
      </c>
      <c r="AP186" s="20" t="s">
        <v>1287</v>
      </c>
      <c r="AQ186" s="20" t="s">
        <v>1288</v>
      </c>
      <c r="AR186" s="2">
        <v>2202043</v>
      </c>
      <c r="AS186" s="2">
        <v>770</v>
      </c>
      <c r="AT186" s="2" t="s">
        <v>1291</v>
      </c>
      <c r="AU186" s="39"/>
      <c r="AV186" s="39" t="s">
        <v>70</v>
      </c>
      <c r="AW186" s="2" t="s">
        <v>55</v>
      </c>
      <c r="AX186" s="70"/>
      <c r="AY186" s="71"/>
      <c r="AZ186" s="71" t="s">
        <v>1292</v>
      </c>
      <c r="BA186" s="71" t="s">
        <v>57</v>
      </c>
      <c r="BB186" s="71" t="s">
        <v>1279</v>
      </c>
      <c r="BC186" s="106">
        <v>60450082</v>
      </c>
      <c r="BD186" s="72">
        <v>60450082</v>
      </c>
    </row>
    <row r="187" spans="1:56" s="95" customFormat="1" ht="86.25" customHeight="1" x14ac:dyDescent="0.25">
      <c r="A187" s="68">
        <v>795</v>
      </c>
      <c r="B187" s="20" t="s">
        <v>750</v>
      </c>
      <c r="C187" s="20" t="s">
        <v>1176</v>
      </c>
      <c r="D187" s="20" t="s">
        <v>1261</v>
      </c>
      <c r="E187" s="20" t="s">
        <v>35</v>
      </c>
      <c r="F187" s="20" t="s">
        <v>199</v>
      </c>
      <c r="G187" s="20" t="s">
        <v>1178</v>
      </c>
      <c r="H187" s="20" t="s">
        <v>1179</v>
      </c>
      <c r="I187" s="20" t="s">
        <v>1180</v>
      </c>
      <c r="J187" s="68" t="s">
        <v>40</v>
      </c>
      <c r="K187" s="68">
        <f>IF(I187="na",0,IF(COUNTIFS($C$1:C187,C187,$I$1:I187,I187)&gt;1,0,1))</f>
        <v>0</v>
      </c>
      <c r="L187" s="68">
        <f>IF(I187="na",0,IF(COUNTIFS($D$1:D187,D187,$I$1:I187,I187)&gt;1,0,1))</f>
        <v>0</v>
      </c>
      <c r="M187" s="68">
        <f>IF(S187="",0,IF(VLOOKUP(R187,#REF!,2,0)=1,S187-O187,S187-SUMIFS($S:$S,$R:$R,INDEX(meses,VLOOKUP(R187,#REF!,2,0)-1),D:D,D187)))</f>
        <v>0</v>
      </c>
      <c r="N187" s="68"/>
      <c r="O187" s="68"/>
      <c r="P187" s="68"/>
      <c r="Q187" s="68"/>
      <c r="R187" s="2" t="s">
        <v>392</v>
      </c>
      <c r="S187" s="2"/>
      <c r="T187" s="22"/>
      <c r="U187" s="2"/>
      <c r="V187" s="2"/>
      <c r="W187" s="2"/>
      <c r="X187" s="20" t="s">
        <v>1283</v>
      </c>
      <c r="Y187" s="20" t="s">
        <v>1284</v>
      </c>
      <c r="Z187" s="20"/>
      <c r="AA187" s="100"/>
      <c r="AB187" s="100"/>
      <c r="AC187" s="100"/>
      <c r="AD187" s="20"/>
      <c r="AE187" s="20"/>
      <c r="AF187" s="2"/>
      <c r="AG187" s="22"/>
      <c r="AH187" s="5"/>
      <c r="AI187" s="5"/>
      <c r="AJ187" s="5"/>
      <c r="AK187" s="20" t="s">
        <v>1186</v>
      </c>
      <c r="AL187" s="68" t="s">
        <v>46</v>
      </c>
      <c r="AM187" s="68">
        <v>2202</v>
      </c>
      <c r="AN187" s="68" t="s">
        <v>48</v>
      </c>
      <c r="AO187" s="68" t="s">
        <v>1188</v>
      </c>
      <c r="AP187" s="20" t="s">
        <v>1287</v>
      </c>
      <c r="AQ187" s="20" t="s">
        <v>1288</v>
      </c>
      <c r="AR187" s="2">
        <v>2202043</v>
      </c>
      <c r="AS187" s="2" t="s">
        <v>1293</v>
      </c>
      <c r="AT187" s="2" t="s">
        <v>1294</v>
      </c>
      <c r="AU187" s="39"/>
      <c r="AV187" s="39" t="s">
        <v>70</v>
      </c>
      <c r="AW187" s="2" t="s">
        <v>55</v>
      </c>
      <c r="AX187" s="70"/>
      <c r="AY187" s="71"/>
      <c r="AZ187" s="71" t="s">
        <v>1295</v>
      </c>
      <c r="BA187" s="71" t="s">
        <v>57</v>
      </c>
      <c r="BB187" s="71" t="s">
        <v>1279</v>
      </c>
      <c r="BC187" s="106">
        <v>60450082</v>
      </c>
      <c r="BD187" s="72">
        <v>60450082</v>
      </c>
    </row>
    <row r="188" spans="1:56" s="95" customFormat="1" ht="86.25" customHeight="1" x14ac:dyDescent="0.25">
      <c r="A188" s="68">
        <v>796</v>
      </c>
      <c r="B188" s="20" t="s">
        <v>750</v>
      </c>
      <c r="C188" s="20" t="s">
        <v>1176</v>
      </c>
      <c r="D188" s="20" t="s">
        <v>1261</v>
      </c>
      <c r="E188" s="20" t="s">
        <v>35</v>
      </c>
      <c r="F188" s="20" t="s">
        <v>199</v>
      </c>
      <c r="G188" s="20" t="s">
        <v>1178</v>
      </c>
      <c r="H188" s="20" t="s">
        <v>1179</v>
      </c>
      <c r="I188" s="20" t="s">
        <v>1180</v>
      </c>
      <c r="J188" s="68" t="s">
        <v>40</v>
      </c>
      <c r="K188" s="68">
        <f>IF(I188="na",0,IF(COUNTIFS($C$1:C188,C188,$I$1:I188,I188)&gt;1,0,1))</f>
        <v>0</v>
      </c>
      <c r="L188" s="68">
        <f>IF(I188="na",0,IF(COUNTIFS($D$1:D188,D188,$I$1:I188,I188)&gt;1,0,1))</f>
        <v>0</v>
      </c>
      <c r="M188" s="68">
        <f>IF(S188="",0,IF(VLOOKUP(R188,#REF!,2,0)=1,S188-O188,S188-SUMIFS($S:$S,$R:$R,INDEX(meses,VLOOKUP(R188,#REF!,2,0)-1),D:D,D188)))</f>
        <v>0</v>
      </c>
      <c r="N188" s="68"/>
      <c r="O188" s="68"/>
      <c r="P188" s="68"/>
      <c r="Q188" s="68"/>
      <c r="R188" s="2" t="s">
        <v>392</v>
      </c>
      <c r="S188" s="2"/>
      <c r="T188" s="22"/>
      <c r="U188" s="2"/>
      <c r="V188" s="2"/>
      <c r="W188" s="2"/>
      <c r="X188" s="20" t="s">
        <v>1283</v>
      </c>
      <c r="Y188" s="20" t="s">
        <v>1284</v>
      </c>
      <c r="Z188" s="20"/>
      <c r="AA188" s="100"/>
      <c r="AB188" s="100"/>
      <c r="AC188" s="100"/>
      <c r="AD188" s="20"/>
      <c r="AE188" s="20"/>
      <c r="AF188" s="2"/>
      <c r="AG188" s="22"/>
      <c r="AH188" s="5"/>
      <c r="AI188" s="5"/>
      <c r="AJ188" s="5"/>
      <c r="AK188" s="20" t="s">
        <v>1186</v>
      </c>
      <c r="AL188" s="68" t="s">
        <v>46</v>
      </c>
      <c r="AM188" s="68">
        <v>2202</v>
      </c>
      <c r="AN188" s="68" t="s">
        <v>48</v>
      </c>
      <c r="AO188" s="68" t="s">
        <v>1188</v>
      </c>
      <c r="AP188" s="20" t="s">
        <v>1287</v>
      </c>
      <c r="AQ188" s="20" t="s">
        <v>1288</v>
      </c>
      <c r="AR188" s="2">
        <v>2202043</v>
      </c>
      <c r="AS188" s="2" t="s">
        <v>1296</v>
      </c>
      <c r="AT188" s="2" t="s">
        <v>1297</v>
      </c>
      <c r="AU188" s="39"/>
      <c r="AV188" s="39" t="s">
        <v>70</v>
      </c>
      <c r="AW188" s="2" t="s">
        <v>55</v>
      </c>
      <c r="AX188" s="70"/>
      <c r="AY188" s="71"/>
      <c r="AZ188" s="71" t="s">
        <v>1298</v>
      </c>
      <c r="BA188" s="71" t="s">
        <v>57</v>
      </c>
      <c r="BB188" s="71" t="s">
        <v>1279</v>
      </c>
      <c r="BC188" s="106">
        <v>86175980</v>
      </c>
      <c r="BD188" s="72">
        <v>86175980</v>
      </c>
    </row>
    <row r="189" spans="1:56" s="95" customFormat="1" ht="86.25" customHeight="1" x14ac:dyDescent="0.25">
      <c r="A189" s="68">
        <v>797</v>
      </c>
      <c r="B189" s="20" t="s">
        <v>750</v>
      </c>
      <c r="C189" s="20" t="s">
        <v>1176</v>
      </c>
      <c r="D189" s="20" t="s">
        <v>1261</v>
      </c>
      <c r="E189" s="20" t="s">
        <v>35</v>
      </c>
      <c r="F189" s="20" t="s">
        <v>199</v>
      </c>
      <c r="G189" s="20" t="s">
        <v>1178</v>
      </c>
      <c r="H189" s="20" t="s">
        <v>1179</v>
      </c>
      <c r="I189" s="20" t="s">
        <v>1180</v>
      </c>
      <c r="J189" s="68" t="s">
        <v>40</v>
      </c>
      <c r="K189" s="68">
        <f>IF(I189="na",0,IF(COUNTIFS($C$1:C189,C189,$I$1:I189,I189)&gt;1,0,1))</f>
        <v>0</v>
      </c>
      <c r="L189" s="68">
        <f>IF(I189="na",0,IF(COUNTIFS($D$1:D189,D189,$I$1:I189,I189)&gt;1,0,1))</f>
        <v>0</v>
      </c>
      <c r="M189" s="68">
        <f>IF(S189="",0,IF(VLOOKUP(R189,#REF!,2,0)=1,S189-O189,S189-SUMIFS($S:$S,$R:$R,INDEX(meses,VLOOKUP(R189,#REF!,2,0)-1),D:D,D189)))</f>
        <v>0</v>
      </c>
      <c r="N189" s="68"/>
      <c r="O189" s="68"/>
      <c r="P189" s="68"/>
      <c r="Q189" s="68"/>
      <c r="R189" s="2" t="s">
        <v>392</v>
      </c>
      <c r="S189" s="2"/>
      <c r="T189" s="22"/>
      <c r="U189" s="2"/>
      <c r="V189" s="2"/>
      <c r="W189" s="2"/>
      <c r="X189" s="20" t="s">
        <v>1283</v>
      </c>
      <c r="Y189" s="20" t="s">
        <v>1284</v>
      </c>
      <c r="Z189" s="20"/>
      <c r="AA189" s="100"/>
      <c r="AB189" s="100"/>
      <c r="AC189" s="100"/>
      <c r="AD189" s="20"/>
      <c r="AE189" s="20"/>
      <c r="AF189" s="2"/>
      <c r="AG189" s="22"/>
      <c r="AH189" s="5"/>
      <c r="AI189" s="5"/>
      <c r="AJ189" s="5"/>
      <c r="AK189" s="20" t="s">
        <v>1186</v>
      </c>
      <c r="AL189" s="68" t="s">
        <v>46</v>
      </c>
      <c r="AM189" s="68">
        <v>2202</v>
      </c>
      <c r="AN189" s="68" t="s">
        <v>48</v>
      </c>
      <c r="AO189" s="68" t="s">
        <v>1188</v>
      </c>
      <c r="AP189" s="20" t="s">
        <v>1287</v>
      </c>
      <c r="AQ189" s="20" t="s">
        <v>1288</v>
      </c>
      <c r="AR189" s="2">
        <v>2202043</v>
      </c>
      <c r="AS189" s="2" t="s">
        <v>1299</v>
      </c>
      <c r="AT189" s="2" t="s">
        <v>1300</v>
      </c>
      <c r="AU189" s="39"/>
      <c r="AV189" s="39" t="s">
        <v>70</v>
      </c>
      <c r="AW189" s="2" t="s">
        <v>55</v>
      </c>
      <c r="AX189" s="70"/>
      <c r="AY189" s="71"/>
      <c r="AZ189" s="71" t="s">
        <v>1301</v>
      </c>
      <c r="BA189" s="71" t="s">
        <v>57</v>
      </c>
      <c r="BB189" s="71" t="s">
        <v>1279</v>
      </c>
      <c r="BC189" s="106">
        <v>60450082</v>
      </c>
      <c r="BD189" s="72">
        <v>60450082</v>
      </c>
    </row>
    <row r="190" spans="1:56" s="95" customFormat="1" ht="86.25" customHeight="1" x14ac:dyDescent="0.25">
      <c r="A190" s="68">
        <v>798</v>
      </c>
      <c r="B190" s="20" t="s">
        <v>750</v>
      </c>
      <c r="C190" s="20" t="s">
        <v>1176</v>
      </c>
      <c r="D190" s="20" t="s">
        <v>1261</v>
      </c>
      <c r="E190" s="20" t="s">
        <v>35</v>
      </c>
      <c r="F190" s="20" t="s">
        <v>199</v>
      </c>
      <c r="G190" s="20" t="s">
        <v>1178</v>
      </c>
      <c r="H190" s="20" t="s">
        <v>1179</v>
      </c>
      <c r="I190" s="20" t="s">
        <v>1180</v>
      </c>
      <c r="J190" s="68" t="s">
        <v>40</v>
      </c>
      <c r="K190" s="68">
        <f>IF(I190="na",0,IF(COUNTIFS($C$1:C190,C190,$I$1:I190,I190)&gt;1,0,1))</f>
        <v>0</v>
      </c>
      <c r="L190" s="68">
        <f>IF(I190="na",0,IF(COUNTIFS($D$1:D190,D190,$I$1:I190,I190)&gt;1,0,1))</f>
        <v>0</v>
      </c>
      <c r="M190" s="68">
        <f>IF(S190="",0,IF(VLOOKUP(R190,#REF!,2,0)=1,S190-O190,S190-SUMIFS($S:$S,$R:$R,INDEX(meses,VLOOKUP(R190,#REF!,2,0)-1),D:D,D190)))</f>
        <v>0</v>
      </c>
      <c r="N190" s="68"/>
      <c r="O190" s="68"/>
      <c r="P190" s="68"/>
      <c r="Q190" s="68"/>
      <c r="R190" s="2" t="s">
        <v>392</v>
      </c>
      <c r="S190" s="2"/>
      <c r="T190" s="22"/>
      <c r="U190" s="2"/>
      <c r="V190" s="2"/>
      <c r="W190" s="2"/>
      <c r="X190" s="20" t="s">
        <v>1283</v>
      </c>
      <c r="Y190" s="20" t="s">
        <v>1302</v>
      </c>
      <c r="Z190" s="20" t="s">
        <v>1285</v>
      </c>
      <c r="AA190" s="100">
        <v>0</v>
      </c>
      <c r="AB190" s="100">
        <v>1</v>
      </c>
      <c r="AC190" s="69">
        <f t="shared" ref="AC190:AC193" si="18">AB190-AA190</f>
        <v>1</v>
      </c>
      <c r="AD190" s="20"/>
      <c r="AE190" s="20" t="s">
        <v>1303</v>
      </c>
      <c r="AF190" s="2">
        <v>0</v>
      </c>
      <c r="AG190" s="22">
        <f t="shared" ref="AG190:AG193" si="19">(AF190-AA190)/(AB190-AA190)</f>
        <v>0</v>
      </c>
      <c r="AH190" s="5" t="s">
        <v>1338</v>
      </c>
      <c r="AI190" s="5"/>
      <c r="AJ190" s="5"/>
      <c r="AK190" s="20" t="s">
        <v>1186</v>
      </c>
      <c r="AL190" s="68" t="s">
        <v>46</v>
      </c>
      <c r="AM190" s="68">
        <v>2202</v>
      </c>
      <c r="AN190" s="68" t="s">
        <v>48</v>
      </c>
      <c r="AO190" s="68" t="s">
        <v>1188</v>
      </c>
      <c r="AP190" s="20" t="s">
        <v>1304</v>
      </c>
      <c r="AQ190" s="20" t="s">
        <v>1288</v>
      </c>
      <c r="AR190" s="2">
        <v>2202043</v>
      </c>
      <c r="AS190" s="2">
        <v>1098</v>
      </c>
      <c r="AT190" s="2" t="s">
        <v>1305</v>
      </c>
      <c r="AU190" s="39"/>
      <c r="AV190" s="39" t="s">
        <v>54</v>
      </c>
      <c r="AW190" s="2" t="s">
        <v>55</v>
      </c>
      <c r="AX190" s="70"/>
      <c r="AY190" s="71"/>
      <c r="AZ190" s="71" t="s">
        <v>1306</v>
      </c>
      <c r="BA190" s="71" t="s">
        <v>57</v>
      </c>
      <c r="BB190" s="71" t="s">
        <v>1279</v>
      </c>
      <c r="BC190" s="106">
        <v>55000000</v>
      </c>
      <c r="BD190" s="72">
        <v>55000000</v>
      </c>
    </row>
    <row r="191" spans="1:56" s="95" customFormat="1" ht="86.25" customHeight="1" x14ac:dyDescent="0.25">
      <c r="A191" s="68">
        <v>799</v>
      </c>
      <c r="B191" s="20" t="s">
        <v>750</v>
      </c>
      <c r="C191" s="20" t="s">
        <v>1176</v>
      </c>
      <c r="D191" s="20" t="s">
        <v>1261</v>
      </c>
      <c r="E191" s="20" t="s">
        <v>35</v>
      </c>
      <c r="F191" s="20" t="s">
        <v>199</v>
      </c>
      <c r="G191" s="20" t="s">
        <v>1178</v>
      </c>
      <c r="H191" s="20" t="s">
        <v>1179</v>
      </c>
      <c r="I191" s="20" t="s">
        <v>1180</v>
      </c>
      <c r="J191" s="68" t="s">
        <v>40</v>
      </c>
      <c r="K191" s="68">
        <f>IF(I191="na",0,IF(COUNTIFS($C$1:C191,C191,$I$1:I191,I191)&gt;1,0,1))</f>
        <v>0</v>
      </c>
      <c r="L191" s="68">
        <f>IF(I191="na",0,IF(COUNTIFS($D$1:D191,D191,$I$1:I191,I191)&gt;1,0,1))</f>
        <v>0</v>
      </c>
      <c r="M191" s="68">
        <f>IF(S191="",0,IF(VLOOKUP(R191,#REF!,2,0)=1,S191-O191,S191-SUMIFS($S:$S,$R:$R,INDEX(meses,VLOOKUP(R191,#REF!,2,0)-1),D:D,D191)))</f>
        <v>0</v>
      </c>
      <c r="N191" s="68"/>
      <c r="O191" s="68"/>
      <c r="P191" s="68"/>
      <c r="Q191" s="68"/>
      <c r="R191" s="2" t="s">
        <v>392</v>
      </c>
      <c r="S191" s="2"/>
      <c r="T191" s="22"/>
      <c r="U191" s="2"/>
      <c r="V191" s="2"/>
      <c r="W191" s="2"/>
      <c r="X191" s="20" t="s">
        <v>1283</v>
      </c>
      <c r="Y191" s="20" t="s">
        <v>1307</v>
      </c>
      <c r="Z191" s="20" t="s">
        <v>1285</v>
      </c>
      <c r="AA191" s="100">
        <v>0</v>
      </c>
      <c r="AB191" s="100">
        <v>1</v>
      </c>
      <c r="AC191" s="69">
        <f t="shared" si="18"/>
        <v>1</v>
      </c>
      <c r="AD191" s="20"/>
      <c r="AE191" s="20" t="s">
        <v>1308</v>
      </c>
      <c r="AF191" s="2">
        <v>0</v>
      </c>
      <c r="AG191" s="22">
        <f t="shared" si="19"/>
        <v>0</v>
      </c>
      <c r="AH191" s="5" t="s">
        <v>1339</v>
      </c>
      <c r="AI191" s="5"/>
      <c r="AJ191" s="5"/>
      <c r="AK191" s="20" t="s">
        <v>1186</v>
      </c>
      <c r="AL191" s="68" t="s">
        <v>46</v>
      </c>
      <c r="AM191" s="68">
        <v>2202</v>
      </c>
      <c r="AN191" s="68" t="s">
        <v>48</v>
      </c>
      <c r="AO191" s="68" t="s">
        <v>1188</v>
      </c>
      <c r="AP191" s="20" t="s">
        <v>1309</v>
      </c>
      <c r="AQ191" s="20" t="s">
        <v>1288</v>
      </c>
      <c r="AR191" s="2">
        <v>2202043</v>
      </c>
      <c r="AS191" s="2">
        <v>1165</v>
      </c>
      <c r="AT191" s="2" t="s">
        <v>1310</v>
      </c>
      <c r="AU191" s="39"/>
      <c r="AV191" s="39" t="s">
        <v>54</v>
      </c>
      <c r="AW191" s="2" t="s">
        <v>55</v>
      </c>
      <c r="AX191" s="70"/>
      <c r="AY191" s="71"/>
      <c r="AZ191" s="71" t="s">
        <v>1311</v>
      </c>
      <c r="BA191" s="71" t="s">
        <v>57</v>
      </c>
      <c r="BB191" s="71" t="s">
        <v>1279</v>
      </c>
      <c r="BC191" s="106">
        <v>1200000000</v>
      </c>
      <c r="BD191" s="72">
        <v>1200000000</v>
      </c>
    </row>
    <row r="192" spans="1:56" s="95" customFormat="1" ht="86.25" customHeight="1" x14ac:dyDescent="0.25">
      <c r="A192" s="68">
        <v>800</v>
      </c>
      <c r="B192" s="20" t="s">
        <v>750</v>
      </c>
      <c r="C192" s="20" t="s">
        <v>1176</v>
      </c>
      <c r="D192" s="20" t="s">
        <v>1261</v>
      </c>
      <c r="E192" s="20" t="s">
        <v>35</v>
      </c>
      <c r="F192" s="20" t="s">
        <v>199</v>
      </c>
      <c r="G192" s="20" t="s">
        <v>1178</v>
      </c>
      <c r="H192" s="20" t="s">
        <v>1179</v>
      </c>
      <c r="I192" s="20" t="s">
        <v>1180</v>
      </c>
      <c r="J192" s="68" t="s">
        <v>40</v>
      </c>
      <c r="K192" s="68">
        <f>IF(I192="na",0,IF(COUNTIFS($C$1:C192,C192,$I$1:I192,I192)&gt;1,0,1))</f>
        <v>0</v>
      </c>
      <c r="L192" s="68">
        <f>IF(I192="na",0,IF(COUNTIFS($D$1:D192,D192,$I$1:I192,I192)&gt;1,0,1))</f>
        <v>0</v>
      </c>
      <c r="M192" s="68">
        <f>IF(S192="",0,IF(VLOOKUP(R192,#REF!,2,0)=1,S192-O192,S192-SUMIFS($S:$S,$R:$R,INDEX(meses,VLOOKUP(R192,#REF!,2,0)-1),D:D,D192)))</f>
        <v>0</v>
      </c>
      <c r="N192" s="68"/>
      <c r="O192" s="68"/>
      <c r="P192" s="68"/>
      <c r="Q192" s="68"/>
      <c r="R192" s="2" t="s">
        <v>392</v>
      </c>
      <c r="S192" s="2"/>
      <c r="T192" s="22"/>
      <c r="U192" s="2"/>
      <c r="V192" s="2"/>
      <c r="W192" s="2"/>
      <c r="X192" s="20" t="s">
        <v>1283</v>
      </c>
      <c r="Y192" s="20" t="s">
        <v>1312</v>
      </c>
      <c r="Z192" s="20" t="s">
        <v>1285</v>
      </c>
      <c r="AA192" s="100">
        <v>0</v>
      </c>
      <c r="AB192" s="100">
        <v>1</v>
      </c>
      <c r="AC192" s="69">
        <f t="shared" si="18"/>
        <v>1</v>
      </c>
      <c r="AD192" s="20"/>
      <c r="AE192" s="20" t="s">
        <v>1313</v>
      </c>
      <c r="AF192" s="2">
        <v>0</v>
      </c>
      <c r="AG192" s="22">
        <f t="shared" si="19"/>
        <v>0</v>
      </c>
      <c r="AH192" s="5" t="s">
        <v>1340</v>
      </c>
      <c r="AI192" s="5"/>
      <c r="AJ192" s="5"/>
      <c r="AK192" s="20" t="s">
        <v>1186</v>
      </c>
      <c r="AL192" s="68" t="s">
        <v>46</v>
      </c>
      <c r="AM192" s="68">
        <v>2202</v>
      </c>
      <c r="AN192" s="68" t="s">
        <v>48</v>
      </c>
      <c r="AO192" s="68" t="s">
        <v>1188</v>
      </c>
      <c r="AP192" s="20" t="s">
        <v>1314</v>
      </c>
      <c r="AQ192" s="20" t="s">
        <v>1288</v>
      </c>
      <c r="AR192" s="2">
        <v>2202043</v>
      </c>
      <c r="AS192" s="2">
        <v>1114</v>
      </c>
      <c r="AT192" s="2" t="s">
        <v>1315</v>
      </c>
      <c r="AU192" s="39"/>
      <c r="AV192" s="39" t="s">
        <v>54</v>
      </c>
      <c r="AW192" s="2" t="s">
        <v>55</v>
      </c>
      <c r="AX192" s="70"/>
      <c r="AY192" s="71"/>
      <c r="AZ192" s="71" t="s">
        <v>1316</v>
      </c>
      <c r="BA192" s="71" t="s">
        <v>57</v>
      </c>
      <c r="BB192" s="71" t="s">
        <v>1317</v>
      </c>
      <c r="BC192" s="106">
        <v>800000000</v>
      </c>
      <c r="BD192" s="72">
        <v>800000000</v>
      </c>
    </row>
    <row r="193" spans="1:60" s="95" customFormat="1" ht="86.25" customHeight="1" x14ac:dyDescent="0.25">
      <c r="A193" s="68">
        <v>801</v>
      </c>
      <c r="B193" s="20" t="s">
        <v>750</v>
      </c>
      <c r="C193" s="20" t="s">
        <v>1176</v>
      </c>
      <c r="D193" s="20" t="s">
        <v>1261</v>
      </c>
      <c r="E193" s="20" t="s">
        <v>35</v>
      </c>
      <c r="F193" s="20" t="s">
        <v>199</v>
      </c>
      <c r="G193" s="20" t="s">
        <v>1178</v>
      </c>
      <c r="H193" s="20" t="s">
        <v>1179</v>
      </c>
      <c r="I193" s="20" t="s">
        <v>1180</v>
      </c>
      <c r="J193" s="68" t="s">
        <v>40</v>
      </c>
      <c r="K193" s="68">
        <f>IF(I193="na",0,IF(COUNTIFS($C$1:C193,C193,$I$1:I193,I193)&gt;1,0,1))</f>
        <v>0</v>
      </c>
      <c r="L193" s="68">
        <f>IF(I193="na",0,IF(COUNTIFS($D$1:D193,D193,$I$1:I193,I193)&gt;1,0,1))</f>
        <v>0</v>
      </c>
      <c r="M193" s="68">
        <f>IF(S193="",0,IF(VLOOKUP(R193,#REF!,2,0)=1,S193-O193,S193-SUMIFS($S:$S,$R:$R,INDEX(meses,VLOOKUP(R193,#REF!,2,0)-1),D:D,D193)))</f>
        <v>0</v>
      </c>
      <c r="N193" s="68"/>
      <c r="O193" s="68"/>
      <c r="P193" s="68"/>
      <c r="Q193" s="68"/>
      <c r="R193" s="2" t="s">
        <v>392</v>
      </c>
      <c r="S193" s="2"/>
      <c r="T193" s="22"/>
      <c r="U193" s="2"/>
      <c r="V193" s="2"/>
      <c r="W193" s="2"/>
      <c r="X193" s="20" t="s">
        <v>1283</v>
      </c>
      <c r="Y193" s="20" t="s">
        <v>1318</v>
      </c>
      <c r="Z193" s="20" t="s">
        <v>1285</v>
      </c>
      <c r="AA193" s="100">
        <v>0</v>
      </c>
      <c r="AB193" s="100">
        <v>100</v>
      </c>
      <c r="AC193" s="69">
        <f t="shared" si="18"/>
        <v>100</v>
      </c>
      <c r="AD193" s="20"/>
      <c r="AE193" s="20" t="s">
        <v>1319</v>
      </c>
      <c r="AF193" s="2">
        <v>0</v>
      </c>
      <c r="AG193" s="22">
        <f t="shared" si="19"/>
        <v>0</v>
      </c>
      <c r="AH193" s="5" t="s">
        <v>1341</v>
      </c>
      <c r="AI193" s="5"/>
      <c r="AJ193" s="5"/>
      <c r="AK193" s="20" t="s">
        <v>1186</v>
      </c>
      <c r="AL193" s="68" t="s">
        <v>46</v>
      </c>
      <c r="AM193" s="68">
        <v>2202</v>
      </c>
      <c r="AN193" s="68" t="s">
        <v>48</v>
      </c>
      <c r="AO193" s="68" t="s">
        <v>1188</v>
      </c>
      <c r="AP193" s="20" t="s">
        <v>1287</v>
      </c>
      <c r="AQ193" s="20" t="s">
        <v>1288</v>
      </c>
      <c r="AR193" s="2">
        <v>2202043</v>
      </c>
      <c r="AS193" s="2">
        <v>283</v>
      </c>
      <c r="AT193" s="2" t="s">
        <v>1320</v>
      </c>
      <c r="AU193" s="39"/>
      <c r="AV193" s="39" t="s">
        <v>70</v>
      </c>
      <c r="AW193" s="2" t="s">
        <v>55</v>
      </c>
      <c r="AX193" s="70"/>
      <c r="AY193" s="71"/>
      <c r="AZ193" s="71" t="s">
        <v>1321</v>
      </c>
      <c r="BA193" s="71" t="s">
        <v>57</v>
      </c>
      <c r="BB193" s="71" t="s">
        <v>1279</v>
      </c>
      <c r="BC193" s="106">
        <v>60450082</v>
      </c>
      <c r="BD193" s="72">
        <v>60450082</v>
      </c>
    </row>
    <row r="194" spans="1:60" s="95" customFormat="1" ht="86.25" customHeight="1" x14ac:dyDescent="0.25">
      <c r="A194" s="68">
        <v>802</v>
      </c>
      <c r="B194" s="20" t="s">
        <v>750</v>
      </c>
      <c r="C194" s="20" t="s">
        <v>1176</v>
      </c>
      <c r="D194" s="20" t="s">
        <v>1261</v>
      </c>
      <c r="E194" s="20" t="s">
        <v>35</v>
      </c>
      <c r="F194" s="20" t="s">
        <v>199</v>
      </c>
      <c r="G194" s="20" t="s">
        <v>1178</v>
      </c>
      <c r="H194" s="20" t="s">
        <v>1179</v>
      </c>
      <c r="I194" s="20" t="s">
        <v>1180</v>
      </c>
      <c r="J194" s="68" t="s">
        <v>40</v>
      </c>
      <c r="K194" s="68">
        <f>IF(I194="na",0,IF(COUNTIFS($C$1:C194,C194,$I$1:I194,I194)&gt;1,0,1))</f>
        <v>0</v>
      </c>
      <c r="L194" s="68">
        <f>IF(I194="na",0,IF(COUNTIFS($D$1:D194,D194,$I$1:I194,I194)&gt;1,0,1))</f>
        <v>0</v>
      </c>
      <c r="M194" s="68">
        <f>IF(S194="",0,IF(VLOOKUP(R194,#REF!,2,0)=1,S194-O194,S194-SUMIFS($S:$S,$R:$R,INDEX(meses,VLOOKUP(R194,#REF!,2,0)-1),D:D,D194)))</f>
        <v>0</v>
      </c>
      <c r="N194" s="68"/>
      <c r="O194" s="68"/>
      <c r="P194" s="68"/>
      <c r="Q194" s="68"/>
      <c r="R194" s="2" t="s">
        <v>392</v>
      </c>
      <c r="S194" s="2"/>
      <c r="T194" s="22"/>
      <c r="U194" s="2"/>
      <c r="V194" s="2"/>
      <c r="W194" s="2"/>
      <c r="X194" s="20" t="s">
        <v>1283</v>
      </c>
      <c r="Y194" s="20" t="s">
        <v>1318</v>
      </c>
      <c r="Z194" s="20"/>
      <c r="AA194" s="100"/>
      <c r="AB194" s="100"/>
      <c r="AC194" s="100"/>
      <c r="AD194" s="20"/>
      <c r="AE194" s="20"/>
      <c r="AF194" s="2"/>
      <c r="AG194" s="22"/>
      <c r="AH194" s="5"/>
      <c r="AI194" s="5"/>
      <c r="AJ194" s="5"/>
      <c r="AK194" s="20" t="s">
        <v>1186</v>
      </c>
      <c r="AL194" s="68" t="s">
        <v>46</v>
      </c>
      <c r="AM194" s="68">
        <v>2202</v>
      </c>
      <c r="AN194" s="68" t="s">
        <v>48</v>
      </c>
      <c r="AO194" s="68" t="s">
        <v>1188</v>
      </c>
      <c r="AP194" s="20" t="s">
        <v>1287</v>
      </c>
      <c r="AQ194" s="20" t="s">
        <v>1288</v>
      </c>
      <c r="AR194" s="2">
        <v>2202043</v>
      </c>
      <c r="AS194" s="2">
        <v>773</v>
      </c>
      <c r="AT194" s="2" t="s">
        <v>1322</v>
      </c>
      <c r="AU194" s="39"/>
      <c r="AV194" s="39" t="s">
        <v>70</v>
      </c>
      <c r="AW194" s="2" t="s">
        <v>55</v>
      </c>
      <c r="AX194" s="70"/>
      <c r="AY194" s="71"/>
      <c r="AZ194" s="71" t="s">
        <v>1323</v>
      </c>
      <c r="BA194" s="71" t="s">
        <v>57</v>
      </c>
      <c r="BB194" s="71" t="s">
        <v>1279</v>
      </c>
      <c r="BC194" s="106">
        <v>60450082</v>
      </c>
      <c r="BD194" s="72">
        <v>60450082</v>
      </c>
    </row>
    <row r="195" spans="1:60" s="95" customFormat="1" ht="86.25" customHeight="1" x14ac:dyDescent="0.25">
      <c r="A195" s="68">
        <v>803</v>
      </c>
      <c r="B195" s="20" t="s">
        <v>750</v>
      </c>
      <c r="C195" s="20" t="s">
        <v>1176</v>
      </c>
      <c r="D195" s="20" t="s">
        <v>1261</v>
      </c>
      <c r="E195" s="20" t="s">
        <v>35</v>
      </c>
      <c r="F195" s="20" t="s">
        <v>199</v>
      </c>
      <c r="G195" s="20" t="s">
        <v>1178</v>
      </c>
      <c r="H195" s="20" t="s">
        <v>1179</v>
      </c>
      <c r="I195" s="20" t="s">
        <v>1180</v>
      </c>
      <c r="J195" s="68" t="s">
        <v>40</v>
      </c>
      <c r="K195" s="68">
        <f>IF(I195="na",0,IF(COUNTIFS($C$1:C195,C195,$I$1:I195,I195)&gt;1,0,1))</f>
        <v>0</v>
      </c>
      <c r="L195" s="68">
        <f>IF(I195="na",0,IF(COUNTIFS($D$1:D195,D195,$I$1:I195,I195)&gt;1,0,1))</f>
        <v>0</v>
      </c>
      <c r="M195" s="68">
        <f>IF(S195="",0,IF(VLOOKUP(R195,#REF!,2,0)=1,S195-O195,S195-SUMIFS($S:$S,$R:$R,INDEX(meses,VLOOKUP(R195,#REF!,2,0)-1),D:D,D195)))</f>
        <v>0</v>
      </c>
      <c r="N195" s="68"/>
      <c r="O195" s="68"/>
      <c r="P195" s="68"/>
      <c r="Q195" s="68"/>
      <c r="R195" s="2" t="s">
        <v>392</v>
      </c>
      <c r="S195" s="2"/>
      <c r="T195" s="22"/>
      <c r="U195" s="2"/>
      <c r="V195" s="2"/>
      <c r="W195" s="2"/>
      <c r="X195" s="20" t="s">
        <v>1283</v>
      </c>
      <c r="Y195" s="20" t="s">
        <v>1318</v>
      </c>
      <c r="Z195" s="20"/>
      <c r="AA195" s="100"/>
      <c r="AB195" s="100"/>
      <c r="AC195" s="100"/>
      <c r="AD195" s="20"/>
      <c r="AE195" s="20"/>
      <c r="AF195" s="2"/>
      <c r="AG195" s="22"/>
      <c r="AH195" s="5"/>
      <c r="AI195" s="5"/>
      <c r="AJ195" s="5"/>
      <c r="AK195" s="20" t="s">
        <v>1186</v>
      </c>
      <c r="AL195" s="68" t="s">
        <v>46</v>
      </c>
      <c r="AM195" s="68">
        <v>2202</v>
      </c>
      <c r="AN195" s="68" t="s">
        <v>48</v>
      </c>
      <c r="AO195" s="68" t="s">
        <v>1188</v>
      </c>
      <c r="AP195" s="20" t="s">
        <v>1287</v>
      </c>
      <c r="AQ195" s="20" t="s">
        <v>1288</v>
      </c>
      <c r="AR195" s="2">
        <v>2202043</v>
      </c>
      <c r="AS195" s="2" t="s">
        <v>408</v>
      </c>
      <c r="AT195" s="2" t="s">
        <v>1324</v>
      </c>
      <c r="AU195" s="39"/>
      <c r="AV195" s="39" t="s">
        <v>70</v>
      </c>
      <c r="AW195" s="2" t="s">
        <v>55</v>
      </c>
      <c r="AX195" s="70"/>
      <c r="AY195" s="71"/>
      <c r="AZ195" s="71" t="s">
        <v>1325</v>
      </c>
      <c r="BA195" s="71" t="s">
        <v>57</v>
      </c>
      <c r="BB195" s="71" t="s">
        <v>1279</v>
      </c>
      <c r="BC195" s="106">
        <v>80000000</v>
      </c>
      <c r="BD195" s="72">
        <v>80000000</v>
      </c>
    </row>
    <row r="196" spans="1:60" s="95" customFormat="1" ht="86.25" customHeight="1" x14ac:dyDescent="0.25">
      <c r="A196" s="68">
        <v>804</v>
      </c>
      <c r="B196" s="20" t="s">
        <v>750</v>
      </c>
      <c r="C196" s="20" t="s">
        <v>1176</v>
      </c>
      <c r="D196" s="20" t="s">
        <v>1261</v>
      </c>
      <c r="E196" s="20" t="s">
        <v>35</v>
      </c>
      <c r="F196" s="20" t="s">
        <v>199</v>
      </c>
      <c r="G196" s="20" t="s">
        <v>1178</v>
      </c>
      <c r="H196" s="20" t="s">
        <v>1179</v>
      </c>
      <c r="I196" s="20" t="s">
        <v>1180</v>
      </c>
      <c r="J196" s="68" t="s">
        <v>40</v>
      </c>
      <c r="K196" s="68">
        <f>IF(I196="na",0,IF(COUNTIFS($C$1:C196,C196,$I$1:I196,I196)&gt;1,0,1))</f>
        <v>0</v>
      </c>
      <c r="L196" s="68">
        <f>IF(I196="na",0,IF(COUNTIFS($D$1:D196,D196,$I$1:I196,I196)&gt;1,0,1))</f>
        <v>0</v>
      </c>
      <c r="M196" s="68">
        <f>IF(S196="",0,IF(VLOOKUP(R196,#REF!,2,0)=1,S196-O196,S196-SUMIFS($S:$S,$R:$R,INDEX(meses,VLOOKUP(R196,#REF!,2,0)-1),D:D,D196)))</f>
        <v>0</v>
      </c>
      <c r="N196" s="68"/>
      <c r="O196" s="68"/>
      <c r="P196" s="68"/>
      <c r="Q196" s="68"/>
      <c r="R196" s="2" t="s">
        <v>392</v>
      </c>
      <c r="S196" s="2"/>
      <c r="T196" s="22"/>
      <c r="U196" s="2"/>
      <c r="V196" s="2"/>
      <c r="W196" s="2"/>
      <c r="X196" s="20" t="s">
        <v>1283</v>
      </c>
      <c r="Y196" s="20" t="s">
        <v>1318</v>
      </c>
      <c r="Z196" s="20"/>
      <c r="AA196" s="100"/>
      <c r="AB196" s="100"/>
      <c r="AC196" s="100"/>
      <c r="AD196" s="20"/>
      <c r="AE196" s="20"/>
      <c r="AF196" s="2"/>
      <c r="AG196" s="22"/>
      <c r="AH196" s="5"/>
      <c r="AI196" s="5"/>
      <c r="AJ196" s="5"/>
      <c r="AK196" s="20" t="s">
        <v>1186</v>
      </c>
      <c r="AL196" s="68" t="s">
        <v>46</v>
      </c>
      <c r="AM196" s="68">
        <v>2202</v>
      </c>
      <c r="AN196" s="68" t="s">
        <v>48</v>
      </c>
      <c r="AO196" s="68" t="s">
        <v>1188</v>
      </c>
      <c r="AP196" s="20" t="s">
        <v>1287</v>
      </c>
      <c r="AQ196" s="20" t="s">
        <v>1288</v>
      </c>
      <c r="AR196" s="2">
        <v>2202043</v>
      </c>
      <c r="AS196" s="2" t="s">
        <v>1326</v>
      </c>
      <c r="AT196" s="2" t="s">
        <v>1327</v>
      </c>
      <c r="AU196" s="39"/>
      <c r="AV196" s="39" t="s">
        <v>70</v>
      </c>
      <c r="AW196" s="2" t="s">
        <v>55</v>
      </c>
      <c r="AX196" s="70"/>
      <c r="AY196" s="71"/>
      <c r="AZ196" s="71" t="s">
        <v>1328</v>
      </c>
      <c r="BA196" s="71" t="s">
        <v>57</v>
      </c>
      <c r="BB196" s="71" t="s">
        <v>1279</v>
      </c>
      <c r="BC196" s="106">
        <v>68502426.299999997</v>
      </c>
      <c r="BD196" s="72">
        <v>68502426.299999997</v>
      </c>
    </row>
    <row r="197" spans="1:60" s="95" customFormat="1" ht="86.25" customHeight="1" x14ac:dyDescent="0.25">
      <c r="A197" s="68">
        <v>805</v>
      </c>
      <c r="B197" s="20" t="s">
        <v>750</v>
      </c>
      <c r="C197" s="20" t="s">
        <v>1176</v>
      </c>
      <c r="D197" s="20" t="s">
        <v>1261</v>
      </c>
      <c r="E197" s="20" t="s">
        <v>35</v>
      </c>
      <c r="F197" s="20" t="s">
        <v>199</v>
      </c>
      <c r="G197" s="20" t="s">
        <v>1178</v>
      </c>
      <c r="H197" s="20" t="s">
        <v>1179</v>
      </c>
      <c r="I197" s="20" t="s">
        <v>1180</v>
      </c>
      <c r="J197" s="68" t="s">
        <v>40</v>
      </c>
      <c r="K197" s="68">
        <f>IF(I197="na",0,IF(COUNTIFS($C$1:C197,C197,$I$1:I197,I197)&gt;1,0,1))</f>
        <v>0</v>
      </c>
      <c r="L197" s="68">
        <f>IF(I197="na",0,IF(COUNTIFS($D$1:D197,D197,$I$1:I197,I197)&gt;1,0,1))</f>
        <v>0</v>
      </c>
      <c r="M197" s="68">
        <f>IF(S197="",0,IF(VLOOKUP(R197,#REF!,2,0)=1,S197-O197,S197-SUMIFS($S:$S,$R:$R,INDEX(meses,VLOOKUP(R197,#REF!,2,0)-1),D:D,D197)))</f>
        <v>0</v>
      </c>
      <c r="N197" s="68"/>
      <c r="O197" s="68"/>
      <c r="P197" s="68"/>
      <c r="Q197" s="68"/>
      <c r="R197" s="2" t="s">
        <v>392</v>
      </c>
      <c r="S197" s="2"/>
      <c r="T197" s="22"/>
      <c r="U197" s="2"/>
      <c r="V197" s="2"/>
      <c r="W197" s="2"/>
      <c r="X197" s="20" t="s">
        <v>1283</v>
      </c>
      <c r="Y197" s="20" t="s">
        <v>1318</v>
      </c>
      <c r="Z197" s="20"/>
      <c r="AA197" s="100"/>
      <c r="AB197" s="100"/>
      <c r="AC197" s="100"/>
      <c r="AD197" s="20"/>
      <c r="AE197" s="20"/>
      <c r="AF197" s="2"/>
      <c r="AG197" s="22"/>
      <c r="AH197" s="5"/>
      <c r="AI197" s="5"/>
      <c r="AJ197" s="5"/>
      <c r="AK197" s="20" t="s">
        <v>1186</v>
      </c>
      <c r="AL197" s="68" t="s">
        <v>46</v>
      </c>
      <c r="AM197" s="68">
        <v>2202</v>
      </c>
      <c r="AN197" s="68" t="s">
        <v>48</v>
      </c>
      <c r="AO197" s="68" t="s">
        <v>1188</v>
      </c>
      <c r="AP197" s="20" t="s">
        <v>1287</v>
      </c>
      <c r="AQ197" s="20" t="s">
        <v>1288</v>
      </c>
      <c r="AR197" s="2">
        <v>2202043</v>
      </c>
      <c r="AS197" s="2" t="s">
        <v>1329</v>
      </c>
      <c r="AT197" s="2" t="s">
        <v>1330</v>
      </c>
      <c r="AU197" s="39"/>
      <c r="AV197" s="39" t="s">
        <v>70</v>
      </c>
      <c r="AW197" s="2" t="s">
        <v>55</v>
      </c>
      <c r="AX197" s="70"/>
      <c r="AY197" s="71"/>
      <c r="AZ197" s="71" t="s">
        <v>1331</v>
      </c>
      <c r="BA197" s="71" t="s">
        <v>57</v>
      </c>
      <c r="BB197" s="71" t="s">
        <v>1279</v>
      </c>
      <c r="BC197" s="106">
        <v>60450082</v>
      </c>
      <c r="BD197" s="72">
        <v>60450082</v>
      </c>
    </row>
    <row r="198" spans="1:60" s="95" customFormat="1" ht="86.25" customHeight="1" x14ac:dyDescent="0.25">
      <c r="A198" s="68">
        <v>806</v>
      </c>
      <c r="B198" s="20" t="s">
        <v>750</v>
      </c>
      <c r="C198" s="20" t="s">
        <v>1176</v>
      </c>
      <c r="D198" s="20" t="s">
        <v>1261</v>
      </c>
      <c r="E198" s="20" t="s">
        <v>35</v>
      </c>
      <c r="F198" s="20" t="s">
        <v>199</v>
      </c>
      <c r="G198" s="20" t="s">
        <v>1178</v>
      </c>
      <c r="H198" s="20" t="s">
        <v>1179</v>
      </c>
      <c r="I198" s="20" t="s">
        <v>1180</v>
      </c>
      <c r="J198" s="68" t="s">
        <v>40</v>
      </c>
      <c r="K198" s="68">
        <f>IF(I198="na",0,IF(COUNTIFS($C$1:C198,C198,$I$1:I198,I198)&gt;1,0,1))</f>
        <v>0</v>
      </c>
      <c r="L198" s="68">
        <f>IF(I198="na",0,IF(COUNTIFS($D$1:D198,D198,$I$1:I198,I198)&gt;1,0,1))</f>
        <v>0</v>
      </c>
      <c r="M198" s="68">
        <f>IF(S198="",0,IF(VLOOKUP(R198,#REF!,2,0)=1,S198-O198,S198-SUMIFS($S:$S,$R:$R,INDEX(meses,VLOOKUP(R198,#REF!,2,0)-1),D:D,D198)))</f>
        <v>0</v>
      </c>
      <c r="N198" s="68"/>
      <c r="O198" s="68"/>
      <c r="P198" s="68"/>
      <c r="Q198" s="68"/>
      <c r="R198" s="2" t="s">
        <v>392</v>
      </c>
      <c r="S198" s="2"/>
      <c r="T198" s="22"/>
      <c r="U198" s="2"/>
      <c r="V198" s="2"/>
      <c r="W198" s="2"/>
      <c r="X198" s="20" t="s">
        <v>1283</v>
      </c>
      <c r="Y198" s="20" t="s">
        <v>1318</v>
      </c>
      <c r="Z198" s="20"/>
      <c r="AA198" s="100"/>
      <c r="AB198" s="100"/>
      <c r="AC198" s="100"/>
      <c r="AD198" s="20"/>
      <c r="AE198" s="20"/>
      <c r="AF198" s="2"/>
      <c r="AG198" s="22"/>
      <c r="AH198" s="5"/>
      <c r="AI198" s="5"/>
      <c r="AJ198" s="5"/>
      <c r="AK198" s="20" t="s">
        <v>1186</v>
      </c>
      <c r="AL198" s="68" t="s">
        <v>46</v>
      </c>
      <c r="AM198" s="68">
        <v>2202</v>
      </c>
      <c r="AN198" s="68" t="s">
        <v>48</v>
      </c>
      <c r="AO198" s="68" t="s">
        <v>1188</v>
      </c>
      <c r="AP198" s="20" t="s">
        <v>1287</v>
      </c>
      <c r="AQ198" s="20" t="s">
        <v>1288</v>
      </c>
      <c r="AR198" s="2">
        <v>2202043</v>
      </c>
      <c r="AS198" s="2" t="s">
        <v>1332</v>
      </c>
      <c r="AT198" s="2" t="s">
        <v>1333</v>
      </c>
      <c r="AU198" s="39"/>
      <c r="AV198" s="39" t="s">
        <v>70</v>
      </c>
      <c r="AW198" s="2" t="s">
        <v>55</v>
      </c>
      <c r="AX198" s="70"/>
      <c r="AY198" s="71"/>
      <c r="AZ198" s="71" t="s">
        <v>1334</v>
      </c>
      <c r="BA198" s="71" t="s">
        <v>57</v>
      </c>
      <c r="BB198" s="71" t="s">
        <v>1279</v>
      </c>
      <c r="BC198" s="106">
        <v>86182211.5</v>
      </c>
      <c r="BD198" s="72">
        <v>86182211.5</v>
      </c>
    </row>
    <row r="199" spans="1:60" s="64" customFormat="1" ht="52.5" customHeight="1" x14ac:dyDescent="0.25">
      <c r="A199" s="68">
        <v>807</v>
      </c>
      <c r="B199" s="38" t="s">
        <v>750</v>
      </c>
      <c r="C199" s="38" t="s">
        <v>1176</v>
      </c>
      <c r="D199" s="38" t="s">
        <v>1342</v>
      </c>
      <c r="E199" s="38" t="s">
        <v>35</v>
      </c>
      <c r="F199" s="57" t="s">
        <v>199</v>
      </c>
      <c r="G199" s="57" t="s">
        <v>1178</v>
      </c>
      <c r="H199" s="23" t="s">
        <v>1179</v>
      </c>
      <c r="I199" s="38" t="s">
        <v>1180</v>
      </c>
      <c r="J199" s="68" t="s">
        <v>40</v>
      </c>
      <c r="K199" s="68">
        <f>IF(I199="na",0,IF(COUNTIFS($C$1:C199,C199,$I$1:I199,I199)&gt;1,0,1))</f>
        <v>0</v>
      </c>
      <c r="L199" s="68">
        <f>IF(I199="na",0,IF(COUNTIFS($D$1:D199,D199,$I$1:I199,I199)&gt;1,0,1))</f>
        <v>1</v>
      </c>
      <c r="M199" s="68" t="e">
        <f>IF(S199="",0,IF(VLOOKUP(R199,#REF!,2,0)=1,S199-O199,S199-SUMIFS($S:$S,$R:$R,INDEX(meses,VLOOKUP(R199,#REF!,2,0)-1),D:D,D199)))</f>
        <v>#REF!</v>
      </c>
      <c r="N199" s="68">
        <v>0.6</v>
      </c>
      <c r="O199" s="68">
        <v>0.52800000000000002</v>
      </c>
      <c r="P199" s="68">
        <v>0.55600000000000005</v>
      </c>
      <c r="Q199" s="68">
        <f>P199-O199</f>
        <v>2.8000000000000025E-2</v>
      </c>
      <c r="R199" s="36" t="s">
        <v>392</v>
      </c>
      <c r="S199" s="68">
        <v>0.52800000000000002</v>
      </c>
      <c r="T199" s="22">
        <f>(S199-O199)/(P199-O199)</f>
        <v>0</v>
      </c>
      <c r="U199" s="36"/>
      <c r="V199" s="36"/>
      <c r="W199" s="36"/>
      <c r="X199" s="36" t="s">
        <v>1207</v>
      </c>
      <c r="Y199" s="36" t="s">
        <v>1215</v>
      </c>
      <c r="Z199" s="35" t="s">
        <v>1183</v>
      </c>
      <c r="AA199" s="37">
        <v>0</v>
      </c>
      <c r="AB199" s="44">
        <v>1</v>
      </c>
      <c r="AC199" s="69">
        <f>AB199-AA199</f>
        <v>1</v>
      </c>
      <c r="AD199" s="35"/>
      <c r="AE199" s="35" t="s">
        <v>1216</v>
      </c>
      <c r="AF199" s="132"/>
      <c r="AG199" s="22">
        <f>(AF199-AA199)/(AB199-AA199)</f>
        <v>0</v>
      </c>
      <c r="AH199" s="132"/>
      <c r="AI199" s="36"/>
      <c r="AJ199" s="36"/>
      <c r="AK199" s="38" t="s">
        <v>1186</v>
      </c>
      <c r="AL199" s="38"/>
      <c r="AM199" s="38"/>
      <c r="AN199" s="38"/>
      <c r="AO199" s="38"/>
      <c r="AP199" s="38" t="s">
        <v>1202</v>
      </c>
      <c r="AQ199" s="38" t="s">
        <v>1203</v>
      </c>
      <c r="AR199" s="38"/>
      <c r="AS199" s="43" t="s">
        <v>1343</v>
      </c>
      <c r="AT199" s="56" t="s">
        <v>1344</v>
      </c>
      <c r="AU199" s="56"/>
      <c r="AV199" s="23" t="s">
        <v>70</v>
      </c>
      <c r="AW199" s="23" t="s">
        <v>55</v>
      </c>
      <c r="AX199" s="23"/>
      <c r="AY199" s="23"/>
      <c r="AZ199" s="23" t="s">
        <v>1206</v>
      </c>
      <c r="BA199" s="23" t="s">
        <v>57</v>
      </c>
      <c r="BB199" s="23" t="s">
        <v>1193</v>
      </c>
      <c r="BC199" s="58">
        <v>86575440</v>
      </c>
      <c r="BD199" s="43"/>
      <c r="BE199" s="133"/>
      <c r="BF199" s="134" t="s">
        <v>1345</v>
      </c>
      <c r="BG199" s="134" t="s">
        <v>1346</v>
      </c>
      <c r="BH199" s="135" t="s">
        <v>1347</v>
      </c>
    </row>
    <row r="200" spans="1:60" s="64" customFormat="1" ht="75" x14ac:dyDescent="0.25">
      <c r="A200" s="68">
        <v>808</v>
      </c>
      <c r="B200" s="38" t="s">
        <v>750</v>
      </c>
      <c r="C200" s="38" t="s">
        <v>1176</v>
      </c>
      <c r="D200" s="38" t="s">
        <v>1342</v>
      </c>
      <c r="E200" s="38" t="s">
        <v>35</v>
      </c>
      <c r="F200" s="57" t="s">
        <v>199</v>
      </c>
      <c r="G200" s="57" t="s">
        <v>1178</v>
      </c>
      <c r="H200" s="23" t="s">
        <v>1179</v>
      </c>
      <c r="I200" s="38" t="s">
        <v>1180</v>
      </c>
      <c r="J200" s="38" t="s">
        <v>40</v>
      </c>
      <c r="K200" s="68">
        <f>IF(I200="na",0,IF(COUNTIFS($C$1:C200,C200,$I$1:I200,I200)&gt;1,0,1))</f>
        <v>0</v>
      </c>
      <c r="L200" s="68">
        <f>IF(I200="na",0,IF(COUNTIFS($D$1:D200,D200,$I$1:I200,I200)&gt;1,0,1))</f>
        <v>0</v>
      </c>
      <c r="M200" s="68">
        <f>IF(S200="",0,IF(VLOOKUP(R200,#REF!,2,0)=1,S200-O200,S200-SUMIFS($S:$S,$R:$R,INDEX(meses,VLOOKUP(R200,#REF!,2,0)-1),D:D,D200)))</f>
        <v>0</v>
      </c>
      <c r="N200" s="59"/>
      <c r="O200" s="38"/>
      <c r="P200" s="36"/>
      <c r="Q200" s="36"/>
      <c r="R200" s="36" t="s">
        <v>392</v>
      </c>
      <c r="S200" s="42"/>
      <c r="T200" s="22"/>
      <c r="U200" s="36"/>
      <c r="V200" s="36"/>
      <c r="W200" s="36"/>
      <c r="X200" s="36" t="s">
        <v>1207</v>
      </c>
      <c r="Y200" s="36" t="s">
        <v>1215</v>
      </c>
      <c r="Z200" s="36"/>
      <c r="AA200" s="60"/>
      <c r="AB200" s="28"/>
      <c r="AC200" s="28"/>
      <c r="AD200" s="36"/>
      <c r="AE200" s="36"/>
      <c r="AF200" s="42"/>
      <c r="AG200" s="22"/>
      <c r="AH200" s="36"/>
      <c r="AI200" s="36"/>
      <c r="AJ200" s="36"/>
      <c r="AK200" s="38" t="s">
        <v>1186</v>
      </c>
      <c r="AL200" s="38"/>
      <c r="AM200" s="38"/>
      <c r="AN200" s="38"/>
      <c r="AO200" s="38"/>
      <c r="AP200" s="38" t="s">
        <v>1202</v>
      </c>
      <c r="AQ200" s="38" t="s">
        <v>1203</v>
      </c>
      <c r="AR200" s="38"/>
      <c r="AS200" s="43" t="s">
        <v>1348</v>
      </c>
      <c r="AT200" s="56" t="s">
        <v>1349</v>
      </c>
      <c r="AU200" s="56"/>
      <c r="AV200" s="23" t="s">
        <v>70</v>
      </c>
      <c r="AW200" s="23" t="s">
        <v>55</v>
      </c>
      <c r="AX200" s="23"/>
      <c r="AY200" s="23"/>
      <c r="AZ200" s="23" t="s">
        <v>1206</v>
      </c>
      <c r="BA200" s="23" t="s">
        <v>57</v>
      </c>
      <c r="BB200" s="23" t="s">
        <v>1193</v>
      </c>
      <c r="BC200" s="58">
        <v>88668080</v>
      </c>
      <c r="BD200" s="43"/>
      <c r="BF200" s="134" t="s">
        <v>1350</v>
      </c>
      <c r="BG200" s="134" t="s">
        <v>1346</v>
      </c>
      <c r="BH200" s="135" t="s">
        <v>1347</v>
      </c>
    </row>
    <row r="201" spans="1:60" s="64" customFormat="1" ht="75" x14ac:dyDescent="0.25">
      <c r="A201" s="68">
        <v>809</v>
      </c>
      <c r="B201" s="38" t="s">
        <v>750</v>
      </c>
      <c r="C201" s="38" t="s">
        <v>1176</v>
      </c>
      <c r="D201" s="38" t="s">
        <v>1342</v>
      </c>
      <c r="E201" s="38" t="s">
        <v>35</v>
      </c>
      <c r="F201" s="57" t="s">
        <v>199</v>
      </c>
      <c r="G201" s="57" t="s">
        <v>1178</v>
      </c>
      <c r="H201" s="23" t="s">
        <v>1179</v>
      </c>
      <c r="I201" s="38" t="s">
        <v>1180</v>
      </c>
      <c r="J201" s="38" t="s">
        <v>40</v>
      </c>
      <c r="K201" s="68">
        <f>IF(I201="na",0,IF(COUNTIFS($C$1:C201,C201,$I$1:I201,I201)&gt;1,0,1))</f>
        <v>0</v>
      </c>
      <c r="L201" s="68">
        <f>IF(I201="na",0,IF(COUNTIFS($D$1:D201,D201,$I$1:I201,I201)&gt;1,0,1))</f>
        <v>0</v>
      </c>
      <c r="M201" s="68">
        <f>IF(S201="",0,IF(VLOOKUP(R201,#REF!,2,0)=1,S201-O201,S201-SUMIFS($S:$S,$R:$R,INDEX(meses,VLOOKUP(R201,#REF!,2,0)-1),D:D,D201)))</f>
        <v>0</v>
      </c>
      <c r="N201" s="59"/>
      <c r="O201" s="38"/>
      <c r="P201" s="36"/>
      <c r="Q201" s="36"/>
      <c r="R201" s="36" t="s">
        <v>392</v>
      </c>
      <c r="S201" s="42"/>
      <c r="T201" s="22"/>
      <c r="U201" s="36"/>
      <c r="V201" s="36"/>
      <c r="W201" s="36"/>
      <c r="X201" s="36" t="s">
        <v>1207</v>
      </c>
      <c r="Y201" s="36" t="s">
        <v>1215</v>
      </c>
      <c r="Z201" s="36"/>
      <c r="AA201" s="60"/>
      <c r="AB201" s="28"/>
      <c r="AC201" s="28"/>
      <c r="AD201" s="36"/>
      <c r="AE201" s="36"/>
      <c r="AF201" s="42"/>
      <c r="AG201" s="22"/>
      <c r="AH201" s="36"/>
      <c r="AI201" s="36"/>
      <c r="AJ201" s="36"/>
      <c r="AK201" s="38" t="s">
        <v>1186</v>
      </c>
      <c r="AL201" s="38"/>
      <c r="AM201" s="38"/>
      <c r="AN201" s="38"/>
      <c r="AO201" s="38"/>
      <c r="AP201" s="38" t="s">
        <v>1202</v>
      </c>
      <c r="AQ201" s="38" t="s">
        <v>1203</v>
      </c>
      <c r="AR201" s="38"/>
      <c r="AS201" s="43" t="s">
        <v>1351</v>
      </c>
      <c r="AT201" s="56" t="s">
        <v>1352</v>
      </c>
      <c r="AU201" s="56"/>
      <c r="AV201" s="23" t="s">
        <v>70</v>
      </c>
      <c r="AW201" s="23" t="s">
        <v>55</v>
      </c>
      <c r="AX201" s="23"/>
      <c r="AY201" s="23"/>
      <c r="AZ201" s="23" t="s">
        <v>1206</v>
      </c>
      <c r="BA201" s="23" t="s">
        <v>57</v>
      </c>
      <c r="BB201" s="23" t="s">
        <v>1193</v>
      </c>
      <c r="BC201" s="58">
        <v>53066520</v>
      </c>
      <c r="BD201" s="43"/>
      <c r="BF201" s="134" t="s">
        <v>1353</v>
      </c>
      <c r="BG201" s="134" t="s">
        <v>1346</v>
      </c>
      <c r="BH201" s="135" t="s">
        <v>1347</v>
      </c>
    </row>
    <row r="202" spans="1:60" s="64" customFormat="1" ht="75" x14ac:dyDescent="0.25">
      <c r="A202" s="68">
        <v>810</v>
      </c>
      <c r="B202" s="38" t="s">
        <v>750</v>
      </c>
      <c r="C202" s="38" t="s">
        <v>1176</v>
      </c>
      <c r="D202" s="38" t="s">
        <v>1342</v>
      </c>
      <c r="E202" s="38" t="s">
        <v>35</v>
      </c>
      <c r="F202" s="57" t="s">
        <v>199</v>
      </c>
      <c r="G202" s="57" t="s">
        <v>1178</v>
      </c>
      <c r="H202" s="23" t="s">
        <v>1179</v>
      </c>
      <c r="I202" s="38" t="s">
        <v>1180</v>
      </c>
      <c r="J202" s="38" t="s">
        <v>40</v>
      </c>
      <c r="K202" s="68">
        <f>IF(I202="na",0,IF(COUNTIFS($C$1:C202,C202,$I$1:I202,I202)&gt;1,0,1))</f>
        <v>0</v>
      </c>
      <c r="L202" s="68">
        <f>IF(I202="na",0,IF(COUNTIFS($D$1:D202,D202,$I$1:I202,I202)&gt;1,0,1))</f>
        <v>0</v>
      </c>
      <c r="M202" s="68">
        <f>IF(S202="",0,IF(VLOOKUP(R202,#REF!,2,0)=1,S202-O202,S202-SUMIFS($S:$S,$R:$R,INDEX(meses,VLOOKUP(R202,#REF!,2,0)-1),D:D,D202)))</f>
        <v>0</v>
      </c>
      <c r="N202" s="59"/>
      <c r="O202" s="38"/>
      <c r="P202" s="36"/>
      <c r="Q202" s="36"/>
      <c r="R202" s="36" t="s">
        <v>392</v>
      </c>
      <c r="S202" s="42"/>
      <c r="T202" s="22"/>
      <c r="U202" s="36"/>
      <c r="V202" s="36"/>
      <c r="W202" s="36"/>
      <c r="X202" s="36" t="s">
        <v>1207</v>
      </c>
      <c r="Y202" s="36" t="s">
        <v>1215</v>
      </c>
      <c r="Z202" s="36"/>
      <c r="AA202" s="60"/>
      <c r="AB202" s="28"/>
      <c r="AC202" s="28"/>
      <c r="AD202" s="36"/>
      <c r="AE202" s="36"/>
      <c r="AF202" s="42"/>
      <c r="AG202" s="22"/>
      <c r="AH202" s="36"/>
      <c r="AI202" s="36"/>
      <c r="AJ202" s="36"/>
      <c r="AK202" s="38" t="s">
        <v>1186</v>
      </c>
      <c r="AL202" s="38"/>
      <c r="AM202" s="38"/>
      <c r="AN202" s="38"/>
      <c r="AO202" s="38"/>
      <c r="AP202" s="38" t="s">
        <v>1202</v>
      </c>
      <c r="AQ202" s="38" t="s">
        <v>1203</v>
      </c>
      <c r="AR202" s="38"/>
      <c r="AS202" s="43" t="s">
        <v>1354</v>
      </c>
      <c r="AT202" s="56" t="s">
        <v>1355</v>
      </c>
      <c r="AU202" s="56"/>
      <c r="AV202" s="23" t="s">
        <v>70</v>
      </c>
      <c r="AW202" s="23" t="s">
        <v>55</v>
      </c>
      <c r="AX202" s="23"/>
      <c r="AY202" s="23"/>
      <c r="AZ202" s="23" t="s">
        <v>1206</v>
      </c>
      <c r="BA202" s="23" t="s">
        <v>57</v>
      </c>
      <c r="BB202" s="23" t="s">
        <v>1193</v>
      </c>
      <c r="BC202" s="58">
        <v>83683560</v>
      </c>
      <c r="BD202" s="43"/>
      <c r="BF202" s="134" t="s">
        <v>1356</v>
      </c>
      <c r="BG202" s="134" t="s">
        <v>1346</v>
      </c>
      <c r="BH202" s="135" t="s">
        <v>1347</v>
      </c>
    </row>
    <row r="203" spans="1:60" s="64" customFormat="1" ht="75" x14ac:dyDescent="0.25">
      <c r="A203" s="68">
        <v>811</v>
      </c>
      <c r="B203" s="38" t="s">
        <v>750</v>
      </c>
      <c r="C203" s="38" t="s">
        <v>1176</v>
      </c>
      <c r="D203" s="38" t="s">
        <v>1342</v>
      </c>
      <c r="E203" s="38" t="s">
        <v>35</v>
      </c>
      <c r="F203" s="57" t="s">
        <v>199</v>
      </c>
      <c r="G203" s="57" t="s">
        <v>1178</v>
      </c>
      <c r="H203" s="23" t="s">
        <v>1179</v>
      </c>
      <c r="I203" s="38" t="s">
        <v>1180</v>
      </c>
      <c r="J203" s="38" t="s">
        <v>40</v>
      </c>
      <c r="K203" s="68">
        <f>IF(I203="na",0,IF(COUNTIFS($C$1:C203,C203,$I$1:I203,I203)&gt;1,0,1))</f>
        <v>0</v>
      </c>
      <c r="L203" s="68">
        <f>IF(I203="na",0,IF(COUNTIFS($D$1:D203,D203,$I$1:I203,I203)&gt;1,0,1))</f>
        <v>0</v>
      </c>
      <c r="M203" s="68">
        <f>IF(S203="",0,IF(VLOOKUP(R203,#REF!,2,0)=1,S203-O203,S203-SUMIFS($S:$S,$R:$R,INDEX(meses,VLOOKUP(R203,#REF!,2,0)-1),D:D,D203)))</f>
        <v>0</v>
      </c>
      <c r="N203" s="59"/>
      <c r="O203" s="38"/>
      <c r="P203" s="36"/>
      <c r="Q203" s="36"/>
      <c r="R203" s="36" t="s">
        <v>392</v>
      </c>
      <c r="S203" s="42"/>
      <c r="T203" s="22"/>
      <c r="U203" s="36"/>
      <c r="V203" s="36"/>
      <c r="W203" s="36"/>
      <c r="X203" s="36" t="s">
        <v>1207</v>
      </c>
      <c r="Y203" s="36" t="s">
        <v>1215</v>
      </c>
      <c r="Z203" s="36"/>
      <c r="AA203" s="60"/>
      <c r="AB203" s="28"/>
      <c r="AC203" s="28"/>
      <c r="AD203" s="36"/>
      <c r="AE203" s="36"/>
      <c r="AF203" s="42"/>
      <c r="AG203" s="22"/>
      <c r="AH203" s="36"/>
      <c r="AI203" s="36"/>
      <c r="AJ203" s="36"/>
      <c r="AK203" s="38" t="s">
        <v>1186</v>
      </c>
      <c r="AL203" s="38"/>
      <c r="AM203" s="38"/>
      <c r="AN203" s="38"/>
      <c r="AO203" s="38"/>
      <c r="AP203" s="38" t="s">
        <v>1202</v>
      </c>
      <c r="AQ203" s="38" t="s">
        <v>1203</v>
      </c>
      <c r="AR203" s="38"/>
      <c r="AS203" s="43" t="s">
        <v>1357</v>
      </c>
      <c r="AT203" s="56" t="s">
        <v>1358</v>
      </c>
      <c r="AU203" s="56"/>
      <c r="AV203" s="23" t="s">
        <v>70</v>
      </c>
      <c r="AW203" s="23" t="s">
        <v>55</v>
      </c>
      <c r="AX203" s="23"/>
      <c r="AY203" s="23"/>
      <c r="AZ203" s="23" t="s">
        <v>1206</v>
      </c>
      <c r="BA203" s="23" t="s">
        <v>57</v>
      </c>
      <c r="BB203" s="23" t="s">
        <v>1193</v>
      </c>
      <c r="BC203" s="58">
        <v>44400000</v>
      </c>
      <c r="BD203" s="43"/>
      <c r="BF203" s="134" t="s">
        <v>1359</v>
      </c>
      <c r="BG203" s="134" t="s">
        <v>1346</v>
      </c>
      <c r="BH203" s="135" t="s">
        <v>1347</v>
      </c>
    </row>
    <row r="204" spans="1:60" s="64" customFormat="1" ht="75" x14ac:dyDescent="0.25">
      <c r="A204" s="68">
        <v>812</v>
      </c>
      <c r="B204" s="38" t="s">
        <v>750</v>
      </c>
      <c r="C204" s="38" t="s">
        <v>1176</v>
      </c>
      <c r="D204" s="38" t="s">
        <v>1342</v>
      </c>
      <c r="E204" s="38" t="s">
        <v>35</v>
      </c>
      <c r="F204" s="57" t="s">
        <v>199</v>
      </c>
      <c r="G204" s="57" t="s">
        <v>1178</v>
      </c>
      <c r="H204" s="23" t="s">
        <v>1179</v>
      </c>
      <c r="I204" s="38" t="s">
        <v>1180</v>
      </c>
      <c r="J204" s="38" t="s">
        <v>40</v>
      </c>
      <c r="K204" s="68">
        <f>IF(I204="na",0,IF(COUNTIFS($C$1:C204,C204,$I$1:I204,I204)&gt;1,0,1))</f>
        <v>0</v>
      </c>
      <c r="L204" s="68">
        <f>IF(I204="na",0,IF(COUNTIFS($D$1:D204,D204,$I$1:I204,I204)&gt;1,0,1))</f>
        <v>0</v>
      </c>
      <c r="M204" s="68">
        <f>IF(S204="",0,IF(VLOOKUP(R204,#REF!,2,0)=1,S204-O204,S204-SUMIFS($S:$S,$R:$R,INDEX(meses,VLOOKUP(R204,#REF!,2,0)-1),D:D,D204)))</f>
        <v>0</v>
      </c>
      <c r="N204" s="59"/>
      <c r="O204" s="38"/>
      <c r="P204" s="36"/>
      <c r="Q204" s="36"/>
      <c r="R204" s="36" t="s">
        <v>392</v>
      </c>
      <c r="S204" s="42"/>
      <c r="T204" s="22"/>
      <c r="U204" s="36"/>
      <c r="V204" s="36"/>
      <c r="W204" s="36"/>
      <c r="X204" s="36" t="s">
        <v>1207</v>
      </c>
      <c r="Y204" s="36" t="s">
        <v>1215</v>
      </c>
      <c r="Z204" s="36"/>
      <c r="AA204" s="60"/>
      <c r="AB204" s="28"/>
      <c r="AC204" s="28"/>
      <c r="AD204" s="36"/>
      <c r="AE204" s="36"/>
      <c r="AF204" s="42"/>
      <c r="AG204" s="22"/>
      <c r="AH204" s="36"/>
      <c r="AI204" s="36"/>
      <c r="AJ204" s="36"/>
      <c r="AK204" s="38" t="s">
        <v>1186</v>
      </c>
      <c r="AL204" s="38"/>
      <c r="AM204" s="38"/>
      <c r="AN204" s="38"/>
      <c r="AO204" s="38"/>
      <c r="AP204" s="38" t="s">
        <v>1202</v>
      </c>
      <c r="AQ204" s="38" t="s">
        <v>1203</v>
      </c>
      <c r="AR204" s="38"/>
      <c r="AS204" s="43" t="s">
        <v>1360</v>
      </c>
      <c r="AT204" s="56" t="s">
        <v>1361</v>
      </c>
      <c r="AU204" s="56"/>
      <c r="AV204" s="23" t="s">
        <v>70</v>
      </c>
      <c r="AW204" s="23" t="s">
        <v>55</v>
      </c>
      <c r="AX204" s="23"/>
      <c r="AY204" s="23"/>
      <c r="AZ204" s="23" t="s">
        <v>1206</v>
      </c>
      <c r="BA204" s="23" t="s">
        <v>57</v>
      </c>
      <c r="BB204" s="23" t="s">
        <v>1193</v>
      </c>
      <c r="BC204" s="58">
        <v>86575440</v>
      </c>
      <c r="BD204" s="43"/>
      <c r="BF204" s="134" t="s">
        <v>1362</v>
      </c>
      <c r="BG204" s="134" t="s">
        <v>1346</v>
      </c>
      <c r="BH204" s="135" t="s">
        <v>1347</v>
      </c>
    </row>
    <row r="205" spans="1:60" s="64" customFormat="1" ht="75" x14ac:dyDescent="0.25">
      <c r="A205" s="68">
        <v>813</v>
      </c>
      <c r="B205" s="38" t="s">
        <v>750</v>
      </c>
      <c r="C205" s="38" t="s">
        <v>1176</v>
      </c>
      <c r="D205" s="38" t="s">
        <v>1342</v>
      </c>
      <c r="E205" s="38" t="s">
        <v>35</v>
      </c>
      <c r="F205" s="57" t="s">
        <v>199</v>
      </c>
      <c r="G205" s="57" t="s">
        <v>1178</v>
      </c>
      <c r="H205" s="23" t="s">
        <v>1179</v>
      </c>
      <c r="I205" s="38" t="s">
        <v>1180</v>
      </c>
      <c r="J205" s="38" t="s">
        <v>40</v>
      </c>
      <c r="K205" s="68">
        <f>IF(I205="na",0,IF(COUNTIFS($C$1:C205,C205,$I$1:I205,I205)&gt;1,0,1))</f>
        <v>0</v>
      </c>
      <c r="L205" s="68">
        <f>IF(I205="na",0,IF(COUNTIFS($D$1:D205,D205,$I$1:I205,I205)&gt;1,0,1))</f>
        <v>0</v>
      </c>
      <c r="M205" s="68">
        <f>IF(S205="",0,IF(VLOOKUP(R205,#REF!,2,0)=1,S205-O205,S205-SUMIFS($S:$S,$R:$R,INDEX(meses,VLOOKUP(R205,#REF!,2,0)-1),D:D,D205)))</f>
        <v>0</v>
      </c>
      <c r="N205" s="59"/>
      <c r="O205" s="38"/>
      <c r="P205" s="36"/>
      <c r="Q205" s="36"/>
      <c r="R205" s="36" t="s">
        <v>392</v>
      </c>
      <c r="S205" s="42"/>
      <c r="T205" s="22"/>
      <c r="U205" s="36"/>
      <c r="V205" s="36"/>
      <c r="W205" s="36"/>
      <c r="X205" s="36" t="s">
        <v>1207</v>
      </c>
      <c r="Y205" s="36" t="s">
        <v>1215</v>
      </c>
      <c r="Z205" s="36"/>
      <c r="AA205" s="60"/>
      <c r="AB205" s="28"/>
      <c r="AC205" s="28"/>
      <c r="AD205" s="36"/>
      <c r="AE205" s="36"/>
      <c r="AF205" s="42"/>
      <c r="AG205" s="22"/>
      <c r="AH205" s="36"/>
      <c r="AI205" s="36"/>
      <c r="AJ205" s="36"/>
      <c r="AK205" s="38" t="s">
        <v>1186</v>
      </c>
      <c r="AL205" s="38"/>
      <c r="AM205" s="38"/>
      <c r="AN205" s="38"/>
      <c r="AO205" s="38"/>
      <c r="AP205" s="38" t="s">
        <v>1202</v>
      </c>
      <c r="AQ205" s="38" t="s">
        <v>1203</v>
      </c>
      <c r="AR205" s="38"/>
      <c r="AS205" s="43" t="s">
        <v>1363</v>
      </c>
      <c r="AT205" s="56" t="s">
        <v>1364</v>
      </c>
      <c r="AU205" s="56"/>
      <c r="AV205" s="23" t="s">
        <v>70</v>
      </c>
      <c r="AW205" s="23" t="s">
        <v>55</v>
      </c>
      <c r="AX205" s="23"/>
      <c r="AY205" s="23"/>
      <c r="AZ205" s="23" t="s">
        <v>1206</v>
      </c>
      <c r="BA205" s="23" t="s">
        <v>57</v>
      </c>
      <c r="BB205" s="23" t="s">
        <v>1193</v>
      </c>
      <c r="BC205" s="58">
        <v>97097800</v>
      </c>
      <c r="BD205" s="43"/>
      <c r="BF205" s="134" t="s">
        <v>1365</v>
      </c>
      <c r="BG205" s="134" t="s">
        <v>1346</v>
      </c>
      <c r="BH205" s="135" t="s">
        <v>1347</v>
      </c>
    </row>
    <row r="206" spans="1:60" s="64" customFormat="1" ht="75" x14ac:dyDescent="0.25">
      <c r="A206" s="68">
        <v>814</v>
      </c>
      <c r="B206" s="38" t="s">
        <v>750</v>
      </c>
      <c r="C206" s="38" t="s">
        <v>1176</v>
      </c>
      <c r="D206" s="38" t="s">
        <v>1342</v>
      </c>
      <c r="E206" s="38" t="s">
        <v>35</v>
      </c>
      <c r="F206" s="57" t="s">
        <v>199</v>
      </c>
      <c r="G206" s="57" t="s">
        <v>1178</v>
      </c>
      <c r="H206" s="23" t="s">
        <v>1179</v>
      </c>
      <c r="I206" s="38" t="s">
        <v>1180</v>
      </c>
      <c r="J206" s="38" t="s">
        <v>40</v>
      </c>
      <c r="K206" s="68">
        <f>IF(I206="na",0,IF(COUNTIFS($C$1:C206,C206,$I$1:I206,I206)&gt;1,0,1))</f>
        <v>0</v>
      </c>
      <c r="L206" s="68">
        <f>IF(I206="na",0,IF(COUNTIFS($D$1:D206,D206,$I$1:I206,I206)&gt;1,0,1))</f>
        <v>0</v>
      </c>
      <c r="M206" s="68">
        <f>IF(S206="",0,IF(VLOOKUP(R206,#REF!,2,0)=1,S206-O206,S206-SUMIFS($S:$S,$R:$R,INDEX(meses,VLOOKUP(R206,#REF!,2,0)-1),D:D,D206)))</f>
        <v>0</v>
      </c>
      <c r="N206" s="59"/>
      <c r="O206" s="38"/>
      <c r="P206" s="36"/>
      <c r="Q206" s="36"/>
      <c r="R206" s="36" t="s">
        <v>392</v>
      </c>
      <c r="S206" s="42"/>
      <c r="T206" s="22"/>
      <c r="U206" s="36"/>
      <c r="V206" s="36"/>
      <c r="W206" s="36"/>
      <c r="X206" s="36" t="s">
        <v>1207</v>
      </c>
      <c r="Y206" s="36" t="s">
        <v>1215</v>
      </c>
      <c r="Z206" s="36"/>
      <c r="AA206" s="60"/>
      <c r="AB206" s="28"/>
      <c r="AC206" s="28"/>
      <c r="AD206" s="36"/>
      <c r="AE206" s="36"/>
      <c r="AF206" s="42"/>
      <c r="AG206" s="22"/>
      <c r="AH206" s="36"/>
      <c r="AI206" s="36"/>
      <c r="AJ206" s="36"/>
      <c r="AK206" s="38" t="s">
        <v>1186</v>
      </c>
      <c r="AL206" s="38"/>
      <c r="AM206" s="38"/>
      <c r="AN206" s="38"/>
      <c r="AO206" s="38"/>
      <c r="AP206" s="38" t="s">
        <v>1202</v>
      </c>
      <c r="AQ206" s="38" t="s">
        <v>1203</v>
      </c>
      <c r="AR206" s="38"/>
      <c r="AS206" s="43" t="s">
        <v>1366</v>
      </c>
      <c r="AT206" s="56" t="s">
        <v>1367</v>
      </c>
      <c r="AU206" s="56"/>
      <c r="AV206" s="23" t="s">
        <v>70</v>
      </c>
      <c r="AW206" s="23" t="s">
        <v>55</v>
      </c>
      <c r="AX206" s="23"/>
      <c r="AY206" s="23"/>
      <c r="AZ206" s="23" t="s">
        <v>1206</v>
      </c>
      <c r="BA206" s="23" t="s">
        <v>57</v>
      </c>
      <c r="BB206" s="23" t="s">
        <v>1193</v>
      </c>
      <c r="BC206" s="58">
        <v>44000000</v>
      </c>
      <c r="BD206" s="43"/>
      <c r="BF206" s="134" t="s">
        <v>1368</v>
      </c>
      <c r="BG206" s="134" t="s">
        <v>1346</v>
      </c>
      <c r="BH206" s="135" t="s">
        <v>1347</v>
      </c>
    </row>
    <row r="207" spans="1:60" s="64" customFormat="1" ht="90" x14ac:dyDescent="0.25">
      <c r="A207" s="68">
        <v>815</v>
      </c>
      <c r="B207" s="38" t="s">
        <v>750</v>
      </c>
      <c r="C207" s="38" t="s">
        <v>1176</v>
      </c>
      <c r="D207" s="38" t="s">
        <v>1342</v>
      </c>
      <c r="E207" s="38" t="s">
        <v>35</v>
      </c>
      <c r="F207" s="57" t="s">
        <v>199</v>
      </c>
      <c r="G207" s="57" t="s">
        <v>1178</v>
      </c>
      <c r="H207" s="23" t="s">
        <v>1179</v>
      </c>
      <c r="I207" s="38" t="s">
        <v>1180</v>
      </c>
      <c r="J207" s="38" t="s">
        <v>40</v>
      </c>
      <c r="K207" s="68">
        <f>IF(I207="na",0,IF(COUNTIFS($C$1:C207,C207,$I$1:I207,I207)&gt;1,0,1))</f>
        <v>0</v>
      </c>
      <c r="L207" s="68">
        <f>IF(I207="na",0,IF(COUNTIFS($D$1:D207,D207,$I$1:I207,I207)&gt;1,0,1))</f>
        <v>0</v>
      </c>
      <c r="M207" s="68">
        <f>IF(S207="",0,IF(VLOOKUP(R207,#REF!,2,0)=1,S207-O207,S207-SUMIFS($S:$S,$R:$R,INDEX(meses,VLOOKUP(R207,#REF!,2,0)-1),D:D,D207)))</f>
        <v>0</v>
      </c>
      <c r="N207" s="59"/>
      <c r="O207" s="38"/>
      <c r="P207" s="36"/>
      <c r="Q207" s="36"/>
      <c r="R207" s="36" t="s">
        <v>392</v>
      </c>
      <c r="S207" s="42"/>
      <c r="T207" s="22"/>
      <c r="U207" s="36"/>
      <c r="V207" s="36"/>
      <c r="W207" s="36"/>
      <c r="X207" s="36" t="s">
        <v>1207</v>
      </c>
      <c r="Y207" s="36" t="s">
        <v>1215</v>
      </c>
      <c r="Z207" s="36"/>
      <c r="AA207" s="60"/>
      <c r="AB207" s="28"/>
      <c r="AC207" s="28"/>
      <c r="AD207" s="36"/>
      <c r="AE207" s="36"/>
      <c r="AF207" s="42"/>
      <c r="AG207" s="22"/>
      <c r="AH207" s="36"/>
      <c r="AI207" s="36"/>
      <c r="AJ207" s="36"/>
      <c r="AK207" s="38" t="s">
        <v>1186</v>
      </c>
      <c r="AL207" s="38"/>
      <c r="AM207" s="38"/>
      <c r="AN207" s="38"/>
      <c r="AO207" s="38"/>
      <c r="AP207" s="38" t="s">
        <v>1202</v>
      </c>
      <c r="AQ207" s="38" t="s">
        <v>1203</v>
      </c>
      <c r="AR207" s="38"/>
      <c r="AS207" s="43" t="s">
        <v>1369</v>
      </c>
      <c r="AT207" s="56" t="s">
        <v>1370</v>
      </c>
      <c r="AU207" s="56"/>
      <c r="AV207" s="23" t="s">
        <v>70</v>
      </c>
      <c r="AW207" s="23" t="s">
        <v>55</v>
      </c>
      <c r="AX207" s="23"/>
      <c r="AY207" s="23"/>
      <c r="AZ207" s="23" t="s">
        <v>1206</v>
      </c>
      <c r="BA207" s="23" t="s">
        <v>57</v>
      </c>
      <c r="BB207" s="23" t="s">
        <v>1193</v>
      </c>
      <c r="BC207" s="58">
        <v>44000000</v>
      </c>
      <c r="BD207" s="43"/>
      <c r="BF207" s="134" t="s">
        <v>1371</v>
      </c>
      <c r="BG207" s="134" t="s">
        <v>1346</v>
      </c>
      <c r="BH207" s="135" t="s">
        <v>1347</v>
      </c>
    </row>
    <row r="208" spans="1:60" s="64" customFormat="1" ht="70.5" customHeight="1" x14ac:dyDescent="0.25">
      <c r="A208" s="68">
        <v>816</v>
      </c>
      <c r="B208" s="38" t="s">
        <v>750</v>
      </c>
      <c r="C208" s="38" t="s">
        <v>1176</v>
      </c>
      <c r="D208" s="38" t="s">
        <v>1342</v>
      </c>
      <c r="E208" s="38" t="s">
        <v>35</v>
      </c>
      <c r="F208" s="57" t="s">
        <v>199</v>
      </c>
      <c r="G208" s="57" t="s">
        <v>1178</v>
      </c>
      <c r="H208" s="23" t="s">
        <v>1179</v>
      </c>
      <c r="I208" s="38" t="s">
        <v>1180</v>
      </c>
      <c r="J208" s="38" t="s">
        <v>40</v>
      </c>
      <c r="K208" s="68">
        <f>IF(I208="na",0,IF(COUNTIFS($C$1:C208,C208,$I$1:I208,I208)&gt;1,0,1))</f>
        <v>0</v>
      </c>
      <c r="L208" s="68">
        <f>IF(I208="na",0,IF(COUNTIFS($D$1:D208,D208,$I$1:I208,I208)&gt;1,0,1))</f>
        <v>0</v>
      </c>
      <c r="M208" s="68">
        <f>IF(S208="",0,IF(VLOOKUP(R208,#REF!,2,0)=1,S208-O208,S208-SUMIFS($S:$S,$R:$R,INDEX(meses,VLOOKUP(R208,#REF!,2,0)-1),D:D,D208)))</f>
        <v>0</v>
      </c>
      <c r="N208" s="59"/>
      <c r="O208" s="38"/>
      <c r="P208" s="36"/>
      <c r="Q208" s="36"/>
      <c r="R208" s="36" t="s">
        <v>392</v>
      </c>
      <c r="S208" s="42"/>
      <c r="T208" s="22"/>
      <c r="U208" s="36"/>
      <c r="V208" s="36"/>
      <c r="W208" s="36"/>
      <c r="X208" s="36" t="s">
        <v>1207</v>
      </c>
      <c r="Y208" s="36" t="s">
        <v>1215</v>
      </c>
      <c r="Z208" s="36"/>
      <c r="AA208" s="60"/>
      <c r="AB208" s="28"/>
      <c r="AC208" s="28"/>
      <c r="AD208" s="36"/>
      <c r="AE208" s="36"/>
      <c r="AF208" s="42"/>
      <c r="AG208" s="22"/>
      <c r="AH208" s="36"/>
      <c r="AI208" s="36"/>
      <c r="AJ208" s="36"/>
      <c r="AK208" s="38" t="s">
        <v>1186</v>
      </c>
      <c r="AL208" s="38"/>
      <c r="AM208" s="38"/>
      <c r="AN208" s="38"/>
      <c r="AO208" s="38"/>
      <c r="AP208" s="38" t="s">
        <v>1202</v>
      </c>
      <c r="AQ208" s="38" t="s">
        <v>1203</v>
      </c>
      <c r="AR208" s="38"/>
      <c r="AS208" s="43" t="s">
        <v>1372</v>
      </c>
      <c r="AT208" s="56" t="s">
        <v>1373</v>
      </c>
      <c r="AU208" s="56"/>
      <c r="AV208" s="23" t="s">
        <v>70</v>
      </c>
      <c r="AW208" s="23" t="s">
        <v>55</v>
      </c>
      <c r="AX208" s="23"/>
      <c r="AY208" s="23"/>
      <c r="AZ208" s="23" t="s">
        <v>1206</v>
      </c>
      <c r="BA208" s="23" t="s">
        <v>57</v>
      </c>
      <c r="BB208" s="23" t="s">
        <v>1193</v>
      </c>
      <c r="BC208" s="58">
        <v>48478667</v>
      </c>
      <c r="BD208" s="43"/>
      <c r="BF208" s="134" t="s">
        <v>1374</v>
      </c>
      <c r="BG208" s="134" t="s">
        <v>1346</v>
      </c>
      <c r="BH208" s="135" t="s">
        <v>1375</v>
      </c>
    </row>
    <row r="209" spans="1:60" s="64" customFormat="1" ht="75" x14ac:dyDescent="0.25">
      <c r="A209" s="68">
        <v>817</v>
      </c>
      <c r="B209" s="38" t="s">
        <v>750</v>
      </c>
      <c r="C209" s="38" t="s">
        <v>1176</v>
      </c>
      <c r="D209" s="38" t="s">
        <v>1342</v>
      </c>
      <c r="E209" s="38" t="s">
        <v>35</v>
      </c>
      <c r="F209" s="57" t="s">
        <v>199</v>
      </c>
      <c r="G209" s="57" t="s">
        <v>1178</v>
      </c>
      <c r="H209" s="23" t="s">
        <v>1179</v>
      </c>
      <c r="I209" s="38" t="s">
        <v>1180</v>
      </c>
      <c r="J209" s="38" t="s">
        <v>40</v>
      </c>
      <c r="K209" s="68">
        <f>IF(I209="na",0,IF(COUNTIFS($C$1:C209,C209,$I$1:I209,I209)&gt;1,0,1))</f>
        <v>0</v>
      </c>
      <c r="L209" s="68">
        <f>IF(I209="na",0,IF(COUNTIFS($D$1:D209,D209,$I$1:I209,I209)&gt;1,0,1))</f>
        <v>0</v>
      </c>
      <c r="M209" s="68">
        <f>IF(S209="",0,IF(VLOOKUP(R209,#REF!,2,0)=1,S209-O209,S209-SUMIFS($S:$S,$R:$R,INDEX(meses,VLOOKUP(R209,#REF!,2,0)-1),D:D,D209)))</f>
        <v>0</v>
      </c>
      <c r="N209" s="59"/>
      <c r="O209" s="38"/>
      <c r="P209" s="36"/>
      <c r="Q209" s="36"/>
      <c r="R209" s="36" t="s">
        <v>392</v>
      </c>
      <c r="S209" s="42"/>
      <c r="T209" s="22"/>
      <c r="U209" s="36"/>
      <c r="V209" s="36"/>
      <c r="W209" s="36"/>
      <c r="X209" s="36" t="s">
        <v>1207</v>
      </c>
      <c r="Y209" s="36" t="s">
        <v>1215</v>
      </c>
      <c r="Z209" s="36"/>
      <c r="AA209" s="60"/>
      <c r="AB209" s="28"/>
      <c r="AC209" s="28"/>
      <c r="AD209" s="36"/>
      <c r="AE209" s="36"/>
      <c r="AF209" s="136"/>
      <c r="AG209" s="22"/>
      <c r="AH209" s="36"/>
      <c r="AI209" s="36"/>
      <c r="AJ209" s="36"/>
      <c r="AK209" s="38" t="s">
        <v>1186</v>
      </c>
      <c r="AL209" s="38"/>
      <c r="AM209" s="38"/>
      <c r="AN209" s="38"/>
      <c r="AO209" s="38"/>
      <c r="AP209" s="38" t="s">
        <v>1202</v>
      </c>
      <c r="AQ209" s="38" t="s">
        <v>1203</v>
      </c>
      <c r="AR209" s="38"/>
      <c r="AS209" s="43" t="s">
        <v>1376</v>
      </c>
      <c r="AT209" s="56" t="s">
        <v>1373</v>
      </c>
      <c r="AU209" s="56"/>
      <c r="AV209" s="23" t="s">
        <v>70</v>
      </c>
      <c r="AW209" s="23" t="s">
        <v>55</v>
      </c>
      <c r="AX209" s="23"/>
      <c r="AY209" s="23"/>
      <c r="AZ209" s="23" t="s">
        <v>1206</v>
      </c>
      <c r="BA209" s="23" t="s">
        <v>57</v>
      </c>
      <c r="BB209" s="23" t="s">
        <v>1193</v>
      </c>
      <c r="BC209" s="58">
        <v>48478667</v>
      </c>
      <c r="BD209" s="43"/>
      <c r="BF209" s="134" t="s">
        <v>1377</v>
      </c>
      <c r="BG209" s="134" t="s">
        <v>1346</v>
      </c>
      <c r="BH209" s="135" t="s">
        <v>1375</v>
      </c>
    </row>
    <row r="210" spans="1:60" s="64" customFormat="1" ht="75" x14ac:dyDescent="0.25">
      <c r="A210" s="68">
        <v>818</v>
      </c>
      <c r="B210" s="38" t="s">
        <v>750</v>
      </c>
      <c r="C210" s="38" t="s">
        <v>1176</v>
      </c>
      <c r="D210" s="38" t="s">
        <v>1342</v>
      </c>
      <c r="E210" s="38" t="s">
        <v>35</v>
      </c>
      <c r="F210" s="57" t="s">
        <v>199</v>
      </c>
      <c r="G210" s="57" t="s">
        <v>1178</v>
      </c>
      <c r="H210" s="23" t="s">
        <v>1179</v>
      </c>
      <c r="I210" s="38" t="s">
        <v>1180</v>
      </c>
      <c r="J210" s="38" t="s">
        <v>40</v>
      </c>
      <c r="K210" s="68">
        <f>IF(I210="na",0,IF(COUNTIFS($C$1:C210,C210,$I$1:I210,I210)&gt;1,0,1))</f>
        <v>0</v>
      </c>
      <c r="L210" s="68">
        <f>IF(I210="na",0,IF(COUNTIFS($D$1:D210,D210,$I$1:I210,I210)&gt;1,0,1))</f>
        <v>0</v>
      </c>
      <c r="M210" s="68">
        <f>IF(S210="",0,IF(VLOOKUP(R210,#REF!,2,0)=1,S210-O210,S210-SUMIFS($S:$S,$R:$R,INDEX(meses,VLOOKUP(R210,#REF!,2,0)-1),D:D,D210)))</f>
        <v>0</v>
      </c>
      <c r="N210" s="59"/>
      <c r="O210" s="38"/>
      <c r="P210" s="36"/>
      <c r="Q210" s="36"/>
      <c r="R210" s="36" t="s">
        <v>392</v>
      </c>
      <c r="S210" s="42"/>
      <c r="T210" s="22"/>
      <c r="U210" s="36"/>
      <c r="V210" s="36"/>
      <c r="W210" s="36"/>
      <c r="X210" s="36" t="s">
        <v>1207</v>
      </c>
      <c r="Y210" s="36" t="s">
        <v>1215</v>
      </c>
      <c r="Z210" s="36"/>
      <c r="AA210" s="60"/>
      <c r="AB210" s="28"/>
      <c r="AC210" s="28"/>
      <c r="AD210" s="36"/>
      <c r="AE210" s="36"/>
      <c r="AF210" s="136"/>
      <c r="AG210" s="22"/>
      <c r="AH210" s="36"/>
      <c r="AI210" s="36"/>
      <c r="AJ210" s="36"/>
      <c r="AK210" s="38" t="s">
        <v>1186</v>
      </c>
      <c r="AL210" s="38"/>
      <c r="AM210" s="38"/>
      <c r="AN210" s="38"/>
      <c r="AO210" s="38"/>
      <c r="AP210" s="38" t="s">
        <v>1202</v>
      </c>
      <c r="AQ210" s="38" t="s">
        <v>1203</v>
      </c>
      <c r="AR210" s="38"/>
      <c r="AS210" s="43" t="s">
        <v>1378</v>
      </c>
      <c r="AT210" s="56" t="s">
        <v>1379</v>
      </c>
      <c r="AU210" s="56"/>
      <c r="AV210" s="23" t="s">
        <v>70</v>
      </c>
      <c r="AW210" s="23" t="s">
        <v>55</v>
      </c>
      <c r="AX210" s="23"/>
      <c r="AY210" s="23"/>
      <c r="AZ210" s="23" t="s">
        <v>1206</v>
      </c>
      <c r="BA210" s="23" t="s">
        <v>57</v>
      </c>
      <c r="BB210" s="23" t="s">
        <v>1193</v>
      </c>
      <c r="BC210" s="58">
        <v>49440000</v>
      </c>
      <c r="BD210" s="43"/>
      <c r="BF210" s="134" t="s">
        <v>1380</v>
      </c>
      <c r="BG210" s="134" t="s">
        <v>1346</v>
      </c>
      <c r="BH210" s="135" t="s">
        <v>1375</v>
      </c>
    </row>
    <row r="211" spans="1:60" s="64" customFormat="1" ht="75" x14ac:dyDescent="0.25">
      <c r="A211" s="68">
        <v>819</v>
      </c>
      <c r="B211" s="38" t="s">
        <v>750</v>
      </c>
      <c r="C211" s="38" t="s">
        <v>1176</v>
      </c>
      <c r="D211" s="38" t="s">
        <v>1342</v>
      </c>
      <c r="E211" s="38" t="s">
        <v>35</v>
      </c>
      <c r="F211" s="57" t="s">
        <v>199</v>
      </c>
      <c r="G211" s="57" t="s">
        <v>1178</v>
      </c>
      <c r="H211" s="23" t="s">
        <v>1179</v>
      </c>
      <c r="I211" s="38" t="s">
        <v>1180</v>
      </c>
      <c r="J211" s="38" t="s">
        <v>40</v>
      </c>
      <c r="K211" s="68">
        <f>IF(I211="na",0,IF(COUNTIFS($C$1:C211,C211,$I$1:I211,I211)&gt;1,0,1))</f>
        <v>0</v>
      </c>
      <c r="L211" s="68">
        <f>IF(I211="na",0,IF(COUNTIFS($D$1:D211,D211,$I$1:I211,I211)&gt;1,0,1))</f>
        <v>0</v>
      </c>
      <c r="M211" s="68">
        <f>IF(S211="",0,IF(VLOOKUP(R211,#REF!,2,0)=1,S211-O211,S211-SUMIFS($S:$S,$R:$R,INDEX(meses,VLOOKUP(R211,#REF!,2,0)-1),D:D,D211)))</f>
        <v>0</v>
      </c>
      <c r="N211" s="59"/>
      <c r="O211" s="38"/>
      <c r="P211" s="36"/>
      <c r="Q211" s="36"/>
      <c r="R211" s="36" t="s">
        <v>392</v>
      </c>
      <c r="S211" s="42"/>
      <c r="T211" s="22"/>
      <c r="U211" s="36"/>
      <c r="V211" s="36"/>
      <c r="W211" s="36"/>
      <c r="X211" s="36" t="s">
        <v>1207</v>
      </c>
      <c r="Y211" s="36" t="s">
        <v>1215</v>
      </c>
      <c r="Z211" s="36"/>
      <c r="AA211" s="60"/>
      <c r="AB211" s="28"/>
      <c r="AC211" s="28"/>
      <c r="AD211" s="36"/>
      <c r="AE211" s="36"/>
      <c r="AF211" s="136"/>
      <c r="AG211" s="22"/>
      <c r="AH211" s="36"/>
      <c r="AI211" s="36"/>
      <c r="AJ211" s="36"/>
      <c r="AK211" s="38" t="s">
        <v>1186</v>
      </c>
      <c r="AL211" s="38"/>
      <c r="AM211" s="38"/>
      <c r="AN211" s="38"/>
      <c r="AO211" s="38"/>
      <c r="AP211" s="38" t="s">
        <v>1202</v>
      </c>
      <c r="AQ211" s="38" t="s">
        <v>1203</v>
      </c>
      <c r="AR211" s="38"/>
      <c r="AS211" s="43" t="s">
        <v>1381</v>
      </c>
      <c r="AT211" s="56" t="s">
        <v>1373</v>
      </c>
      <c r="AU211" s="56"/>
      <c r="AV211" s="23" t="s">
        <v>70</v>
      </c>
      <c r="AW211" s="23" t="s">
        <v>55</v>
      </c>
      <c r="AX211" s="23"/>
      <c r="AY211" s="23"/>
      <c r="AZ211" s="23" t="s">
        <v>1206</v>
      </c>
      <c r="BA211" s="23" t="s">
        <v>57</v>
      </c>
      <c r="BB211" s="23" t="s">
        <v>1193</v>
      </c>
      <c r="BC211" s="58">
        <v>48478667</v>
      </c>
      <c r="BD211" s="43"/>
      <c r="BE211" s="133"/>
      <c r="BF211" s="134" t="s">
        <v>1382</v>
      </c>
      <c r="BG211" s="134" t="s">
        <v>1346</v>
      </c>
      <c r="BH211" s="135" t="s">
        <v>1375</v>
      </c>
    </row>
    <row r="212" spans="1:60" s="64" customFormat="1" ht="75" x14ac:dyDescent="0.25">
      <c r="A212" s="68">
        <v>820</v>
      </c>
      <c r="B212" s="38" t="s">
        <v>750</v>
      </c>
      <c r="C212" s="38" t="s">
        <v>1176</v>
      </c>
      <c r="D212" s="38" t="s">
        <v>1342</v>
      </c>
      <c r="E212" s="38" t="s">
        <v>35</v>
      </c>
      <c r="F212" s="57" t="s">
        <v>199</v>
      </c>
      <c r="G212" s="57" t="s">
        <v>1178</v>
      </c>
      <c r="H212" s="23" t="s">
        <v>1179</v>
      </c>
      <c r="I212" s="38" t="s">
        <v>1180</v>
      </c>
      <c r="J212" s="38" t="s">
        <v>40</v>
      </c>
      <c r="K212" s="68">
        <f>IF(I212="na",0,IF(COUNTIFS($C$1:C212,C212,$I$1:I212,I212)&gt;1,0,1))</f>
        <v>0</v>
      </c>
      <c r="L212" s="68">
        <f>IF(I212="na",0,IF(COUNTIFS($D$1:D212,D212,$I$1:I212,I212)&gt;1,0,1))</f>
        <v>0</v>
      </c>
      <c r="M212" s="68">
        <f>IF(S212="",0,IF(VLOOKUP(R212,#REF!,2,0)=1,S212-O212,S212-SUMIFS($S:$S,$R:$R,INDEX(meses,VLOOKUP(R212,#REF!,2,0)-1),D:D,D212)))</f>
        <v>0</v>
      </c>
      <c r="N212" s="59"/>
      <c r="O212" s="38"/>
      <c r="P212" s="36"/>
      <c r="Q212" s="36"/>
      <c r="R212" s="36" t="s">
        <v>392</v>
      </c>
      <c r="S212" s="42"/>
      <c r="T212" s="22"/>
      <c r="U212" s="36"/>
      <c r="V212" s="36"/>
      <c r="W212" s="36"/>
      <c r="X212" s="36" t="s">
        <v>1207</v>
      </c>
      <c r="Y212" s="36" t="s">
        <v>1215</v>
      </c>
      <c r="Z212" s="36"/>
      <c r="AA212" s="60"/>
      <c r="AB212" s="28"/>
      <c r="AC212" s="28"/>
      <c r="AD212" s="36"/>
      <c r="AE212" s="36"/>
      <c r="AF212" s="42"/>
      <c r="AG212" s="22"/>
      <c r="AH212" s="36"/>
      <c r="AI212" s="36"/>
      <c r="AJ212" s="36"/>
      <c r="AK212" s="38" t="s">
        <v>1186</v>
      </c>
      <c r="AL212" s="38"/>
      <c r="AM212" s="38"/>
      <c r="AN212" s="38"/>
      <c r="AO212" s="38"/>
      <c r="AP212" s="38" t="s">
        <v>1202</v>
      </c>
      <c r="AQ212" s="38" t="s">
        <v>1203</v>
      </c>
      <c r="AR212" s="38"/>
      <c r="AS212" s="43" t="s">
        <v>1383</v>
      </c>
      <c r="AT212" s="56" t="s">
        <v>1384</v>
      </c>
      <c r="AU212" s="56"/>
      <c r="AV212" s="23" t="s">
        <v>70</v>
      </c>
      <c r="AW212" s="23" t="s">
        <v>55</v>
      </c>
      <c r="AX212" s="23"/>
      <c r="AY212" s="23"/>
      <c r="AZ212" s="23" t="s">
        <v>1206</v>
      </c>
      <c r="BA212" s="23" t="s">
        <v>57</v>
      </c>
      <c r="BB212" s="23" t="s">
        <v>1193</v>
      </c>
      <c r="BC212" s="58">
        <v>64726080</v>
      </c>
      <c r="BD212" s="43"/>
      <c r="BF212" s="134" t="s">
        <v>1385</v>
      </c>
      <c r="BG212" s="134" t="s">
        <v>1346</v>
      </c>
      <c r="BH212" s="135" t="s">
        <v>1375</v>
      </c>
    </row>
    <row r="213" spans="1:60" s="64" customFormat="1" ht="75" x14ac:dyDescent="0.25">
      <c r="A213" s="68">
        <v>821</v>
      </c>
      <c r="B213" s="38" t="s">
        <v>750</v>
      </c>
      <c r="C213" s="38" t="s">
        <v>1176</v>
      </c>
      <c r="D213" s="38" t="s">
        <v>1342</v>
      </c>
      <c r="E213" s="38" t="s">
        <v>35</v>
      </c>
      <c r="F213" s="57" t="s">
        <v>199</v>
      </c>
      <c r="G213" s="57" t="s">
        <v>1178</v>
      </c>
      <c r="H213" s="23" t="s">
        <v>1179</v>
      </c>
      <c r="I213" s="38" t="s">
        <v>1180</v>
      </c>
      <c r="J213" s="38" t="s">
        <v>40</v>
      </c>
      <c r="K213" s="68">
        <f>IF(I213="na",0,IF(COUNTIFS($C$1:C213,C213,$I$1:I213,I213)&gt;1,0,1))</f>
        <v>0</v>
      </c>
      <c r="L213" s="68">
        <f>IF(I213="na",0,IF(COUNTIFS($D$1:D213,D213,$I$1:I213,I213)&gt;1,0,1))</f>
        <v>0</v>
      </c>
      <c r="M213" s="68">
        <f>IF(S213="",0,IF(VLOOKUP(R213,#REF!,2,0)=1,S213-O213,S213-SUMIFS($S:$S,$R:$R,INDEX(meses,VLOOKUP(R213,#REF!,2,0)-1),D:D,D213)))</f>
        <v>0</v>
      </c>
      <c r="N213" s="59"/>
      <c r="O213" s="38"/>
      <c r="P213" s="36"/>
      <c r="Q213" s="36"/>
      <c r="R213" s="36" t="s">
        <v>392</v>
      </c>
      <c r="S213" s="42"/>
      <c r="T213" s="22"/>
      <c r="U213" s="36"/>
      <c r="V213" s="36"/>
      <c r="W213" s="36"/>
      <c r="X213" s="36" t="s">
        <v>1207</v>
      </c>
      <c r="Y213" s="36" t="s">
        <v>1215</v>
      </c>
      <c r="Z213" s="36"/>
      <c r="AA213" s="60"/>
      <c r="AB213" s="28"/>
      <c r="AC213" s="28"/>
      <c r="AD213" s="36"/>
      <c r="AE213" s="36"/>
      <c r="AF213" s="136"/>
      <c r="AG213" s="22"/>
      <c r="AH213" s="36"/>
      <c r="AI213" s="36"/>
      <c r="AJ213" s="36"/>
      <c r="AK213" s="38" t="s">
        <v>1186</v>
      </c>
      <c r="AL213" s="38"/>
      <c r="AM213" s="38"/>
      <c r="AN213" s="38"/>
      <c r="AO213" s="38"/>
      <c r="AP213" s="38" t="s">
        <v>1202</v>
      </c>
      <c r="AQ213" s="38" t="s">
        <v>1203</v>
      </c>
      <c r="AR213" s="38"/>
      <c r="AS213" s="43" t="s">
        <v>1386</v>
      </c>
      <c r="AT213" s="56" t="s">
        <v>1387</v>
      </c>
      <c r="AU213" s="56"/>
      <c r="AV213" s="23" t="s">
        <v>70</v>
      </c>
      <c r="AW213" s="23" t="s">
        <v>55</v>
      </c>
      <c r="AX213" s="23"/>
      <c r="AY213" s="23"/>
      <c r="AZ213" s="23" t="s">
        <v>1206</v>
      </c>
      <c r="BA213" s="23" t="s">
        <v>57</v>
      </c>
      <c r="BB213" s="23" t="s">
        <v>1193</v>
      </c>
      <c r="BC213" s="58">
        <v>64726080</v>
      </c>
      <c r="BD213" s="43"/>
      <c r="BF213" s="134" t="s">
        <v>1388</v>
      </c>
      <c r="BG213" s="134" t="s">
        <v>1346</v>
      </c>
      <c r="BH213" s="135" t="s">
        <v>1375</v>
      </c>
    </row>
    <row r="214" spans="1:60" s="64" customFormat="1" ht="75" x14ac:dyDescent="0.25">
      <c r="A214" s="68">
        <v>822</v>
      </c>
      <c r="B214" s="38" t="s">
        <v>750</v>
      </c>
      <c r="C214" s="38" t="s">
        <v>1176</v>
      </c>
      <c r="D214" s="38" t="s">
        <v>1342</v>
      </c>
      <c r="E214" s="38" t="s">
        <v>35</v>
      </c>
      <c r="F214" s="57" t="s">
        <v>199</v>
      </c>
      <c r="G214" s="57" t="s">
        <v>1178</v>
      </c>
      <c r="H214" s="23" t="s">
        <v>1179</v>
      </c>
      <c r="I214" s="38" t="s">
        <v>1180</v>
      </c>
      <c r="J214" s="38" t="s">
        <v>40</v>
      </c>
      <c r="K214" s="68">
        <f>IF(I214="na",0,IF(COUNTIFS($C$1:C214,C214,$I$1:I214,I214)&gt;1,0,1))</f>
        <v>0</v>
      </c>
      <c r="L214" s="68">
        <f>IF(I214="na",0,IF(COUNTIFS($D$1:D214,D214,$I$1:I214,I214)&gt;1,0,1))</f>
        <v>0</v>
      </c>
      <c r="M214" s="68">
        <f>IF(S214="",0,IF(VLOOKUP(R214,#REF!,2,0)=1,S214-O214,S214-SUMIFS($S:$S,$R:$R,INDEX(meses,VLOOKUP(R214,#REF!,2,0)-1),D:D,D214)))</f>
        <v>0</v>
      </c>
      <c r="N214" s="59"/>
      <c r="O214" s="38"/>
      <c r="P214" s="36"/>
      <c r="Q214" s="36"/>
      <c r="R214" s="36" t="s">
        <v>392</v>
      </c>
      <c r="S214" s="42"/>
      <c r="T214" s="22"/>
      <c r="U214" s="36"/>
      <c r="V214" s="36"/>
      <c r="W214" s="36"/>
      <c r="X214" s="36" t="s">
        <v>1207</v>
      </c>
      <c r="Y214" s="36" t="s">
        <v>1215</v>
      </c>
      <c r="Z214" s="36"/>
      <c r="AA214" s="60"/>
      <c r="AB214" s="28"/>
      <c r="AC214" s="28"/>
      <c r="AD214" s="36"/>
      <c r="AE214" s="36"/>
      <c r="AF214" s="136"/>
      <c r="AG214" s="22"/>
      <c r="AH214" s="36"/>
      <c r="AI214" s="36"/>
      <c r="AJ214" s="36"/>
      <c r="AK214" s="38" t="s">
        <v>1186</v>
      </c>
      <c r="AL214" s="38"/>
      <c r="AM214" s="38"/>
      <c r="AN214" s="38"/>
      <c r="AO214" s="38"/>
      <c r="AP214" s="38" t="s">
        <v>1202</v>
      </c>
      <c r="AQ214" s="38" t="s">
        <v>1203</v>
      </c>
      <c r="AR214" s="38"/>
      <c r="AS214" s="43" t="s">
        <v>1389</v>
      </c>
      <c r="AT214" s="56" t="s">
        <v>1373</v>
      </c>
      <c r="AU214" s="56"/>
      <c r="AV214" s="23" t="s">
        <v>70</v>
      </c>
      <c r="AW214" s="23" t="s">
        <v>55</v>
      </c>
      <c r="AX214" s="23"/>
      <c r="AY214" s="23"/>
      <c r="AZ214" s="23" t="s">
        <v>1206</v>
      </c>
      <c r="BA214" s="23" t="s">
        <v>57</v>
      </c>
      <c r="BB214" s="23" t="s">
        <v>1193</v>
      </c>
      <c r="BC214" s="58">
        <v>45320000</v>
      </c>
      <c r="BD214" s="43"/>
      <c r="BF214" s="134" t="s">
        <v>1390</v>
      </c>
      <c r="BG214" s="134" t="s">
        <v>1346</v>
      </c>
      <c r="BH214" s="135" t="s">
        <v>1375</v>
      </c>
    </row>
    <row r="215" spans="1:60" s="64" customFormat="1" ht="75" x14ac:dyDescent="0.25">
      <c r="A215" s="68">
        <v>823</v>
      </c>
      <c r="B215" s="38" t="s">
        <v>750</v>
      </c>
      <c r="C215" s="38" t="s">
        <v>1176</v>
      </c>
      <c r="D215" s="38" t="s">
        <v>1342</v>
      </c>
      <c r="E215" s="38" t="s">
        <v>35</v>
      </c>
      <c r="F215" s="57" t="s">
        <v>199</v>
      </c>
      <c r="G215" s="57" t="s">
        <v>1178</v>
      </c>
      <c r="H215" s="23" t="s">
        <v>1179</v>
      </c>
      <c r="I215" s="38" t="s">
        <v>1180</v>
      </c>
      <c r="J215" s="38" t="s">
        <v>40</v>
      </c>
      <c r="K215" s="68">
        <f>IF(I215="na",0,IF(COUNTIFS($C$1:C215,C215,$I$1:I215,I215)&gt;1,0,1))</f>
        <v>0</v>
      </c>
      <c r="L215" s="68">
        <f>IF(I215="na",0,IF(COUNTIFS($D$1:D215,D215,$I$1:I215,I215)&gt;1,0,1))</f>
        <v>0</v>
      </c>
      <c r="M215" s="68">
        <f>IF(S215="",0,IF(VLOOKUP(R215,#REF!,2,0)=1,S215-O215,S215-SUMIFS($S:$S,$R:$R,INDEX(meses,VLOOKUP(R215,#REF!,2,0)-1),D:D,D215)))</f>
        <v>0</v>
      </c>
      <c r="N215" s="59"/>
      <c r="O215" s="38"/>
      <c r="P215" s="36"/>
      <c r="Q215" s="36"/>
      <c r="R215" s="36" t="s">
        <v>392</v>
      </c>
      <c r="S215" s="42"/>
      <c r="T215" s="22"/>
      <c r="U215" s="36"/>
      <c r="V215" s="36"/>
      <c r="W215" s="36"/>
      <c r="X215" s="36" t="s">
        <v>1207</v>
      </c>
      <c r="Y215" s="36" t="s">
        <v>1215</v>
      </c>
      <c r="Z215" s="36"/>
      <c r="AA215" s="60"/>
      <c r="AB215" s="28"/>
      <c r="AC215" s="28"/>
      <c r="AD215" s="36"/>
      <c r="AE215" s="36"/>
      <c r="AF215" s="136"/>
      <c r="AG215" s="22"/>
      <c r="AH215" s="36"/>
      <c r="AI215" s="36"/>
      <c r="AJ215" s="36"/>
      <c r="AK215" s="38" t="s">
        <v>1186</v>
      </c>
      <c r="AL215" s="38"/>
      <c r="AM215" s="38"/>
      <c r="AN215" s="38"/>
      <c r="AO215" s="38"/>
      <c r="AP215" s="38" t="s">
        <v>1202</v>
      </c>
      <c r="AQ215" s="38" t="s">
        <v>1203</v>
      </c>
      <c r="AR215" s="38"/>
      <c r="AS215" s="43" t="s">
        <v>1391</v>
      </c>
      <c r="AT215" s="56" t="s">
        <v>1392</v>
      </c>
      <c r="AU215" s="56"/>
      <c r="AV215" s="23" t="s">
        <v>70</v>
      </c>
      <c r="AW215" s="23" t="s">
        <v>55</v>
      </c>
      <c r="AX215" s="23"/>
      <c r="AY215" s="23"/>
      <c r="AZ215" s="23" t="s">
        <v>1206</v>
      </c>
      <c r="BA215" s="23" t="s">
        <v>57</v>
      </c>
      <c r="BB215" s="23" t="s">
        <v>1193</v>
      </c>
      <c r="BC215" s="58">
        <v>30902400</v>
      </c>
      <c r="BD215" s="43"/>
      <c r="BF215" s="134" t="s">
        <v>1393</v>
      </c>
      <c r="BG215" s="134" t="s">
        <v>1346</v>
      </c>
      <c r="BH215" s="135" t="s">
        <v>1375</v>
      </c>
    </row>
    <row r="216" spans="1:60" s="64" customFormat="1" ht="75" x14ac:dyDescent="0.25">
      <c r="A216" s="68">
        <v>824</v>
      </c>
      <c r="B216" s="38" t="s">
        <v>750</v>
      </c>
      <c r="C216" s="38" t="s">
        <v>1176</v>
      </c>
      <c r="D216" s="38" t="s">
        <v>1342</v>
      </c>
      <c r="E216" s="38" t="s">
        <v>35</v>
      </c>
      <c r="F216" s="57" t="s">
        <v>199</v>
      </c>
      <c r="G216" s="57" t="s">
        <v>1178</v>
      </c>
      <c r="H216" s="23" t="s">
        <v>1179</v>
      </c>
      <c r="I216" s="38" t="s">
        <v>1180</v>
      </c>
      <c r="J216" s="38" t="s">
        <v>40</v>
      </c>
      <c r="K216" s="68">
        <f>IF(I216="na",0,IF(COUNTIFS($C$1:C216,C216,$I$1:I216,I216)&gt;1,0,1))</f>
        <v>0</v>
      </c>
      <c r="L216" s="68">
        <f>IF(I216="na",0,IF(COUNTIFS($D$1:D216,D216,$I$1:I216,I216)&gt;1,0,1))</f>
        <v>0</v>
      </c>
      <c r="M216" s="68">
        <f>IF(S216="",0,IF(VLOOKUP(R216,#REF!,2,0)=1,S216-O216,S216-SUMIFS($S:$S,$R:$R,INDEX(meses,VLOOKUP(R216,#REF!,2,0)-1),D:D,D216)))</f>
        <v>0</v>
      </c>
      <c r="N216" s="59"/>
      <c r="O216" s="38"/>
      <c r="P216" s="36"/>
      <c r="Q216" s="36"/>
      <c r="R216" s="36" t="s">
        <v>392</v>
      </c>
      <c r="S216" s="42"/>
      <c r="T216" s="22"/>
      <c r="U216" s="36"/>
      <c r="V216" s="36"/>
      <c r="W216" s="36"/>
      <c r="X216" s="36" t="s">
        <v>1207</v>
      </c>
      <c r="Y216" s="36" t="s">
        <v>1215</v>
      </c>
      <c r="Z216" s="36"/>
      <c r="AA216" s="60"/>
      <c r="AB216" s="28"/>
      <c r="AC216" s="28"/>
      <c r="AD216" s="36"/>
      <c r="AE216" s="36"/>
      <c r="AF216" s="136"/>
      <c r="AG216" s="22"/>
      <c r="AH216" s="36"/>
      <c r="AI216" s="36"/>
      <c r="AJ216" s="36"/>
      <c r="AK216" s="38" t="s">
        <v>1186</v>
      </c>
      <c r="AL216" s="38"/>
      <c r="AM216" s="38"/>
      <c r="AN216" s="38"/>
      <c r="AO216" s="38"/>
      <c r="AP216" s="38" t="s">
        <v>1202</v>
      </c>
      <c r="AQ216" s="38" t="s">
        <v>1203</v>
      </c>
      <c r="AR216" s="38"/>
      <c r="AS216" s="43" t="s">
        <v>1394</v>
      </c>
      <c r="AT216" s="56" t="s">
        <v>1395</v>
      </c>
      <c r="AU216" s="56"/>
      <c r="AV216" s="23" t="s">
        <v>70</v>
      </c>
      <c r="AW216" s="23" t="s">
        <v>55</v>
      </c>
      <c r="AX216" s="23"/>
      <c r="AY216" s="23"/>
      <c r="AZ216" s="23" t="s">
        <v>1206</v>
      </c>
      <c r="BA216" s="23" t="s">
        <v>57</v>
      </c>
      <c r="BB216" s="23" t="s">
        <v>1193</v>
      </c>
      <c r="BC216" s="58">
        <v>41886565</v>
      </c>
      <c r="BD216" s="43"/>
      <c r="BF216" s="134" t="s">
        <v>1396</v>
      </c>
      <c r="BG216" s="134" t="s">
        <v>1346</v>
      </c>
      <c r="BH216" s="135" t="s">
        <v>1375</v>
      </c>
    </row>
    <row r="217" spans="1:60" s="64" customFormat="1" ht="75" x14ac:dyDescent="0.25">
      <c r="A217" s="68">
        <v>825</v>
      </c>
      <c r="B217" s="38" t="s">
        <v>750</v>
      </c>
      <c r="C217" s="38" t="s">
        <v>1176</v>
      </c>
      <c r="D217" s="38" t="s">
        <v>1342</v>
      </c>
      <c r="E217" s="38" t="s">
        <v>35</v>
      </c>
      <c r="F217" s="57" t="s">
        <v>199</v>
      </c>
      <c r="G217" s="57" t="s">
        <v>1178</v>
      </c>
      <c r="H217" s="23" t="s">
        <v>1179</v>
      </c>
      <c r="I217" s="38" t="s">
        <v>1180</v>
      </c>
      <c r="J217" s="38" t="s">
        <v>40</v>
      </c>
      <c r="K217" s="68">
        <f>IF(I217="na",0,IF(COUNTIFS($C$1:C217,C217,$I$1:I217,I217)&gt;1,0,1))</f>
        <v>0</v>
      </c>
      <c r="L217" s="68">
        <f>IF(I217="na",0,IF(COUNTIFS($D$1:D217,D217,$I$1:I217,I217)&gt;1,0,1))</f>
        <v>0</v>
      </c>
      <c r="M217" s="68">
        <f>IF(S217="",0,IF(VLOOKUP(R217,#REF!,2,0)=1,S217-O217,S217-SUMIFS($S:$S,$R:$R,INDEX(meses,VLOOKUP(R217,#REF!,2,0)-1),D:D,D217)))</f>
        <v>0</v>
      </c>
      <c r="N217" s="59"/>
      <c r="O217" s="38"/>
      <c r="P217" s="36"/>
      <c r="Q217" s="36"/>
      <c r="R217" s="36" t="s">
        <v>392</v>
      </c>
      <c r="S217" s="42"/>
      <c r="T217" s="22"/>
      <c r="U217" s="36"/>
      <c r="V217" s="36"/>
      <c r="W217" s="36"/>
      <c r="X217" s="36" t="s">
        <v>1207</v>
      </c>
      <c r="Y217" s="36" t="s">
        <v>1215</v>
      </c>
      <c r="Z217" s="36"/>
      <c r="AA217" s="60"/>
      <c r="AB217" s="28"/>
      <c r="AC217" s="28"/>
      <c r="AD217" s="36"/>
      <c r="AE217" s="36"/>
      <c r="AF217" s="42"/>
      <c r="AG217" s="22"/>
      <c r="AH217" s="36"/>
      <c r="AI217" s="36"/>
      <c r="AJ217" s="36"/>
      <c r="AK217" s="38" t="s">
        <v>1186</v>
      </c>
      <c r="AL217" s="38"/>
      <c r="AM217" s="38"/>
      <c r="AN217" s="38"/>
      <c r="AO217" s="38"/>
      <c r="AP217" s="38" t="s">
        <v>1202</v>
      </c>
      <c r="AQ217" s="38" t="s">
        <v>1203</v>
      </c>
      <c r="AR217" s="38"/>
      <c r="AS217" s="43" t="s">
        <v>1397</v>
      </c>
      <c r="AT217" s="56" t="s">
        <v>1398</v>
      </c>
      <c r="AU217" s="56"/>
      <c r="AV217" s="23" t="s">
        <v>70</v>
      </c>
      <c r="AW217" s="23" t="s">
        <v>55</v>
      </c>
      <c r="AX217" s="23"/>
      <c r="AY217" s="23"/>
      <c r="AZ217" s="23" t="s">
        <v>1206</v>
      </c>
      <c r="BA217" s="23" t="s">
        <v>57</v>
      </c>
      <c r="BB217" s="23" t="s">
        <v>1193</v>
      </c>
      <c r="BC217" s="58">
        <v>105788100</v>
      </c>
      <c r="BD217" s="43"/>
      <c r="BF217" s="134" t="s">
        <v>1399</v>
      </c>
      <c r="BG217" s="134" t="s">
        <v>1346</v>
      </c>
      <c r="BH217" s="135" t="s">
        <v>1400</v>
      </c>
    </row>
    <row r="218" spans="1:60" s="64" customFormat="1" ht="84.75" customHeight="1" x14ac:dyDescent="0.25">
      <c r="A218" s="68">
        <v>826</v>
      </c>
      <c r="B218" s="38" t="s">
        <v>750</v>
      </c>
      <c r="C218" s="38" t="s">
        <v>1176</v>
      </c>
      <c r="D218" s="38" t="s">
        <v>1342</v>
      </c>
      <c r="E218" s="38" t="s">
        <v>35</v>
      </c>
      <c r="F218" s="57" t="s">
        <v>199</v>
      </c>
      <c r="G218" s="57" t="s">
        <v>1178</v>
      </c>
      <c r="H218" s="23" t="s">
        <v>1179</v>
      </c>
      <c r="I218" s="38" t="s">
        <v>1180</v>
      </c>
      <c r="J218" s="38" t="s">
        <v>40</v>
      </c>
      <c r="K218" s="68">
        <f>IF(I218="na",0,IF(COUNTIFS($C$1:C218,C218,$I$1:I218,I218)&gt;1,0,1))</f>
        <v>0</v>
      </c>
      <c r="L218" s="68">
        <f>IF(I218="na",0,IF(COUNTIFS($D$1:D218,D218,$I$1:I218,I218)&gt;1,0,1))</f>
        <v>0</v>
      </c>
      <c r="M218" s="68">
        <f>IF(S218="",0,IF(VLOOKUP(R218,#REF!,2,0)=1,S218-O218,S218-SUMIFS($S:$S,$R:$R,INDEX(meses,VLOOKUP(R218,#REF!,2,0)-1),D:D,D218)))</f>
        <v>0</v>
      </c>
      <c r="N218" s="59"/>
      <c r="O218" s="38"/>
      <c r="P218" s="36"/>
      <c r="Q218" s="36"/>
      <c r="R218" s="36" t="s">
        <v>392</v>
      </c>
      <c r="S218" s="42"/>
      <c r="T218" s="22"/>
      <c r="U218" s="36"/>
      <c r="V218" s="36"/>
      <c r="W218" s="36"/>
      <c r="X218" s="36" t="s">
        <v>1207</v>
      </c>
      <c r="Y218" s="36" t="s">
        <v>1215</v>
      </c>
      <c r="Z218" s="36"/>
      <c r="AA218" s="60"/>
      <c r="AB218" s="28"/>
      <c r="AC218" s="28"/>
      <c r="AD218" s="36"/>
      <c r="AE218" s="36"/>
      <c r="AF218" s="42"/>
      <c r="AG218" s="22"/>
      <c r="AH218" s="36"/>
      <c r="AI218" s="36"/>
      <c r="AJ218" s="36"/>
      <c r="AK218" s="38" t="s">
        <v>1186</v>
      </c>
      <c r="AL218" s="38"/>
      <c r="AM218" s="38"/>
      <c r="AN218" s="38"/>
      <c r="AO218" s="38"/>
      <c r="AP218" s="38" t="s">
        <v>1202</v>
      </c>
      <c r="AQ218" s="38" t="s">
        <v>1203</v>
      </c>
      <c r="AR218" s="38"/>
      <c r="AS218" s="43" t="s">
        <v>408</v>
      </c>
      <c r="AT218" s="56" t="s">
        <v>1401</v>
      </c>
      <c r="AU218" s="56"/>
      <c r="AV218" s="23" t="s">
        <v>70</v>
      </c>
      <c r="AW218" s="23" t="s">
        <v>55</v>
      </c>
      <c r="AX218" s="23"/>
      <c r="AY218" s="23"/>
      <c r="AZ218" s="23" t="s">
        <v>1206</v>
      </c>
      <c r="BA218" s="23" t="s">
        <v>57</v>
      </c>
      <c r="BB218" s="23" t="s">
        <v>1193</v>
      </c>
      <c r="BC218" s="58">
        <v>68672600</v>
      </c>
      <c r="BD218" s="43"/>
      <c r="BF218" s="134" t="s">
        <v>1402</v>
      </c>
      <c r="BG218" s="134" t="s">
        <v>1346</v>
      </c>
      <c r="BH218" s="135" t="s">
        <v>1400</v>
      </c>
    </row>
    <row r="219" spans="1:60" s="64" customFormat="1" ht="75" x14ac:dyDescent="0.25">
      <c r="A219" s="68">
        <v>827</v>
      </c>
      <c r="B219" s="38" t="s">
        <v>750</v>
      </c>
      <c r="C219" s="38" t="s">
        <v>1176</v>
      </c>
      <c r="D219" s="38" t="s">
        <v>1342</v>
      </c>
      <c r="E219" s="38" t="s">
        <v>35</v>
      </c>
      <c r="F219" s="57" t="s">
        <v>199</v>
      </c>
      <c r="G219" s="57" t="s">
        <v>1178</v>
      </c>
      <c r="H219" s="23" t="s">
        <v>1179</v>
      </c>
      <c r="I219" s="38" t="s">
        <v>1180</v>
      </c>
      <c r="J219" s="38" t="s">
        <v>40</v>
      </c>
      <c r="K219" s="68">
        <f>IF(I219="na",0,IF(COUNTIFS($C$1:C219,C219,$I$1:I219,I219)&gt;1,0,1))</f>
        <v>0</v>
      </c>
      <c r="L219" s="68">
        <f>IF(I219="na",0,IF(COUNTIFS($D$1:D219,D219,$I$1:I219,I219)&gt;1,0,1))</f>
        <v>0</v>
      </c>
      <c r="M219" s="68">
        <f>IF(S219="",0,IF(VLOOKUP(R219,#REF!,2,0)=1,S219-O219,S219-SUMIFS($S:$S,$R:$R,INDEX(meses,VLOOKUP(R219,#REF!,2,0)-1),D:D,D219)))</f>
        <v>0</v>
      </c>
      <c r="N219" s="59"/>
      <c r="O219" s="38"/>
      <c r="P219" s="36"/>
      <c r="Q219" s="36"/>
      <c r="R219" s="36" t="s">
        <v>392</v>
      </c>
      <c r="S219" s="42"/>
      <c r="T219" s="22"/>
      <c r="U219" s="36"/>
      <c r="V219" s="36"/>
      <c r="W219" s="36"/>
      <c r="X219" s="36" t="s">
        <v>1207</v>
      </c>
      <c r="Y219" s="36" t="s">
        <v>1215</v>
      </c>
      <c r="Z219" s="36"/>
      <c r="AA219" s="60"/>
      <c r="AB219" s="28"/>
      <c r="AC219" s="28"/>
      <c r="AD219" s="36"/>
      <c r="AE219" s="36"/>
      <c r="AF219" s="42"/>
      <c r="AG219" s="22"/>
      <c r="AH219" s="36"/>
      <c r="AI219" s="36"/>
      <c r="AJ219" s="36"/>
      <c r="AK219" s="38" t="s">
        <v>1186</v>
      </c>
      <c r="AL219" s="38"/>
      <c r="AM219" s="38"/>
      <c r="AN219" s="38"/>
      <c r="AO219" s="38"/>
      <c r="AP219" s="38" t="s">
        <v>1202</v>
      </c>
      <c r="AQ219" s="38" t="s">
        <v>1203</v>
      </c>
      <c r="AR219" s="38"/>
      <c r="AS219" s="43" t="s">
        <v>1403</v>
      </c>
      <c r="AT219" s="56" t="s">
        <v>1404</v>
      </c>
      <c r="AU219" s="56"/>
      <c r="AV219" s="23" t="s">
        <v>70</v>
      </c>
      <c r="AW219" s="23" t="s">
        <v>55</v>
      </c>
      <c r="AX219" s="23"/>
      <c r="AY219" s="23"/>
      <c r="AZ219" s="23" t="s">
        <v>1206</v>
      </c>
      <c r="BA219" s="23" t="s">
        <v>57</v>
      </c>
      <c r="BB219" s="23" t="s">
        <v>1193</v>
      </c>
      <c r="BC219" s="58">
        <v>115000000</v>
      </c>
      <c r="BD219" s="43"/>
      <c r="BF219" s="134" t="s">
        <v>1405</v>
      </c>
      <c r="BG219" s="134" t="s">
        <v>1346</v>
      </c>
      <c r="BH219" s="135" t="s">
        <v>1406</v>
      </c>
    </row>
    <row r="220" spans="1:60" s="64" customFormat="1" ht="75" x14ac:dyDescent="0.25">
      <c r="A220" s="68">
        <v>828</v>
      </c>
      <c r="B220" s="38" t="s">
        <v>750</v>
      </c>
      <c r="C220" s="38" t="s">
        <v>1176</v>
      </c>
      <c r="D220" s="38" t="s">
        <v>1342</v>
      </c>
      <c r="E220" s="38" t="s">
        <v>35</v>
      </c>
      <c r="F220" s="57" t="s">
        <v>199</v>
      </c>
      <c r="G220" s="57" t="s">
        <v>1178</v>
      </c>
      <c r="H220" s="23" t="s">
        <v>1179</v>
      </c>
      <c r="I220" s="38" t="s">
        <v>1180</v>
      </c>
      <c r="J220" s="38" t="s">
        <v>40</v>
      </c>
      <c r="K220" s="68">
        <f>IF(I220="na",0,IF(COUNTIFS($C$1:C220,C220,$I$1:I220,I220)&gt;1,0,1))</f>
        <v>0</v>
      </c>
      <c r="L220" s="68">
        <f>IF(I220="na",0,IF(COUNTIFS($D$1:D220,D220,$I$1:I220,I220)&gt;1,0,1))</f>
        <v>0</v>
      </c>
      <c r="M220" s="68">
        <f>IF(S220="",0,IF(VLOOKUP(R220,#REF!,2,0)=1,S220-O220,S220-SUMIFS($S:$S,$R:$R,INDEX(meses,VLOOKUP(R220,#REF!,2,0)-1),D:D,D220)))</f>
        <v>0</v>
      </c>
      <c r="N220" s="59"/>
      <c r="O220" s="38"/>
      <c r="P220" s="36"/>
      <c r="Q220" s="36"/>
      <c r="R220" s="36" t="s">
        <v>392</v>
      </c>
      <c r="S220" s="42"/>
      <c r="T220" s="22"/>
      <c r="U220" s="36"/>
      <c r="V220" s="36"/>
      <c r="W220" s="36"/>
      <c r="X220" s="36" t="s">
        <v>1207</v>
      </c>
      <c r="Y220" s="36" t="s">
        <v>1215</v>
      </c>
      <c r="Z220" s="36"/>
      <c r="AA220" s="60"/>
      <c r="AB220" s="28"/>
      <c r="AC220" s="28"/>
      <c r="AD220" s="36"/>
      <c r="AE220" s="36"/>
      <c r="AF220" s="42"/>
      <c r="AG220" s="22"/>
      <c r="AH220" s="36"/>
      <c r="AI220" s="36"/>
      <c r="AJ220" s="36"/>
      <c r="AK220" s="38" t="s">
        <v>1186</v>
      </c>
      <c r="AL220" s="38"/>
      <c r="AM220" s="38"/>
      <c r="AN220" s="38"/>
      <c r="AO220" s="38"/>
      <c r="AP220" s="38" t="s">
        <v>1202</v>
      </c>
      <c r="AQ220" s="38" t="s">
        <v>1203</v>
      </c>
      <c r="AR220" s="38"/>
      <c r="AS220" s="43" t="s">
        <v>1407</v>
      </c>
      <c r="AT220" s="56" t="s">
        <v>1408</v>
      </c>
      <c r="AU220" s="56"/>
      <c r="AV220" s="23" t="s">
        <v>70</v>
      </c>
      <c r="AW220" s="23" t="s">
        <v>55</v>
      </c>
      <c r="AX220" s="23"/>
      <c r="AY220" s="23"/>
      <c r="AZ220" s="23" t="s">
        <v>1206</v>
      </c>
      <c r="BA220" s="23" t="s">
        <v>57</v>
      </c>
      <c r="BB220" s="23" t="s">
        <v>1193</v>
      </c>
      <c r="BC220" s="58">
        <v>92400000</v>
      </c>
      <c r="BD220" s="43"/>
      <c r="BF220" s="134" t="s">
        <v>1409</v>
      </c>
      <c r="BG220" s="134" t="s">
        <v>1346</v>
      </c>
      <c r="BH220" s="135" t="s">
        <v>1406</v>
      </c>
    </row>
    <row r="221" spans="1:60" s="64" customFormat="1" ht="75" x14ac:dyDescent="0.25">
      <c r="A221" s="68">
        <v>829</v>
      </c>
      <c r="B221" s="38" t="s">
        <v>750</v>
      </c>
      <c r="C221" s="38" t="s">
        <v>1176</v>
      </c>
      <c r="D221" s="38" t="s">
        <v>1342</v>
      </c>
      <c r="E221" s="38" t="s">
        <v>35</v>
      </c>
      <c r="F221" s="57" t="s">
        <v>199</v>
      </c>
      <c r="G221" s="57" t="s">
        <v>1178</v>
      </c>
      <c r="H221" s="23" t="s">
        <v>1179</v>
      </c>
      <c r="I221" s="38" t="s">
        <v>1180</v>
      </c>
      <c r="J221" s="38" t="s">
        <v>40</v>
      </c>
      <c r="K221" s="68">
        <f>IF(I221="na",0,IF(COUNTIFS($C$1:C221,C221,$I$1:I221,I221)&gt;1,0,1))</f>
        <v>0</v>
      </c>
      <c r="L221" s="68">
        <f>IF(I221="na",0,IF(COUNTIFS($D$1:D221,D221,$I$1:I221,I221)&gt;1,0,1))</f>
        <v>0</v>
      </c>
      <c r="M221" s="68">
        <f>IF(S221="",0,IF(VLOOKUP(R221,#REF!,2,0)=1,S221-O221,S221-SUMIFS($S:$S,$R:$R,INDEX(meses,VLOOKUP(R221,#REF!,2,0)-1),D:D,D221)))</f>
        <v>0</v>
      </c>
      <c r="N221" s="59"/>
      <c r="O221" s="38"/>
      <c r="P221" s="36"/>
      <c r="Q221" s="36"/>
      <c r="R221" s="36" t="s">
        <v>392</v>
      </c>
      <c r="S221" s="42"/>
      <c r="T221" s="22"/>
      <c r="U221" s="36"/>
      <c r="V221" s="36"/>
      <c r="W221" s="36"/>
      <c r="X221" s="36" t="s">
        <v>1207</v>
      </c>
      <c r="Y221" s="36" t="s">
        <v>1215</v>
      </c>
      <c r="Z221" s="36"/>
      <c r="AA221" s="60"/>
      <c r="AB221" s="28"/>
      <c r="AC221" s="28"/>
      <c r="AD221" s="36"/>
      <c r="AE221" s="36"/>
      <c r="AF221" s="42"/>
      <c r="AG221" s="22"/>
      <c r="AH221" s="36"/>
      <c r="AI221" s="36"/>
      <c r="AJ221" s="36"/>
      <c r="AK221" s="38" t="s">
        <v>1186</v>
      </c>
      <c r="AL221" s="38"/>
      <c r="AM221" s="38"/>
      <c r="AN221" s="38"/>
      <c r="AO221" s="38"/>
      <c r="AP221" s="38" t="s">
        <v>1202</v>
      </c>
      <c r="AQ221" s="38" t="s">
        <v>1203</v>
      </c>
      <c r="AR221" s="38"/>
      <c r="AS221" s="43" t="s">
        <v>1410</v>
      </c>
      <c r="AT221" s="56" t="s">
        <v>1411</v>
      </c>
      <c r="AU221" s="56"/>
      <c r="AV221" s="23" t="s">
        <v>70</v>
      </c>
      <c r="AW221" s="23" t="s">
        <v>55</v>
      </c>
      <c r="AX221" s="23"/>
      <c r="AY221" s="23"/>
      <c r="AZ221" s="23" t="s">
        <v>1206</v>
      </c>
      <c r="BA221" s="23" t="s">
        <v>57</v>
      </c>
      <c r="BB221" s="23" t="s">
        <v>1193</v>
      </c>
      <c r="BC221" s="58">
        <v>77000000</v>
      </c>
      <c r="BD221" s="43"/>
      <c r="BF221" s="134" t="s">
        <v>1412</v>
      </c>
      <c r="BG221" s="134" t="s">
        <v>1346</v>
      </c>
      <c r="BH221" s="135" t="s">
        <v>1406</v>
      </c>
    </row>
    <row r="222" spans="1:60" s="64" customFormat="1" ht="105" x14ac:dyDescent="0.25">
      <c r="A222" s="68">
        <v>830</v>
      </c>
      <c r="B222" s="38" t="s">
        <v>750</v>
      </c>
      <c r="C222" s="38" t="s">
        <v>1176</v>
      </c>
      <c r="D222" s="38" t="s">
        <v>1342</v>
      </c>
      <c r="E222" s="38" t="s">
        <v>35</v>
      </c>
      <c r="F222" s="57" t="s">
        <v>199</v>
      </c>
      <c r="G222" s="57" t="s">
        <v>1178</v>
      </c>
      <c r="H222" s="23" t="s">
        <v>1179</v>
      </c>
      <c r="I222" s="38" t="s">
        <v>1180</v>
      </c>
      <c r="J222" s="38" t="s">
        <v>40</v>
      </c>
      <c r="K222" s="68">
        <f>IF(I222="na",0,IF(COUNTIFS($C$1:C222,C222,$I$1:I222,I222)&gt;1,0,1))</f>
        <v>0</v>
      </c>
      <c r="L222" s="68">
        <f>IF(I222="na",0,IF(COUNTIFS($D$1:D222,D222,$I$1:I222,I222)&gt;1,0,1))</f>
        <v>0</v>
      </c>
      <c r="M222" s="68">
        <f>IF(S222="",0,IF(VLOOKUP(R222,#REF!,2,0)=1,S222-O222,S222-SUMIFS($S:$S,$R:$R,INDEX(meses,VLOOKUP(R222,#REF!,2,0)-1),D:D,D222)))</f>
        <v>0</v>
      </c>
      <c r="N222" s="59"/>
      <c r="O222" s="38"/>
      <c r="P222" s="36"/>
      <c r="Q222" s="36"/>
      <c r="R222" s="36" t="s">
        <v>392</v>
      </c>
      <c r="S222" s="42"/>
      <c r="T222" s="22"/>
      <c r="U222" s="36"/>
      <c r="V222" s="36"/>
      <c r="W222" s="36"/>
      <c r="X222" s="36" t="s">
        <v>1207</v>
      </c>
      <c r="Y222" s="36" t="s">
        <v>1215</v>
      </c>
      <c r="Z222" s="36"/>
      <c r="AA222" s="60"/>
      <c r="AB222" s="28"/>
      <c r="AC222" s="28"/>
      <c r="AD222" s="36"/>
      <c r="AE222" s="36"/>
      <c r="AF222" s="42"/>
      <c r="AG222" s="22"/>
      <c r="AH222" s="36"/>
      <c r="AI222" s="36"/>
      <c r="AJ222" s="36"/>
      <c r="AK222" s="38" t="s">
        <v>1186</v>
      </c>
      <c r="AL222" s="38"/>
      <c r="AM222" s="38"/>
      <c r="AN222" s="38"/>
      <c r="AO222" s="38"/>
      <c r="AP222" s="38" t="s">
        <v>1202</v>
      </c>
      <c r="AQ222" s="38" t="s">
        <v>1203</v>
      </c>
      <c r="AR222" s="38"/>
      <c r="AS222" s="43">
        <v>734</v>
      </c>
      <c r="AT222" s="56" t="s">
        <v>1413</v>
      </c>
      <c r="AU222" s="56"/>
      <c r="AV222" s="23" t="s">
        <v>70</v>
      </c>
      <c r="AW222" s="23" t="s">
        <v>55</v>
      </c>
      <c r="AX222" s="23"/>
      <c r="AY222" s="23"/>
      <c r="AZ222" s="23" t="s">
        <v>1206</v>
      </c>
      <c r="BA222" s="23" t="s">
        <v>57</v>
      </c>
      <c r="BB222" s="23" t="s">
        <v>1193</v>
      </c>
      <c r="BC222" s="58">
        <v>183260000</v>
      </c>
      <c r="BD222" s="43"/>
      <c r="BF222" s="134" t="s">
        <v>1414</v>
      </c>
      <c r="BG222" s="134" t="s">
        <v>1346</v>
      </c>
      <c r="BH222" s="135" t="s">
        <v>1406</v>
      </c>
    </row>
    <row r="223" spans="1:60" s="64" customFormat="1" ht="75" x14ac:dyDescent="0.25">
      <c r="A223" s="68">
        <v>831</v>
      </c>
      <c r="B223" s="38" t="s">
        <v>750</v>
      </c>
      <c r="C223" s="38" t="s">
        <v>1176</v>
      </c>
      <c r="D223" s="38" t="s">
        <v>1342</v>
      </c>
      <c r="E223" s="38" t="s">
        <v>35</v>
      </c>
      <c r="F223" s="57" t="s">
        <v>199</v>
      </c>
      <c r="G223" s="57" t="s">
        <v>1178</v>
      </c>
      <c r="H223" s="23" t="s">
        <v>1179</v>
      </c>
      <c r="I223" s="38" t="s">
        <v>1180</v>
      </c>
      <c r="J223" s="38" t="s">
        <v>40</v>
      </c>
      <c r="K223" s="68">
        <f>IF(I223="na",0,IF(COUNTIFS($C$1:C223,C223,$I$1:I223,I223)&gt;1,0,1))</f>
        <v>0</v>
      </c>
      <c r="L223" s="68">
        <f>IF(I223="na",0,IF(COUNTIFS($D$1:D223,D223,$I$1:I223,I223)&gt;1,0,1))</f>
        <v>0</v>
      </c>
      <c r="M223" s="68">
        <f>IF(S223="",0,IF(VLOOKUP(R223,#REF!,2,0)=1,S223-O223,S223-SUMIFS($S:$S,$R:$R,INDEX(meses,VLOOKUP(R223,#REF!,2,0)-1),D:D,D223)))</f>
        <v>0</v>
      </c>
      <c r="N223" s="59"/>
      <c r="O223" s="38"/>
      <c r="P223" s="36"/>
      <c r="Q223" s="36"/>
      <c r="R223" s="36" t="s">
        <v>392</v>
      </c>
      <c r="S223" s="42"/>
      <c r="T223" s="22"/>
      <c r="U223" s="36"/>
      <c r="V223" s="36"/>
      <c r="W223" s="36"/>
      <c r="X223" s="36" t="s">
        <v>1207</v>
      </c>
      <c r="Y223" s="36" t="s">
        <v>1215</v>
      </c>
      <c r="Z223" s="36"/>
      <c r="AA223" s="60"/>
      <c r="AB223" s="28"/>
      <c r="AC223" s="28"/>
      <c r="AD223" s="36"/>
      <c r="AE223" s="36"/>
      <c r="AF223" s="42"/>
      <c r="AG223" s="22"/>
      <c r="AH223" s="36"/>
      <c r="AI223" s="36"/>
      <c r="AJ223" s="36"/>
      <c r="AK223" s="38" t="s">
        <v>1186</v>
      </c>
      <c r="AL223" s="38"/>
      <c r="AM223" s="38"/>
      <c r="AN223" s="38"/>
      <c r="AO223" s="38"/>
      <c r="AP223" s="38" t="s">
        <v>1202</v>
      </c>
      <c r="AQ223" s="38" t="s">
        <v>1203</v>
      </c>
      <c r="AR223" s="38"/>
      <c r="AS223" s="43" t="s">
        <v>408</v>
      </c>
      <c r="AT223" s="56" t="s">
        <v>1415</v>
      </c>
      <c r="AU223" s="56"/>
      <c r="AV223" s="23" t="s">
        <v>70</v>
      </c>
      <c r="AW223" s="23" t="s">
        <v>55</v>
      </c>
      <c r="AX223" s="23"/>
      <c r="AY223" s="23"/>
      <c r="AZ223" s="23" t="s">
        <v>1206</v>
      </c>
      <c r="BA223" s="23" t="s">
        <v>57</v>
      </c>
      <c r="BB223" s="23" t="s">
        <v>1193</v>
      </c>
      <c r="BC223" s="58">
        <v>66890691</v>
      </c>
      <c r="BD223" s="43"/>
      <c r="BF223" s="134" t="s">
        <v>1402</v>
      </c>
      <c r="BG223" s="134" t="s">
        <v>1346</v>
      </c>
      <c r="BH223" s="135" t="s">
        <v>1400</v>
      </c>
    </row>
    <row r="224" spans="1:60" s="64" customFormat="1" ht="90" x14ac:dyDescent="0.25">
      <c r="A224" s="68">
        <v>832</v>
      </c>
      <c r="B224" s="38" t="s">
        <v>750</v>
      </c>
      <c r="C224" s="38" t="s">
        <v>1176</v>
      </c>
      <c r="D224" s="38" t="s">
        <v>1342</v>
      </c>
      <c r="E224" s="38" t="s">
        <v>35</v>
      </c>
      <c r="F224" s="57" t="s">
        <v>199</v>
      </c>
      <c r="G224" s="57" t="s">
        <v>1178</v>
      </c>
      <c r="H224" s="23" t="s">
        <v>1179</v>
      </c>
      <c r="I224" s="38" t="s">
        <v>1180</v>
      </c>
      <c r="J224" s="38" t="s">
        <v>40</v>
      </c>
      <c r="K224" s="68">
        <f>IF(I224="na",0,IF(COUNTIFS($C$1:C224,C224,$I$1:I224,I224)&gt;1,0,1))</f>
        <v>0</v>
      </c>
      <c r="L224" s="68">
        <f>IF(I224="na",0,IF(COUNTIFS($D$1:D224,D224,$I$1:I224,I224)&gt;1,0,1))</f>
        <v>0</v>
      </c>
      <c r="M224" s="68">
        <f>IF(S224="",0,IF(VLOOKUP(R224,#REF!,2,0)=1,S224-O224,S224-SUMIFS($S:$S,$R:$R,INDEX(meses,VLOOKUP(R224,#REF!,2,0)-1),D:D,D224)))</f>
        <v>0</v>
      </c>
      <c r="N224" s="59"/>
      <c r="O224" s="38"/>
      <c r="P224" s="36"/>
      <c r="Q224" s="36"/>
      <c r="R224" s="36" t="s">
        <v>392</v>
      </c>
      <c r="S224" s="42"/>
      <c r="T224" s="22"/>
      <c r="U224" s="36"/>
      <c r="V224" s="36"/>
      <c r="W224" s="36"/>
      <c r="X224" s="36" t="s">
        <v>1207</v>
      </c>
      <c r="Y224" s="36" t="s">
        <v>1416</v>
      </c>
      <c r="Z224" s="36" t="s">
        <v>1183</v>
      </c>
      <c r="AA224" s="60">
        <v>0</v>
      </c>
      <c r="AB224" s="61">
        <v>1</v>
      </c>
      <c r="AC224" s="69">
        <f>AB224-AA224</f>
        <v>1</v>
      </c>
      <c r="AD224" s="36"/>
      <c r="AE224" s="36" t="s">
        <v>1417</v>
      </c>
      <c r="AF224" s="42">
        <v>0</v>
      </c>
      <c r="AG224" s="22">
        <f>(AF224-AA224)/(AB224-AA224)</f>
        <v>0</v>
      </c>
      <c r="AH224" s="36" t="s">
        <v>1483</v>
      </c>
      <c r="AI224" s="36"/>
      <c r="AJ224" s="36"/>
      <c r="AK224" s="38" t="s">
        <v>1186</v>
      </c>
      <c r="AL224" s="38"/>
      <c r="AM224" s="38"/>
      <c r="AN224" s="38"/>
      <c r="AO224" s="38"/>
      <c r="AP224" s="38" t="s">
        <v>1418</v>
      </c>
      <c r="AQ224" s="38" t="s">
        <v>1203</v>
      </c>
      <c r="AR224" s="38"/>
      <c r="AS224" s="43" t="s">
        <v>1419</v>
      </c>
      <c r="AT224" s="56" t="s">
        <v>1420</v>
      </c>
      <c r="AU224" s="56"/>
      <c r="AV224" s="23" t="s">
        <v>54</v>
      </c>
      <c r="AW224" s="23" t="s">
        <v>55</v>
      </c>
      <c r="AX224" s="23"/>
      <c r="AY224" s="23"/>
      <c r="AZ224" s="23" t="s">
        <v>1206</v>
      </c>
      <c r="BA224" s="23" t="s">
        <v>57</v>
      </c>
      <c r="BB224" s="23" t="s">
        <v>450</v>
      </c>
      <c r="BC224" s="58">
        <v>1331148828</v>
      </c>
      <c r="BD224" s="43"/>
      <c r="BF224" s="137" t="s">
        <v>782</v>
      </c>
      <c r="BG224" s="137"/>
      <c r="BH224" s="135"/>
    </row>
    <row r="225" spans="1:61" s="64" customFormat="1" ht="120" x14ac:dyDescent="0.25">
      <c r="A225" s="68">
        <v>833</v>
      </c>
      <c r="B225" s="38" t="s">
        <v>750</v>
      </c>
      <c r="C225" s="38" t="s">
        <v>1176</v>
      </c>
      <c r="D225" s="38" t="s">
        <v>1342</v>
      </c>
      <c r="E225" s="38" t="s">
        <v>35</v>
      </c>
      <c r="F225" s="57" t="s">
        <v>199</v>
      </c>
      <c r="G225" s="57" t="s">
        <v>1178</v>
      </c>
      <c r="H225" s="23" t="s">
        <v>1179</v>
      </c>
      <c r="I225" s="38" t="s">
        <v>1180</v>
      </c>
      <c r="J225" s="38" t="s">
        <v>40</v>
      </c>
      <c r="K225" s="68">
        <f>IF(I225="na",0,IF(COUNTIFS($C$1:C225,C225,$I$1:I225,I225)&gt;1,0,1))</f>
        <v>0</v>
      </c>
      <c r="L225" s="68">
        <f>IF(I225="na",0,IF(COUNTIFS($D$1:D225,D225,$I$1:I225,I225)&gt;1,0,1))</f>
        <v>0</v>
      </c>
      <c r="M225" s="68">
        <f>IF(S225="",0,IF(VLOOKUP(R225,#REF!,2,0)=1,S225-O225,S225-SUMIFS($S:$S,$R:$R,INDEX(meses,VLOOKUP(R225,#REF!,2,0)-1),D:D,D225)))</f>
        <v>0</v>
      </c>
      <c r="N225" s="59"/>
      <c r="O225" s="38"/>
      <c r="P225" s="36"/>
      <c r="Q225" s="36"/>
      <c r="R225" s="36" t="s">
        <v>392</v>
      </c>
      <c r="S225" s="42"/>
      <c r="T225" s="22"/>
      <c r="U225" s="36"/>
      <c r="V225" s="36"/>
      <c r="W225" s="36"/>
      <c r="X225" s="36" t="s">
        <v>1207</v>
      </c>
      <c r="Y225" s="36" t="s">
        <v>1416</v>
      </c>
      <c r="Z225" s="36"/>
      <c r="AA225" s="60"/>
      <c r="AB225" s="61"/>
      <c r="AC225" s="61"/>
      <c r="AD225" s="36"/>
      <c r="AE225" s="36"/>
      <c r="AF225" s="42"/>
      <c r="AG225" s="22"/>
      <c r="AH225" s="36"/>
      <c r="AI225" s="36"/>
      <c r="AJ225" s="36"/>
      <c r="AK225" s="38" t="s">
        <v>1186</v>
      </c>
      <c r="AL225" s="38"/>
      <c r="AM225" s="38"/>
      <c r="AN225" s="38"/>
      <c r="AO225" s="38"/>
      <c r="AP225" s="38" t="s">
        <v>1418</v>
      </c>
      <c r="AQ225" s="38" t="s">
        <v>1203</v>
      </c>
      <c r="AR225" s="38"/>
      <c r="AS225" s="43" t="s">
        <v>1421</v>
      </c>
      <c r="AT225" s="56" t="s">
        <v>1422</v>
      </c>
      <c r="AU225" s="56"/>
      <c r="AV225" s="23" t="s">
        <v>54</v>
      </c>
      <c r="AW225" s="23" t="s">
        <v>55</v>
      </c>
      <c r="AX225" s="23"/>
      <c r="AY225" s="23"/>
      <c r="AZ225" s="23" t="s">
        <v>1206</v>
      </c>
      <c r="BA225" s="23" t="s">
        <v>57</v>
      </c>
      <c r="BB225" s="23" t="s">
        <v>450</v>
      </c>
      <c r="BC225" s="58">
        <v>133114883</v>
      </c>
      <c r="BD225" s="43"/>
      <c r="BF225" s="137" t="s">
        <v>782</v>
      </c>
      <c r="BG225" s="137"/>
      <c r="BH225" s="135"/>
    </row>
    <row r="226" spans="1:61" s="64" customFormat="1" ht="75" x14ac:dyDescent="0.25">
      <c r="A226" s="68">
        <v>834</v>
      </c>
      <c r="B226" s="38" t="s">
        <v>750</v>
      </c>
      <c r="C226" s="38" t="s">
        <v>1176</v>
      </c>
      <c r="D226" s="38" t="s">
        <v>1342</v>
      </c>
      <c r="E226" s="38" t="s">
        <v>35</v>
      </c>
      <c r="F226" s="57" t="s">
        <v>199</v>
      </c>
      <c r="G226" s="57" t="s">
        <v>1178</v>
      </c>
      <c r="H226" s="23" t="s">
        <v>1179</v>
      </c>
      <c r="I226" s="38" t="s">
        <v>1180</v>
      </c>
      <c r="J226" s="38" t="s">
        <v>40</v>
      </c>
      <c r="K226" s="68">
        <f>IF(I226="na",0,IF(COUNTIFS($C$1:C226,C226,$I$1:I226,I226)&gt;1,0,1))</f>
        <v>0</v>
      </c>
      <c r="L226" s="68">
        <f>IF(I226="na",0,IF(COUNTIFS($D$1:D226,D226,$I$1:I226,I226)&gt;1,0,1))</f>
        <v>0</v>
      </c>
      <c r="M226" s="68">
        <f>IF(S226="",0,IF(VLOOKUP(R226,#REF!,2,0)=1,S226-O226,S226-SUMIFS($S:$S,$R:$R,INDEX(meses,VLOOKUP(R226,#REF!,2,0)-1),D:D,D226)))</f>
        <v>0</v>
      </c>
      <c r="N226" s="59"/>
      <c r="O226" s="38"/>
      <c r="P226" s="36"/>
      <c r="Q226" s="36"/>
      <c r="R226" s="36" t="s">
        <v>392</v>
      </c>
      <c r="S226" s="42"/>
      <c r="T226" s="22"/>
      <c r="U226" s="36"/>
      <c r="V226" s="36"/>
      <c r="W226" s="36"/>
      <c r="X226" s="36" t="s">
        <v>1207</v>
      </c>
      <c r="Y226" s="36" t="s">
        <v>1423</v>
      </c>
      <c r="Z226" s="36" t="s">
        <v>1183</v>
      </c>
      <c r="AA226" s="60">
        <v>0</v>
      </c>
      <c r="AB226" s="61">
        <v>1</v>
      </c>
      <c r="AC226" s="69">
        <f>AB226-AA226</f>
        <v>1</v>
      </c>
      <c r="AD226" s="36"/>
      <c r="AE226" s="36" t="s">
        <v>1424</v>
      </c>
      <c r="AF226" s="42">
        <v>0</v>
      </c>
      <c r="AG226" s="22">
        <f>(AF226-AA226)/(AB226-AA226)</f>
        <v>0</v>
      </c>
      <c r="AH226" s="36" t="s">
        <v>1484</v>
      </c>
      <c r="AI226" s="36"/>
      <c r="AJ226" s="36"/>
      <c r="AK226" s="38" t="s">
        <v>1186</v>
      </c>
      <c r="AL226" s="38"/>
      <c r="AM226" s="38"/>
      <c r="AN226" s="38"/>
      <c r="AO226" s="38"/>
      <c r="AP226" s="38" t="s">
        <v>1418</v>
      </c>
      <c r="AQ226" s="38" t="s">
        <v>1203</v>
      </c>
      <c r="AR226" s="38"/>
      <c r="AS226" s="43">
        <v>1125</v>
      </c>
      <c r="AT226" s="56" t="s">
        <v>1425</v>
      </c>
      <c r="AU226" s="56"/>
      <c r="AV226" s="23" t="s">
        <v>54</v>
      </c>
      <c r="AW226" s="23" t="s">
        <v>55</v>
      </c>
      <c r="AX226" s="23"/>
      <c r="AY226" s="23"/>
      <c r="AZ226" s="23" t="s">
        <v>1206</v>
      </c>
      <c r="BA226" s="23" t="s">
        <v>57</v>
      </c>
      <c r="BB226" s="23" t="s">
        <v>1426</v>
      </c>
      <c r="BC226" s="58">
        <v>400000000</v>
      </c>
      <c r="BD226" s="43"/>
      <c r="BF226" s="134" t="s">
        <v>842</v>
      </c>
      <c r="BG226" s="134"/>
      <c r="BH226" s="135"/>
    </row>
    <row r="227" spans="1:61" s="64" customFormat="1" ht="48.75" customHeight="1" x14ac:dyDescent="0.25">
      <c r="A227" s="68">
        <v>835</v>
      </c>
      <c r="B227" s="38" t="s">
        <v>750</v>
      </c>
      <c r="C227" s="38" t="s">
        <v>1176</v>
      </c>
      <c r="D227" s="38" t="s">
        <v>1342</v>
      </c>
      <c r="E227" s="38" t="s">
        <v>35</v>
      </c>
      <c r="F227" s="57" t="s">
        <v>199</v>
      </c>
      <c r="G227" s="57" t="s">
        <v>1178</v>
      </c>
      <c r="H227" s="23" t="s">
        <v>1179</v>
      </c>
      <c r="I227" s="38" t="s">
        <v>1180</v>
      </c>
      <c r="J227" s="38" t="s">
        <v>40</v>
      </c>
      <c r="K227" s="68">
        <f>IF(I227="na",0,IF(COUNTIFS($C$1:C227,C227,$I$1:I227,I227)&gt;1,0,1))</f>
        <v>0</v>
      </c>
      <c r="L227" s="68">
        <f>IF(I227="na",0,IF(COUNTIFS($D$1:D227,D227,$I$1:I227,I227)&gt;1,0,1))</f>
        <v>0</v>
      </c>
      <c r="M227" s="68">
        <f>IF(S227="",0,IF(VLOOKUP(R227,#REF!,2,0)=1,S227-O227,S227-SUMIFS($S:$S,$R:$R,INDEX(meses,VLOOKUP(R227,#REF!,2,0)-1),D:D,D227)))</f>
        <v>0</v>
      </c>
      <c r="N227" s="59"/>
      <c r="O227" s="38"/>
      <c r="P227" s="36"/>
      <c r="Q227" s="36"/>
      <c r="R227" s="36" t="s">
        <v>392</v>
      </c>
      <c r="S227" s="42"/>
      <c r="T227" s="22"/>
      <c r="U227" s="36"/>
      <c r="V227" s="36"/>
      <c r="W227" s="36"/>
      <c r="X227" s="36" t="s">
        <v>1207</v>
      </c>
      <c r="Y227" s="36" t="s">
        <v>1423</v>
      </c>
      <c r="Z227" s="36"/>
      <c r="AA227" s="60"/>
      <c r="AB227" s="61"/>
      <c r="AC227" s="61"/>
      <c r="AD227" s="36"/>
      <c r="AE227" s="36"/>
      <c r="AF227" s="42"/>
      <c r="AG227" s="22"/>
      <c r="AH227" s="36"/>
      <c r="AI227" s="36"/>
      <c r="AJ227" s="36"/>
      <c r="AK227" s="38" t="s">
        <v>1186</v>
      </c>
      <c r="AL227" s="38"/>
      <c r="AM227" s="38"/>
      <c r="AN227" s="38"/>
      <c r="AO227" s="38"/>
      <c r="AP227" s="38" t="s">
        <v>1418</v>
      </c>
      <c r="AQ227" s="38" t="s">
        <v>1203</v>
      </c>
      <c r="AR227" s="38"/>
      <c r="AS227" s="43">
        <v>1125</v>
      </c>
      <c r="AT227" s="56" t="s">
        <v>1427</v>
      </c>
      <c r="AU227" s="56"/>
      <c r="AV227" s="23" t="s">
        <v>54</v>
      </c>
      <c r="AW227" s="23" t="s">
        <v>55</v>
      </c>
      <c r="AX227" s="23"/>
      <c r="AY227" s="23"/>
      <c r="AZ227" s="23" t="s">
        <v>1206</v>
      </c>
      <c r="BA227" s="23" t="s">
        <v>57</v>
      </c>
      <c r="BB227" s="23" t="s">
        <v>1426</v>
      </c>
      <c r="BC227" s="58">
        <v>70000000</v>
      </c>
      <c r="BD227" s="43"/>
      <c r="BF227" s="134" t="s">
        <v>842</v>
      </c>
      <c r="BG227" s="134"/>
      <c r="BH227" s="135"/>
    </row>
    <row r="228" spans="1:61" s="64" customFormat="1" ht="48.75" customHeight="1" x14ac:dyDescent="0.25">
      <c r="A228" s="68">
        <v>836</v>
      </c>
      <c r="B228" s="38" t="s">
        <v>750</v>
      </c>
      <c r="C228" s="38" t="s">
        <v>1176</v>
      </c>
      <c r="D228" s="38" t="s">
        <v>1342</v>
      </c>
      <c r="E228" s="38" t="s">
        <v>35</v>
      </c>
      <c r="F228" s="57" t="s">
        <v>199</v>
      </c>
      <c r="G228" s="57" t="s">
        <v>1178</v>
      </c>
      <c r="H228" s="23" t="s">
        <v>1179</v>
      </c>
      <c r="I228" s="38" t="s">
        <v>1180</v>
      </c>
      <c r="J228" s="38" t="s">
        <v>40</v>
      </c>
      <c r="K228" s="68">
        <f>IF(I228="na",0,IF(COUNTIFS($C$1:C228,C228,$I$1:I228,I228)&gt;1,0,1))</f>
        <v>0</v>
      </c>
      <c r="L228" s="68">
        <f>IF(I228="na",0,IF(COUNTIFS($D$1:D228,D228,$I$1:I228,I228)&gt;1,0,1))</f>
        <v>0</v>
      </c>
      <c r="M228" s="68">
        <f>IF(S228="",0,IF(VLOOKUP(R228,#REF!,2,0)=1,S228-O228,S228-SUMIFS($S:$S,$R:$R,INDEX(meses,VLOOKUP(R228,#REF!,2,0)-1),D:D,D228)))</f>
        <v>0</v>
      </c>
      <c r="N228" s="59"/>
      <c r="O228" s="38"/>
      <c r="P228" s="36"/>
      <c r="Q228" s="36"/>
      <c r="R228" s="36" t="s">
        <v>392</v>
      </c>
      <c r="S228" s="42"/>
      <c r="T228" s="22"/>
      <c r="U228" s="36"/>
      <c r="V228" s="36"/>
      <c r="W228" s="36"/>
      <c r="X228" s="36" t="s">
        <v>1207</v>
      </c>
      <c r="Y228" s="36" t="s">
        <v>1423</v>
      </c>
      <c r="Z228" s="36"/>
      <c r="AA228" s="60"/>
      <c r="AB228" s="61"/>
      <c r="AC228" s="61"/>
      <c r="AD228" s="36"/>
      <c r="AE228" s="36"/>
      <c r="AF228" s="42"/>
      <c r="AG228" s="22"/>
      <c r="AH228" s="36"/>
      <c r="AI228" s="36"/>
      <c r="AJ228" s="36"/>
      <c r="AK228" s="38" t="s">
        <v>1186</v>
      </c>
      <c r="AL228" s="38"/>
      <c r="AM228" s="38"/>
      <c r="AN228" s="38"/>
      <c r="AO228" s="38"/>
      <c r="AP228" s="38" t="s">
        <v>1418</v>
      </c>
      <c r="AQ228" s="38" t="s">
        <v>1203</v>
      </c>
      <c r="AR228" s="38"/>
      <c r="AS228" s="43">
        <v>1249</v>
      </c>
      <c r="AT228" s="56" t="s">
        <v>1428</v>
      </c>
      <c r="AU228" s="56"/>
      <c r="AV228" s="23" t="s">
        <v>54</v>
      </c>
      <c r="AW228" s="23" t="s">
        <v>55</v>
      </c>
      <c r="AX228" s="23"/>
      <c r="AY228" s="23"/>
      <c r="AZ228" s="23" t="s">
        <v>1206</v>
      </c>
      <c r="BA228" s="23" t="s">
        <v>57</v>
      </c>
      <c r="BB228" s="23" t="s">
        <v>1426</v>
      </c>
      <c r="BC228" s="58">
        <v>30000000</v>
      </c>
      <c r="BD228" s="43"/>
      <c r="BF228" s="134" t="s">
        <v>842</v>
      </c>
      <c r="BG228" s="134"/>
      <c r="BH228" s="135"/>
    </row>
    <row r="229" spans="1:61" s="64" customFormat="1" ht="48.75" customHeight="1" x14ac:dyDescent="0.25">
      <c r="A229" s="68">
        <v>837</v>
      </c>
      <c r="B229" s="38" t="s">
        <v>750</v>
      </c>
      <c r="C229" s="38" t="s">
        <v>1176</v>
      </c>
      <c r="D229" s="38" t="s">
        <v>1342</v>
      </c>
      <c r="E229" s="38" t="s">
        <v>35</v>
      </c>
      <c r="F229" s="57" t="s">
        <v>199</v>
      </c>
      <c r="G229" s="57" t="s">
        <v>1178</v>
      </c>
      <c r="H229" s="23" t="s">
        <v>1179</v>
      </c>
      <c r="I229" s="38" t="s">
        <v>1180</v>
      </c>
      <c r="J229" s="38" t="s">
        <v>40</v>
      </c>
      <c r="K229" s="68">
        <f>IF(I229="na",0,IF(COUNTIFS($C$1:C229,C229,$I$1:I229,I229)&gt;1,0,1))</f>
        <v>0</v>
      </c>
      <c r="L229" s="68">
        <f>IF(I229="na",0,IF(COUNTIFS($D$1:D229,D229,$I$1:I229,I229)&gt;1,0,1))</f>
        <v>0</v>
      </c>
      <c r="M229" s="68">
        <f>IF(S229="",0,IF(VLOOKUP(R229,#REF!,2,0)=1,S229-O229,S229-SUMIFS($S:$S,$R:$R,INDEX(meses,VLOOKUP(R229,#REF!,2,0)-1),D:D,D229)))</f>
        <v>0</v>
      </c>
      <c r="N229" s="59"/>
      <c r="O229" s="38"/>
      <c r="P229" s="36"/>
      <c r="Q229" s="36"/>
      <c r="R229" s="36" t="s">
        <v>392</v>
      </c>
      <c r="S229" s="42"/>
      <c r="T229" s="22"/>
      <c r="U229" s="36"/>
      <c r="V229" s="36"/>
      <c r="W229" s="36"/>
      <c r="X229" s="36" t="s">
        <v>1207</v>
      </c>
      <c r="Y229" s="36" t="s">
        <v>1423</v>
      </c>
      <c r="Z229" s="36"/>
      <c r="AA229" s="60"/>
      <c r="AB229" s="61"/>
      <c r="AC229" s="61"/>
      <c r="AD229" s="36"/>
      <c r="AE229" s="36"/>
      <c r="AF229" s="42"/>
      <c r="AG229" s="22"/>
      <c r="AH229" s="36"/>
      <c r="AI229" s="36"/>
      <c r="AJ229" s="36"/>
      <c r="AK229" s="38" t="s">
        <v>1186</v>
      </c>
      <c r="AL229" s="38"/>
      <c r="AM229" s="38"/>
      <c r="AN229" s="38"/>
      <c r="AO229" s="38"/>
      <c r="AP229" s="38" t="s">
        <v>1418</v>
      </c>
      <c r="AQ229" s="38" t="s">
        <v>1203</v>
      </c>
      <c r="AR229" s="38"/>
      <c r="AS229" s="43" t="s">
        <v>1429</v>
      </c>
      <c r="AT229" s="56" t="s">
        <v>1430</v>
      </c>
      <c r="AU229" s="56"/>
      <c r="AV229" s="23" t="s">
        <v>54</v>
      </c>
      <c r="AW229" s="23" t="s">
        <v>55</v>
      </c>
      <c r="AX229" s="23"/>
      <c r="AY229" s="23"/>
      <c r="AZ229" s="23" t="s">
        <v>1206</v>
      </c>
      <c r="BA229" s="23" t="s">
        <v>57</v>
      </c>
      <c r="BB229" s="23" t="s">
        <v>1426</v>
      </c>
      <c r="BC229" s="58">
        <v>100000000</v>
      </c>
      <c r="BD229" s="43"/>
      <c r="BF229" s="137" t="s">
        <v>842</v>
      </c>
      <c r="BG229" s="137"/>
      <c r="BH229" s="135"/>
    </row>
    <row r="230" spans="1:61" s="64" customFormat="1" ht="48.75" customHeight="1" x14ac:dyDescent="0.25">
      <c r="A230" s="68">
        <v>838</v>
      </c>
      <c r="B230" s="38" t="s">
        <v>750</v>
      </c>
      <c r="C230" s="38" t="s">
        <v>1176</v>
      </c>
      <c r="D230" s="38" t="s">
        <v>1342</v>
      </c>
      <c r="E230" s="38" t="s">
        <v>35</v>
      </c>
      <c r="F230" s="57" t="s">
        <v>199</v>
      </c>
      <c r="G230" s="57" t="s">
        <v>1178</v>
      </c>
      <c r="H230" s="23" t="s">
        <v>1179</v>
      </c>
      <c r="I230" s="38" t="s">
        <v>1180</v>
      </c>
      <c r="J230" s="38" t="s">
        <v>40</v>
      </c>
      <c r="K230" s="68">
        <f>IF(I230="na",0,IF(COUNTIFS($C$1:C230,C230,$I$1:I230,I230)&gt;1,0,1))</f>
        <v>0</v>
      </c>
      <c r="L230" s="68">
        <f>IF(I230="na",0,IF(COUNTIFS($D$1:D230,D230,$I$1:I230,I230)&gt;1,0,1))</f>
        <v>0</v>
      </c>
      <c r="M230" s="68">
        <f>IF(S230="",0,IF(VLOOKUP(R230,#REF!,2,0)=1,S230-O230,S230-SUMIFS($S:$S,$R:$R,INDEX(meses,VLOOKUP(R230,#REF!,2,0)-1),D:D,D230)))</f>
        <v>0</v>
      </c>
      <c r="N230" s="59"/>
      <c r="O230" s="38"/>
      <c r="P230" s="36"/>
      <c r="Q230" s="36"/>
      <c r="R230" s="36" t="s">
        <v>392</v>
      </c>
      <c r="S230" s="42"/>
      <c r="T230" s="22"/>
      <c r="U230" s="36"/>
      <c r="V230" s="36"/>
      <c r="W230" s="36"/>
      <c r="X230" s="36" t="s">
        <v>1207</v>
      </c>
      <c r="Y230" s="36" t="s">
        <v>1431</v>
      </c>
      <c r="Z230" s="36" t="s">
        <v>1183</v>
      </c>
      <c r="AA230" s="60">
        <v>0</v>
      </c>
      <c r="AB230" s="61">
        <v>1</v>
      </c>
      <c r="AC230" s="69">
        <f>AB230-AA230</f>
        <v>1</v>
      </c>
      <c r="AD230" s="36"/>
      <c r="AE230" s="36" t="s">
        <v>1432</v>
      </c>
      <c r="AF230" s="42">
        <v>0</v>
      </c>
      <c r="AG230" s="22">
        <f>(AF230-AA230)/(AB230-AA230)</f>
        <v>0</v>
      </c>
      <c r="AH230" s="36" t="s">
        <v>1485</v>
      </c>
      <c r="AI230" s="36"/>
      <c r="AJ230" s="36"/>
      <c r="AK230" s="38" t="s">
        <v>1186</v>
      </c>
      <c r="AL230" s="38"/>
      <c r="AM230" s="38"/>
      <c r="AN230" s="38"/>
      <c r="AO230" s="38"/>
      <c r="AP230" s="38" t="s">
        <v>1418</v>
      </c>
      <c r="AQ230" s="38" t="s">
        <v>1203</v>
      </c>
      <c r="AR230" s="38"/>
      <c r="AS230" s="43" t="s">
        <v>416</v>
      </c>
      <c r="AT230" s="56" t="s">
        <v>1433</v>
      </c>
      <c r="AU230" s="56"/>
      <c r="AV230" s="23" t="s">
        <v>54</v>
      </c>
      <c r="AW230" s="23" t="s">
        <v>55</v>
      </c>
      <c r="AX230" s="23"/>
      <c r="AY230" s="23"/>
      <c r="AZ230" s="23" t="s">
        <v>1206</v>
      </c>
      <c r="BA230" s="23" t="s">
        <v>57</v>
      </c>
      <c r="BB230" s="23" t="s">
        <v>1434</v>
      </c>
      <c r="BC230" s="58">
        <v>150000000</v>
      </c>
      <c r="BD230" s="43"/>
      <c r="BF230" s="137" t="s">
        <v>1435</v>
      </c>
      <c r="BG230" s="137"/>
      <c r="BH230" s="135"/>
    </row>
    <row r="231" spans="1:61" s="64" customFormat="1" ht="48.75" customHeight="1" x14ac:dyDescent="0.25">
      <c r="A231" s="68">
        <v>839</v>
      </c>
      <c r="B231" s="38" t="s">
        <v>750</v>
      </c>
      <c r="C231" s="38" t="s">
        <v>1176</v>
      </c>
      <c r="D231" s="38" t="s">
        <v>1342</v>
      </c>
      <c r="E231" s="38" t="s">
        <v>35</v>
      </c>
      <c r="F231" s="57" t="s">
        <v>199</v>
      </c>
      <c r="G231" s="57" t="s">
        <v>1178</v>
      </c>
      <c r="H231" s="23" t="s">
        <v>1179</v>
      </c>
      <c r="I231" s="38" t="s">
        <v>1180</v>
      </c>
      <c r="J231" s="38" t="s">
        <v>40</v>
      </c>
      <c r="K231" s="68">
        <f>IF(I231="na",0,IF(COUNTIFS($C$1:C231,C231,$I$1:I231,I231)&gt;1,0,1))</f>
        <v>0</v>
      </c>
      <c r="L231" s="68">
        <f>IF(I231="na",0,IF(COUNTIFS($D$1:D231,D231,$I$1:I231,I231)&gt;1,0,1))</f>
        <v>0</v>
      </c>
      <c r="M231" s="68">
        <f>IF(S231="",0,IF(VLOOKUP(R231,#REF!,2,0)=1,S231-O231,S231-SUMIFS($S:$S,$R:$R,INDEX(meses,VLOOKUP(R231,#REF!,2,0)-1),D:D,D231)))</f>
        <v>0</v>
      </c>
      <c r="N231" s="59"/>
      <c r="O231" s="38"/>
      <c r="P231" s="36"/>
      <c r="Q231" s="36"/>
      <c r="R231" s="36" t="s">
        <v>392</v>
      </c>
      <c r="S231" s="42"/>
      <c r="T231" s="22"/>
      <c r="U231" s="36"/>
      <c r="V231" s="36"/>
      <c r="W231" s="36"/>
      <c r="X231" s="36" t="s">
        <v>1207</v>
      </c>
      <c r="Y231" s="36" t="s">
        <v>1431</v>
      </c>
      <c r="Z231" s="36"/>
      <c r="AA231" s="60"/>
      <c r="AB231" s="61"/>
      <c r="AC231" s="61"/>
      <c r="AD231" s="36"/>
      <c r="AE231" s="36"/>
      <c r="AF231" s="42"/>
      <c r="AG231" s="22"/>
      <c r="AH231" s="36"/>
      <c r="AI231" s="36"/>
      <c r="AJ231" s="36"/>
      <c r="AK231" s="38" t="s">
        <v>1186</v>
      </c>
      <c r="AL231" s="38"/>
      <c r="AM231" s="38"/>
      <c r="AN231" s="38"/>
      <c r="AO231" s="38"/>
      <c r="AP231" s="38" t="s">
        <v>1418</v>
      </c>
      <c r="AQ231" s="38" t="s">
        <v>1203</v>
      </c>
      <c r="AR231" s="38"/>
      <c r="AS231" s="43" t="s">
        <v>416</v>
      </c>
      <c r="AT231" s="56" t="s">
        <v>1436</v>
      </c>
      <c r="AU231" s="56"/>
      <c r="AV231" s="23" t="s">
        <v>54</v>
      </c>
      <c r="AW231" s="23" t="s">
        <v>55</v>
      </c>
      <c r="AX231" s="23"/>
      <c r="AY231" s="23"/>
      <c r="AZ231" s="23" t="s">
        <v>1206</v>
      </c>
      <c r="BA231" s="23" t="s">
        <v>57</v>
      </c>
      <c r="BB231" s="23" t="s">
        <v>1434</v>
      </c>
      <c r="BC231" s="58">
        <v>50000000</v>
      </c>
      <c r="BD231" s="43"/>
      <c r="BF231" s="137" t="s">
        <v>1435</v>
      </c>
      <c r="BG231" s="137"/>
      <c r="BH231" s="135"/>
    </row>
    <row r="232" spans="1:61" s="64" customFormat="1" ht="48.75" customHeight="1" x14ac:dyDescent="0.25">
      <c r="A232" s="68">
        <v>840</v>
      </c>
      <c r="B232" s="38" t="s">
        <v>750</v>
      </c>
      <c r="C232" s="38" t="s">
        <v>1176</v>
      </c>
      <c r="D232" s="38" t="s">
        <v>1342</v>
      </c>
      <c r="E232" s="38" t="s">
        <v>35</v>
      </c>
      <c r="F232" s="57" t="s">
        <v>199</v>
      </c>
      <c r="G232" s="57" t="s">
        <v>1178</v>
      </c>
      <c r="H232" s="23" t="s">
        <v>1179</v>
      </c>
      <c r="I232" s="38" t="s">
        <v>1180</v>
      </c>
      <c r="J232" s="38" t="s">
        <v>40</v>
      </c>
      <c r="K232" s="68">
        <f>IF(I232="na",0,IF(COUNTIFS($C$1:C232,C232,$I$1:I232,I232)&gt;1,0,1))</f>
        <v>0</v>
      </c>
      <c r="L232" s="68">
        <f>IF(I232="na",0,IF(COUNTIFS($D$1:D232,D232,$I$1:I232,I232)&gt;1,0,1))</f>
        <v>0</v>
      </c>
      <c r="M232" s="68">
        <f>IF(S232="",0,IF(VLOOKUP(R232,#REF!,2,0)=1,S232-O232,S232-SUMIFS($S:$S,$R:$R,INDEX(meses,VLOOKUP(R232,#REF!,2,0)-1),D:D,D232)))</f>
        <v>0</v>
      </c>
      <c r="N232" s="59"/>
      <c r="O232" s="38"/>
      <c r="P232" s="36"/>
      <c r="Q232" s="36"/>
      <c r="R232" s="36" t="s">
        <v>392</v>
      </c>
      <c r="S232" s="42"/>
      <c r="T232" s="22"/>
      <c r="U232" s="36"/>
      <c r="V232" s="36"/>
      <c r="W232" s="36"/>
      <c r="X232" s="36" t="s">
        <v>1207</v>
      </c>
      <c r="Y232" s="36" t="s">
        <v>1437</v>
      </c>
      <c r="Z232" s="36" t="s">
        <v>1183</v>
      </c>
      <c r="AA232" s="60">
        <v>0</v>
      </c>
      <c r="AB232" s="61">
        <v>1</v>
      </c>
      <c r="AC232" s="69">
        <f>AB232-AA232</f>
        <v>1</v>
      </c>
      <c r="AD232" s="36"/>
      <c r="AE232" s="36" t="s">
        <v>1424</v>
      </c>
      <c r="AF232" s="42">
        <v>0</v>
      </c>
      <c r="AG232" s="22">
        <f>(AF232-AA232)/(AB232-AA232)</f>
        <v>0</v>
      </c>
      <c r="AH232" s="36" t="s">
        <v>1486</v>
      </c>
      <c r="AI232" s="36"/>
      <c r="AJ232" s="36"/>
      <c r="AK232" s="38" t="s">
        <v>1186</v>
      </c>
      <c r="AL232" s="38"/>
      <c r="AM232" s="38"/>
      <c r="AN232" s="38"/>
      <c r="AO232" s="38"/>
      <c r="AP232" s="38" t="s">
        <v>1418</v>
      </c>
      <c r="AQ232" s="38" t="s">
        <v>1203</v>
      </c>
      <c r="AR232" s="38"/>
      <c r="AS232" s="43" t="s">
        <v>408</v>
      </c>
      <c r="AT232" s="56" t="s">
        <v>1438</v>
      </c>
      <c r="AU232" s="56"/>
      <c r="AV232" s="23" t="s">
        <v>54</v>
      </c>
      <c r="AW232" s="23" t="s">
        <v>55</v>
      </c>
      <c r="AX232" s="23"/>
      <c r="AY232" s="23"/>
      <c r="AZ232" s="23" t="s">
        <v>1206</v>
      </c>
      <c r="BA232" s="23" t="s">
        <v>57</v>
      </c>
      <c r="BB232" s="23" t="s">
        <v>1193</v>
      </c>
      <c r="BC232" s="58">
        <v>55000000</v>
      </c>
      <c r="BD232" s="43"/>
      <c r="BF232" s="137" t="s">
        <v>848</v>
      </c>
      <c r="BG232" s="137"/>
      <c r="BH232" s="135"/>
    </row>
    <row r="233" spans="1:61" s="64" customFormat="1" ht="48.75" customHeight="1" x14ac:dyDescent="0.25">
      <c r="A233" s="68">
        <v>841</v>
      </c>
      <c r="B233" s="38" t="s">
        <v>750</v>
      </c>
      <c r="C233" s="38" t="s">
        <v>1176</v>
      </c>
      <c r="D233" s="38" t="s">
        <v>1342</v>
      </c>
      <c r="E233" s="38" t="s">
        <v>35</v>
      </c>
      <c r="F233" s="57" t="s">
        <v>199</v>
      </c>
      <c r="G233" s="57" t="s">
        <v>1178</v>
      </c>
      <c r="H233" s="23" t="s">
        <v>1179</v>
      </c>
      <c r="I233" s="38" t="s">
        <v>1180</v>
      </c>
      <c r="J233" s="38" t="s">
        <v>40</v>
      </c>
      <c r="K233" s="68">
        <f>IF(I233="na",0,IF(COUNTIFS($C$1:C233,C233,$I$1:I233,I233)&gt;1,0,1))</f>
        <v>0</v>
      </c>
      <c r="L233" s="68">
        <f>IF(I233="na",0,IF(COUNTIFS($D$1:D233,D233,$I$1:I233,I233)&gt;1,0,1))</f>
        <v>0</v>
      </c>
      <c r="M233" s="68">
        <f>IF(S233="",0,IF(VLOOKUP(R233,#REF!,2,0)=1,S233-O233,S233-SUMIFS($S:$S,$R:$R,INDEX(meses,VLOOKUP(R233,#REF!,2,0)-1),D:D,D233)))</f>
        <v>0</v>
      </c>
      <c r="N233" s="59"/>
      <c r="O233" s="38"/>
      <c r="P233" s="36"/>
      <c r="Q233" s="36"/>
      <c r="R233" s="36" t="s">
        <v>392</v>
      </c>
      <c r="S233" s="42"/>
      <c r="T233" s="22"/>
      <c r="U233" s="36"/>
      <c r="V233" s="36"/>
      <c r="W233" s="36"/>
      <c r="X233" s="36" t="s">
        <v>1207</v>
      </c>
      <c r="Y233" s="36" t="s">
        <v>1437</v>
      </c>
      <c r="Z233" s="36"/>
      <c r="AA233" s="60"/>
      <c r="AB233" s="61"/>
      <c r="AC233" s="61"/>
      <c r="AD233" s="36"/>
      <c r="AE233" s="36"/>
      <c r="AF233" s="42"/>
      <c r="AG233" s="22"/>
      <c r="AH233" s="36"/>
      <c r="AI233" s="36"/>
      <c r="AJ233" s="36"/>
      <c r="AK233" s="38" t="s">
        <v>1186</v>
      </c>
      <c r="AL233" s="38"/>
      <c r="AM233" s="38"/>
      <c r="AN233" s="38"/>
      <c r="AO233" s="38"/>
      <c r="AP233" s="38" t="s">
        <v>1418</v>
      </c>
      <c r="AQ233" s="38" t="s">
        <v>1203</v>
      </c>
      <c r="AR233" s="38"/>
      <c r="AS233" s="43" t="s">
        <v>408</v>
      </c>
      <c r="AT233" s="56" t="s">
        <v>1439</v>
      </c>
      <c r="AU233" s="56"/>
      <c r="AV233" s="23" t="s">
        <v>54</v>
      </c>
      <c r="AW233" s="23" t="s">
        <v>55</v>
      </c>
      <c r="AX233" s="23"/>
      <c r="AY233" s="23"/>
      <c r="AZ233" s="23" t="s">
        <v>1206</v>
      </c>
      <c r="BA233" s="23" t="s">
        <v>57</v>
      </c>
      <c r="BB233" s="23" t="s">
        <v>1193</v>
      </c>
      <c r="BC233" s="58">
        <v>900000</v>
      </c>
      <c r="BD233" s="43"/>
      <c r="BF233" s="137" t="s">
        <v>848</v>
      </c>
      <c r="BG233" s="137"/>
      <c r="BH233" s="135"/>
    </row>
    <row r="234" spans="1:61" s="64" customFormat="1" ht="48.75" customHeight="1" x14ac:dyDescent="0.25">
      <c r="A234" s="68">
        <v>842</v>
      </c>
      <c r="B234" s="38" t="s">
        <v>750</v>
      </c>
      <c r="C234" s="38" t="s">
        <v>1176</v>
      </c>
      <c r="D234" s="38" t="s">
        <v>1342</v>
      </c>
      <c r="E234" s="38" t="s">
        <v>35</v>
      </c>
      <c r="F234" s="57" t="s">
        <v>199</v>
      </c>
      <c r="G234" s="57" t="s">
        <v>1178</v>
      </c>
      <c r="H234" s="23" t="s">
        <v>1179</v>
      </c>
      <c r="I234" s="38" t="s">
        <v>1180</v>
      </c>
      <c r="J234" s="38" t="s">
        <v>40</v>
      </c>
      <c r="K234" s="68">
        <f>IF(I234="na",0,IF(COUNTIFS($C$1:C234,C234,$I$1:I234,I234)&gt;1,0,1))</f>
        <v>0</v>
      </c>
      <c r="L234" s="68">
        <f>IF(I234="na",0,IF(COUNTIFS($D$1:D234,D234,$I$1:I234,I234)&gt;1,0,1))</f>
        <v>0</v>
      </c>
      <c r="M234" s="68">
        <f>IF(S234="",0,IF(VLOOKUP(R234,#REF!,2,0)=1,S234-O234,S234-SUMIFS($S:$S,$R:$R,INDEX(meses,VLOOKUP(R234,#REF!,2,0)-1),D:D,D234)))</f>
        <v>0</v>
      </c>
      <c r="N234" s="59"/>
      <c r="O234" s="38"/>
      <c r="P234" s="36"/>
      <c r="Q234" s="36"/>
      <c r="R234" s="36" t="s">
        <v>392</v>
      </c>
      <c r="S234" s="42"/>
      <c r="T234" s="22"/>
      <c r="U234" s="36"/>
      <c r="V234" s="36"/>
      <c r="W234" s="36"/>
      <c r="X234" s="36" t="s">
        <v>1440</v>
      </c>
      <c r="Y234" s="36" t="s">
        <v>1215</v>
      </c>
      <c r="Z234" s="36"/>
      <c r="AA234" s="60"/>
      <c r="AB234" s="28"/>
      <c r="AC234" s="28"/>
      <c r="AD234" s="36"/>
      <c r="AE234" s="36"/>
      <c r="AF234" s="42"/>
      <c r="AG234" s="22"/>
      <c r="AH234" s="36"/>
      <c r="AI234" s="36"/>
      <c r="AJ234" s="36"/>
      <c r="AK234" s="38" t="s">
        <v>1186</v>
      </c>
      <c r="AL234" s="38"/>
      <c r="AM234" s="38"/>
      <c r="AN234" s="38"/>
      <c r="AO234" s="38"/>
      <c r="AP234" s="38" t="s">
        <v>1217</v>
      </c>
      <c r="AQ234" s="38" t="s">
        <v>1218</v>
      </c>
      <c r="AR234" s="38"/>
      <c r="AS234" s="62">
        <v>1200</v>
      </c>
      <c r="AT234" s="63" t="s">
        <v>1441</v>
      </c>
      <c r="AU234" s="63"/>
      <c r="AV234" s="23" t="s">
        <v>70</v>
      </c>
      <c r="AW234" s="23" t="s">
        <v>55</v>
      </c>
      <c r="AX234" s="23"/>
      <c r="AY234" s="23"/>
      <c r="AZ234" s="23" t="s">
        <v>1221</v>
      </c>
      <c r="BA234" s="23" t="s">
        <v>57</v>
      </c>
      <c r="BB234" s="23" t="s">
        <v>1193</v>
      </c>
      <c r="BC234" s="58">
        <v>80000000</v>
      </c>
      <c r="BD234" s="43"/>
      <c r="BF234" s="137" t="s">
        <v>1442</v>
      </c>
      <c r="BG234" s="134" t="s">
        <v>1346</v>
      </c>
      <c r="BH234" s="135" t="s">
        <v>1400</v>
      </c>
    </row>
    <row r="235" spans="1:61" s="64" customFormat="1" ht="48.75" customHeight="1" x14ac:dyDescent="0.25">
      <c r="A235" s="68">
        <v>843</v>
      </c>
      <c r="B235" s="38" t="s">
        <v>750</v>
      </c>
      <c r="C235" s="38" t="s">
        <v>1176</v>
      </c>
      <c r="D235" s="38" t="s">
        <v>1342</v>
      </c>
      <c r="E235" s="38" t="s">
        <v>35</v>
      </c>
      <c r="F235" s="57" t="s">
        <v>199</v>
      </c>
      <c r="G235" s="57" t="s">
        <v>1178</v>
      </c>
      <c r="H235" s="23" t="s">
        <v>1179</v>
      </c>
      <c r="I235" s="38" t="s">
        <v>1180</v>
      </c>
      <c r="J235" s="38" t="s">
        <v>40</v>
      </c>
      <c r="K235" s="68">
        <f>IF(I235="na",0,IF(COUNTIFS($C$1:C235,C235,$I$1:I235,I235)&gt;1,0,1))</f>
        <v>0</v>
      </c>
      <c r="L235" s="68">
        <f>IF(I235="na",0,IF(COUNTIFS($D$1:D235,D235,$I$1:I235,I235)&gt;1,0,1))</f>
        <v>0</v>
      </c>
      <c r="M235" s="68">
        <f>IF(S235="",0,IF(VLOOKUP(R235,#REF!,2,0)=1,S235-O235,S235-SUMIFS($S:$S,$R:$R,INDEX(meses,VLOOKUP(R235,#REF!,2,0)-1),D:D,D235)))</f>
        <v>0</v>
      </c>
      <c r="N235" s="59"/>
      <c r="O235" s="38"/>
      <c r="P235" s="36"/>
      <c r="Q235" s="36"/>
      <c r="R235" s="36" t="s">
        <v>392</v>
      </c>
      <c r="S235" s="42"/>
      <c r="T235" s="22"/>
      <c r="U235" s="36"/>
      <c r="V235" s="36"/>
      <c r="W235" s="36"/>
      <c r="X235" s="36" t="s">
        <v>1443</v>
      </c>
      <c r="Y235" s="36" t="s">
        <v>1215</v>
      </c>
      <c r="Z235" s="36"/>
      <c r="AA235" s="60"/>
      <c r="AB235" s="28"/>
      <c r="AC235" s="28"/>
      <c r="AD235" s="36"/>
      <c r="AE235" s="36"/>
      <c r="AF235" s="42"/>
      <c r="AG235" s="22"/>
      <c r="AH235" s="36"/>
      <c r="AI235" s="36"/>
      <c r="AJ235" s="36"/>
      <c r="AK235" s="38" t="s">
        <v>1186</v>
      </c>
      <c r="AL235" s="38"/>
      <c r="AM235" s="38"/>
      <c r="AN235" s="38"/>
      <c r="AO235" s="38"/>
      <c r="AP235" s="38" t="s">
        <v>1217</v>
      </c>
      <c r="AQ235" s="38" t="s">
        <v>1218</v>
      </c>
      <c r="AR235" s="38"/>
      <c r="AS235" s="62">
        <v>1037</v>
      </c>
      <c r="AT235" s="63" t="s">
        <v>1444</v>
      </c>
      <c r="AU235" s="63"/>
      <c r="AV235" s="23" t="s">
        <v>70</v>
      </c>
      <c r="AW235" s="23" t="s">
        <v>55</v>
      </c>
      <c r="AX235" s="23"/>
      <c r="AY235" s="23"/>
      <c r="AZ235" s="23" t="s">
        <v>1221</v>
      </c>
      <c r="BA235" s="23" t="s">
        <v>57</v>
      </c>
      <c r="BB235" s="23" t="s">
        <v>1193</v>
      </c>
      <c r="BC235" s="58">
        <v>92075511</v>
      </c>
      <c r="BD235" s="43"/>
      <c r="BF235" s="137" t="s">
        <v>1445</v>
      </c>
      <c r="BG235" s="134" t="s">
        <v>1346</v>
      </c>
      <c r="BH235" s="135" t="s">
        <v>1400</v>
      </c>
    </row>
    <row r="236" spans="1:61" s="64" customFormat="1" ht="48.75" customHeight="1" x14ac:dyDescent="0.25">
      <c r="A236" s="68">
        <v>844</v>
      </c>
      <c r="B236" s="38" t="s">
        <v>750</v>
      </c>
      <c r="C236" s="38" t="s">
        <v>1176</v>
      </c>
      <c r="D236" s="38" t="s">
        <v>1342</v>
      </c>
      <c r="E236" s="38" t="s">
        <v>35</v>
      </c>
      <c r="F236" s="57" t="s">
        <v>199</v>
      </c>
      <c r="G236" s="57" t="s">
        <v>1178</v>
      </c>
      <c r="H236" s="23" t="s">
        <v>1179</v>
      </c>
      <c r="I236" s="38" t="s">
        <v>1180</v>
      </c>
      <c r="J236" s="38" t="s">
        <v>40</v>
      </c>
      <c r="K236" s="68">
        <f>IF(I236="na",0,IF(COUNTIFS($C$1:C236,C236,$I$1:I236,I236)&gt;1,0,1))</f>
        <v>0</v>
      </c>
      <c r="L236" s="68">
        <f>IF(I236="na",0,IF(COUNTIFS($D$1:D236,D236,$I$1:I236,I236)&gt;1,0,1))</f>
        <v>0</v>
      </c>
      <c r="M236" s="68">
        <f>IF(S236="",0,IF(VLOOKUP(R236,#REF!,2,0)=1,S236-O236,S236-SUMIFS($S:$S,$R:$R,INDEX(meses,VLOOKUP(R236,#REF!,2,0)-1),D:D,D236)))</f>
        <v>0</v>
      </c>
      <c r="N236" s="59"/>
      <c r="O236" s="38"/>
      <c r="P236" s="36"/>
      <c r="Q236" s="36"/>
      <c r="R236" s="36" t="s">
        <v>392</v>
      </c>
      <c r="S236" s="42"/>
      <c r="T236" s="22"/>
      <c r="U236" s="36"/>
      <c r="V236" s="36"/>
      <c r="W236" s="36"/>
      <c r="X236" s="36" t="s">
        <v>1181</v>
      </c>
      <c r="Y236" s="36" t="s">
        <v>1215</v>
      </c>
      <c r="Z236" s="36"/>
      <c r="AA236" s="60"/>
      <c r="AB236" s="28"/>
      <c r="AC236" s="28"/>
      <c r="AD236" s="36"/>
      <c r="AE236" s="36"/>
      <c r="AF236" s="42"/>
      <c r="AG236" s="22"/>
      <c r="AH236" s="36"/>
      <c r="AI236" s="36"/>
      <c r="AJ236" s="36"/>
      <c r="AK236" s="38" t="s">
        <v>1186</v>
      </c>
      <c r="AL236" s="38"/>
      <c r="AM236" s="38"/>
      <c r="AN236" s="38"/>
      <c r="AO236" s="38"/>
      <c r="AP236" s="38" t="s">
        <v>1217</v>
      </c>
      <c r="AQ236" s="38" t="s">
        <v>1218</v>
      </c>
      <c r="AR236" s="38"/>
      <c r="AS236" s="65">
        <v>1198</v>
      </c>
      <c r="AT236" s="63" t="s">
        <v>1446</v>
      </c>
      <c r="AU236" s="63"/>
      <c r="AV236" s="23" t="s">
        <v>70</v>
      </c>
      <c r="AW236" s="23" t="s">
        <v>55</v>
      </c>
      <c r="AX236" s="23"/>
      <c r="AY236" s="23"/>
      <c r="AZ236" s="23" t="s">
        <v>1221</v>
      </c>
      <c r="BA236" s="23" t="s">
        <v>57</v>
      </c>
      <c r="BB236" s="23" t="s">
        <v>1193</v>
      </c>
      <c r="BC236" s="58">
        <v>90000000</v>
      </c>
      <c r="BD236" s="43"/>
      <c r="BF236" s="137" t="s">
        <v>1447</v>
      </c>
      <c r="BG236" s="134" t="s">
        <v>1346</v>
      </c>
      <c r="BH236" s="135" t="s">
        <v>1400</v>
      </c>
    </row>
    <row r="237" spans="1:61" s="64" customFormat="1" ht="48.75" customHeight="1" x14ac:dyDescent="0.25">
      <c r="A237" s="68">
        <v>845</v>
      </c>
      <c r="B237" s="38" t="s">
        <v>750</v>
      </c>
      <c r="C237" s="38" t="s">
        <v>1176</v>
      </c>
      <c r="D237" s="38" t="s">
        <v>1342</v>
      </c>
      <c r="E237" s="38" t="s">
        <v>35</v>
      </c>
      <c r="F237" s="57" t="s">
        <v>199</v>
      </c>
      <c r="G237" s="57" t="s">
        <v>1178</v>
      </c>
      <c r="H237" s="23" t="s">
        <v>1179</v>
      </c>
      <c r="I237" s="38" t="s">
        <v>1180</v>
      </c>
      <c r="J237" s="38" t="s">
        <v>40</v>
      </c>
      <c r="K237" s="68">
        <f>IF(I237="na",0,IF(COUNTIFS($C$1:C237,C237,$I$1:I237,I237)&gt;1,0,1))</f>
        <v>0</v>
      </c>
      <c r="L237" s="68">
        <f>IF(I237="na",0,IF(COUNTIFS($D$1:D237,D237,$I$1:I237,I237)&gt;1,0,1))</f>
        <v>0</v>
      </c>
      <c r="M237" s="68">
        <f>IF(S237="",0,IF(VLOOKUP(R237,#REF!,2,0)=1,S237-O237,S237-SUMIFS($S:$S,$R:$R,INDEX(meses,VLOOKUP(R237,#REF!,2,0)-1),D:D,D237)))</f>
        <v>0</v>
      </c>
      <c r="N237" s="59"/>
      <c r="O237" s="38"/>
      <c r="P237" s="36"/>
      <c r="Q237" s="36"/>
      <c r="R237" s="36" t="s">
        <v>392</v>
      </c>
      <c r="S237" s="42"/>
      <c r="T237" s="22"/>
      <c r="U237" s="36"/>
      <c r="V237" s="36"/>
      <c r="W237" s="36"/>
      <c r="X237" s="36" t="s">
        <v>1207</v>
      </c>
      <c r="Y237" s="36" t="s">
        <v>1215</v>
      </c>
      <c r="Z237" s="36"/>
      <c r="AA237" s="60"/>
      <c r="AB237" s="28"/>
      <c r="AC237" s="28"/>
      <c r="AD237" s="36"/>
      <c r="AE237" s="36"/>
      <c r="AF237" s="42"/>
      <c r="AG237" s="22"/>
      <c r="AH237" s="36"/>
      <c r="AI237" s="36"/>
      <c r="AJ237" s="36"/>
      <c r="AK237" s="38" t="s">
        <v>1186</v>
      </c>
      <c r="AL237" s="38"/>
      <c r="AM237" s="38"/>
      <c r="AN237" s="38"/>
      <c r="AO237" s="38"/>
      <c r="AP237" s="38" t="s">
        <v>1217</v>
      </c>
      <c r="AQ237" s="38" t="s">
        <v>1218</v>
      </c>
      <c r="AR237" s="38"/>
      <c r="AS237" s="65">
        <v>1236</v>
      </c>
      <c r="AT237" s="63" t="s">
        <v>1448</v>
      </c>
      <c r="AU237" s="63"/>
      <c r="AV237" s="23" t="s">
        <v>70</v>
      </c>
      <c r="AW237" s="23" t="s">
        <v>55</v>
      </c>
      <c r="AX237" s="23"/>
      <c r="AY237" s="23"/>
      <c r="AZ237" s="23" t="s">
        <v>1221</v>
      </c>
      <c r="BA237" s="23" t="s">
        <v>57</v>
      </c>
      <c r="BB237" s="23" t="s">
        <v>1193</v>
      </c>
      <c r="BC237" s="58">
        <v>73800000</v>
      </c>
      <c r="BD237" s="43"/>
      <c r="BF237" s="137" t="s">
        <v>1449</v>
      </c>
      <c r="BG237" s="134" t="s">
        <v>1346</v>
      </c>
      <c r="BH237" s="135" t="s">
        <v>1406</v>
      </c>
      <c r="BI237" s="64" t="s">
        <v>1450</v>
      </c>
    </row>
    <row r="238" spans="1:61" s="64" customFormat="1" ht="48.75" customHeight="1" x14ac:dyDescent="0.25">
      <c r="A238" s="68">
        <v>846</v>
      </c>
      <c r="B238" s="38" t="s">
        <v>750</v>
      </c>
      <c r="C238" s="38" t="s">
        <v>1176</v>
      </c>
      <c r="D238" s="38" t="s">
        <v>1342</v>
      </c>
      <c r="E238" s="38" t="s">
        <v>35</v>
      </c>
      <c r="F238" s="57" t="s">
        <v>199</v>
      </c>
      <c r="G238" s="57" t="s">
        <v>1178</v>
      </c>
      <c r="H238" s="23" t="s">
        <v>1179</v>
      </c>
      <c r="I238" s="38" t="s">
        <v>1180</v>
      </c>
      <c r="J238" s="38" t="s">
        <v>40</v>
      </c>
      <c r="K238" s="68">
        <f>IF(I238="na",0,IF(COUNTIFS($C$1:C238,C238,$I$1:I238,I238)&gt;1,0,1))</f>
        <v>0</v>
      </c>
      <c r="L238" s="68">
        <f>IF(I238="na",0,IF(COUNTIFS($D$1:D238,D238,$I$1:I238,I238)&gt;1,0,1))</f>
        <v>0</v>
      </c>
      <c r="M238" s="68">
        <f>IF(S238="",0,IF(VLOOKUP(R238,#REF!,2,0)=1,S238-O238,S238-SUMIFS($S:$S,$R:$R,INDEX(meses,VLOOKUP(R238,#REF!,2,0)-1),D:D,D238)))</f>
        <v>0</v>
      </c>
      <c r="N238" s="59"/>
      <c r="O238" s="38"/>
      <c r="P238" s="36"/>
      <c r="Q238" s="36"/>
      <c r="R238" s="36" t="s">
        <v>392</v>
      </c>
      <c r="S238" s="42"/>
      <c r="T238" s="22"/>
      <c r="U238" s="36"/>
      <c r="V238" s="36"/>
      <c r="W238" s="36"/>
      <c r="X238" s="36" t="s">
        <v>1443</v>
      </c>
      <c r="Y238" s="36" t="s">
        <v>1451</v>
      </c>
      <c r="Z238" s="36" t="s">
        <v>1183</v>
      </c>
      <c r="AA238" s="60">
        <v>3</v>
      </c>
      <c r="AB238" s="60">
        <v>1</v>
      </c>
      <c r="AC238" s="69">
        <f t="shared" ref="AC238:AC239" si="20">AB238-AA238</f>
        <v>-2</v>
      </c>
      <c r="AD238" s="36"/>
      <c r="AE238" s="36" t="s">
        <v>1452</v>
      </c>
      <c r="AF238" s="42">
        <v>0.25</v>
      </c>
      <c r="AG238" s="22">
        <f t="shared" ref="AG238:AG239" si="21">(AF238-AA238)/(AB238-AA238)</f>
        <v>1.375</v>
      </c>
      <c r="AH238" s="36" t="s">
        <v>1487</v>
      </c>
      <c r="AI238" s="36"/>
      <c r="AJ238" s="36"/>
      <c r="AK238" s="38" t="s">
        <v>1186</v>
      </c>
      <c r="AL238" s="38"/>
      <c r="AM238" s="38"/>
      <c r="AN238" s="38"/>
      <c r="AO238" s="38"/>
      <c r="AP238" s="38" t="s">
        <v>1453</v>
      </c>
      <c r="AQ238" s="38" t="s">
        <v>1250</v>
      </c>
      <c r="AR238" s="38"/>
      <c r="AS238" s="43">
        <v>1136</v>
      </c>
      <c r="AT238" s="63" t="s">
        <v>1454</v>
      </c>
      <c r="AU238" s="63"/>
      <c r="AV238" s="23" t="s">
        <v>54</v>
      </c>
      <c r="AW238" s="23" t="s">
        <v>55</v>
      </c>
      <c r="AX238" s="23"/>
      <c r="AY238" s="23"/>
      <c r="AZ238" s="23" t="s">
        <v>1252</v>
      </c>
      <c r="BA238" s="23" t="s">
        <v>57</v>
      </c>
      <c r="BB238" s="23" t="s">
        <v>1193</v>
      </c>
      <c r="BC238" s="58">
        <v>400000000</v>
      </c>
      <c r="BD238" s="43"/>
      <c r="BF238" s="134" t="s">
        <v>1455</v>
      </c>
      <c r="BG238" s="134"/>
      <c r="BH238" s="135"/>
    </row>
    <row r="239" spans="1:61" s="64" customFormat="1" ht="48.75" customHeight="1" x14ac:dyDescent="0.25">
      <c r="A239" s="68">
        <v>847</v>
      </c>
      <c r="B239" s="38" t="s">
        <v>750</v>
      </c>
      <c r="C239" s="38" t="s">
        <v>1176</v>
      </c>
      <c r="D239" s="38" t="s">
        <v>1342</v>
      </c>
      <c r="E239" s="38" t="s">
        <v>35</v>
      </c>
      <c r="F239" s="57" t="s">
        <v>199</v>
      </c>
      <c r="G239" s="57" t="s">
        <v>1178</v>
      </c>
      <c r="H239" s="23" t="s">
        <v>1179</v>
      </c>
      <c r="I239" s="38" t="s">
        <v>1180</v>
      </c>
      <c r="J239" s="38" t="s">
        <v>40</v>
      </c>
      <c r="K239" s="68">
        <f>IF(I239="na",0,IF(COUNTIFS($C$1:C239,C239,$I$1:I239,I239)&gt;1,0,1))</f>
        <v>0</v>
      </c>
      <c r="L239" s="68">
        <f>IF(I239="na",0,IF(COUNTIFS($D$1:D239,D239,$I$1:I239,I239)&gt;1,0,1))</f>
        <v>0</v>
      </c>
      <c r="M239" s="68">
        <f>IF(S239="",0,IF(VLOOKUP(R239,#REF!,2,0)=1,S239-O239,S239-SUMIFS($S:$S,$R:$R,INDEX(meses,VLOOKUP(R239,#REF!,2,0)-1),D:D,D239)))</f>
        <v>0</v>
      </c>
      <c r="N239" s="59"/>
      <c r="O239" s="38"/>
      <c r="P239" s="36"/>
      <c r="Q239" s="36"/>
      <c r="R239" s="36" t="s">
        <v>392</v>
      </c>
      <c r="S239" s="42"/>
      <c r="T239" s="22"/>
      <c r="U239" s="36"/>
      <c r="V239" s="36"/>
      <c r="W239" s="36"/>
      <c r="X239" s="36" t="s">
        <v>1443</v>
      </c>
      <c r="Y239" s="36" t="s">
        <v>1456</v>
      </c>
      <c r="Z239" s="36" t="s">
        <v>1183</v>
      </c>
      <c r="AA239" s="60">
        <v>9</v>
      </c>
      <c r="AB239" s="60">
        <v>2</v>
      </c>
      <c r="AC239" s="69">
        <f t="shared" si="20"/>
        <v>-7</v>
      </c>
      <c r="AD239" s="36"/>
      <c r="AE239" s="36" t="s">
        <v>1457</v>
      </c>
      <c r="AF239" s="42">
        <v>0</v>
      </c>
      <c r="AG239" s="22">
        <f t="shared" si="21"/>
        <v>1.2857142857142858</v>
      </c>
      <c r="AH239" s="36" t="s">
        <v>1488</v>
      </c>
      <c r="AI239" s="36"/>
      <c r="AJ239" s="36"/>
      <c r="AK239" s="38" t="s">
        <v>1186</v>
      </c>
      <c r="AL239" s="38"/>
      <c r="AM239" s="38"/>
      <c r="AN239" s="38"/>
      <c r="AO239" s="38"/>
      <c r="AP239" s="38" t="s">
        <v>1458</v>
      </c>
      <c r="AQ239" s="38" t="s">
        <v>1288</v>
      </c>
      <c r="AR239" s="38"/>
      <c r="AS239" s="43">
        <v>1191</v>
      </c>
      <c r="AT239" s="56" t="s">
        <v>1459</v>
      </c>
      <c r="AU239" s="56"/>
      <c r="AV239" s="23" t="s">
        <v>54</v>
      </c>
      <c r="AW239" s="23" t="s">
        <v>55</v>
      </c>
      <c r="AX239" s="23"/>
      <c r="AY239" s="23"/>
      <c r="AZ239" s="23" t="s">
        <v>1252</v>
      </c>
      <c r="BA239" s="23" t="s">
        <v>57</v>
      </c>
      <c r="BB239" s="23" t="s">
        <v>1193</v>
      </c>
      <c r="BC239" s="58">
        <v>315000000</v>
      </c>
      <c r="BD239" s="43"/>
      <c r="BF239" s="134" t="s">
        <v>1455</v>
      </c>
      <c r="BG239" s="134"/>
      <c r="BH239" s="135"/>
    </row>
    <row r="240" spans="1:61" s="64" customFormat="1" ht="48.75" customHeight="1" x14ac:dyDescent="0.25">
      <c r="A240" s="68">
        <v>848</v>
      </c>
      <c r="B240" s="38" t="s">
        <v>750</v>
      </c>
      <c r="C240" s="38" t="s">
        <v>1176</v>
      </c>
      <c r="D240" s="38" t="s">
        <v>1342</v>
      </c>
      <c r="E240" s="38" t="s">
        <v>35</v>
      </c>
      <c r="F240" s="57" t="s">
        <v>199</v>
      </c>
      <c r="G240" s="57" t="s">
        <v>1178</v>
      </c>
      <c r="H240" s="23" t="s">
        <v>1179</v>
      </c>
      <c r="I240" s="38" t="s">
        <v>1180</v>
      </c>
      <c r="J240" s="38" t="s">
        <v>40</v>
      </c>
      <c r="K240" s="68">
        <f>IF(I240="na",0,IF(COUNTIFS($C$1:C240,C240,$I$1:I240,I240)&gt;1,0,1))</f>
        <v>0</v>
      </c>
      <c r="L240" s="68">
        <f>IF(I240="na",0,IF(COUNTIFS($D$1:D240,D240,$I$1:I240,I240)&gt;1,0,1))</f>
        <v>0</v>
      </c>
      <c r="M240" s="68">
        <f>IF(S240="",0,IF(VLOOKUP(R240,#REF!,2,0)=1,S240-O240,S240-SUMIFS($S:$S,$R:$R,INDEX(meses,VLOOKUP(R240,#REF!,2,0)-1),D:D,D240)))</f>
        <v>0</v>
      </c>
      <c r="N240" s="59"/>
      <c r="O240" s="38"/>
      <c r="P240" s="36"/>
      <c r="Q240" s="36"/>
      <c r="R240" s="36" t="s">
        <v>392</v>
      </c>
      <c r="S240" s="42"/>
      <c r="T240" s="22"/>
      <c r="U240" s="36"/>
      <c r="V240" s="36"/>
      <c r="W240" s="36"/>
      <c r="X240" s="36" t="s">
        <v>1207</v>
      </c>
      <c r="Y240" s="36" t="s">
        <v>1215</v>
      </c>
      <c r="Z240" s="36"/>
      <c r="AA240" s="60"/>
      <c r="AB240" s="28"/>
      <c r="AC240" s="28"/>
      <c r="AD240" s="36"/>
      <c r="AE240" s="36"/>
      <c r="AF240" s="42"/>
      <c r="AG240" s="22"/>
      <c r="AH240" s="66"/>
      <c r="AI240" s="36"/>
      <c r="AJ240" s="36"/>
      <c r="AK240" s="38" t="s">
        <v>1186</v>
      </c>
      <c r="AL240" s="38"/>
      <c r="AM240" s="38"/>
      <c r="AN240" s="38"/>
      <c r="AO240" s="38"/>
      <c r="AP240" s="38" t="s">
        <v>1458</v>
      </c>
      <c r="AQ240" s="38" t="s">
        <v>1288</v>
      </c>
      <c r="AR240" s="38"/>
      <c r="AS240" s="43">
        <v>132</v>
      </c>
      <c r="AT240" s="66" t="s">
        <v>1460</v>
      </c>
      <c r="AU240" s="66"/>
      <c r="AV240" s="23" t="s">
        <v>70</v>
      </c>
      <c r="AW240" s="23" t="s">
        <v>55</v>
      </c>
      <c r="AX240" s="23"/>
      <c r="AY240" s="23"/>
      <c r="AZ240" s="23" t="s">
        <v>1461</v>
      </c>
      <c r="BA240" s="23" t="s">
        <v>57</v>
      </c>
      <c r="BB240" s="23" t="s">
        <v>1193</v>
      </c>
      <c r="BC240" s="58">
        <v>36822500</v>
      </c>
      <c r="BD240" s="43"/>
      <c r="BF240" s="137" t="s">
        <v>1462</v>
      </c>
      <c r="BG240" s="134" t="s">
        <v>1346</v>
      </c>
      <c r="BH240" s="135" t="s">
        <v>1463</v>
      </c>
    </row>
    <row r="241" spans="1:60" s="64" customFormat="1" ht="48.75" customHeight="1" x14ac:dyDescent="0.25">
      <c r="A241" s="68">
        <v>849</v>
      </c>
      <c r="B241" s="38" t="s">
        <v>750</v>
      </c>
      <c r="C241" s="38" t="s">
        <v>1176</v>
      </c>
      <c r="D241" s="38" t="s">
        <v>1342</v>
      </c>
      <c r="E241" s="38" t="s">
        <v>35</v>
      </c>
      <c r="F241" s="57" t="s">
        <v>199</v>
      </c>
      <c r="G241" s="57" t="s">
        <v>1178</v>
      </c>
      <c r="H241" s="23" t="s">
        <v>1179</v>
      </c>
      <c r="I241" s="38" t="s">
        <v>1180</v>
      </c>
      <c r="J241" s="38" t="s">
        <v>40</v>
      </c>
      <c r="K241" s="68">
        <f>IF(I241="na",0,IF(COUNTIFS($C$1:C241,C241,$I$1:I241,I241)&gt;1,0,1))</f>
        <v>0</v>
      </c>
      <c r="L241" s="68">
        <f>IF(I241="na",0,IF(COUNTIFS($D$1:D241,D241,$I$1:I241,I241)&gt;1,0,1))</f>
        <v>0</v>
      </c>
      <c r="M241" s="68">
        <f>IF(S241="",0,IF(VLOOKUP(R241,#REF!,2,0)=1,S241-O241,S241-SUMIFS($S:$S,$R:$R,INDEX(meses,VLOOKUP(R241,#REF!,2,0)-1),D:D,D241)))</f>
        <v>0</v>
      </c>
      <c r="N241" s="59"/>
      <c r="O241" s="38"/>
      <c r="P241" s="36"/>
      <c r="Q241" s="36"/>
      <c r="R241" s="36" t="s">
        <v>392</v>
      </c>
      <c r="S241" s="42"/>
      <c r="T241" s="22"/>
      <c r="U241" s="36"/>
      <c r="V241" s="36"/>
      <c r="W241" s="36"/>
      <c r="X241" s="36" t="s">
        <v>1207</v>
      </c>
      <c r="Y241" s="36" t="s">
        <v>1215</v>
      </c>
      <c r="Z241" s="36"/>
      <c r="AA241" s="60"/>
      <c r="AB241" s="28"/>
      <c r="AC241" s="28"/>
      <c r="AD241" s="36"/>
      <c r="AE241" s="36"/>
      <c r="AF241" s="36"/>
      <c r="AG241" s="22"/>
      <c r="AH241" s="36"/>
      <c r="AI241" s="36"/>
      <c r="AJ241" s="36"/>
      <c r="AK241" s="38" t="s">
        <v>1186</v>
      </c>
      <c r="AL241" s="38"/>
      <c r="AM241" s="38"/>
      <c r="AN241" s="38"/>
      <c r="AO241" s="38"/>
      <c r="AP241" s="38" t="s">
        <v>1458</v>
      </c>
      <c r="AQ241" s="38" t="s">
        <v>1288</v>
      </c>
      <c r="AR241" s="38"/>
      <c r="AS241" s="43">
        <v>721</v>
      </c>
      <c r="AT241" s="66" t="s">
        <v>1464</v>
      </c>
      <c r="AU241" s="66"/>
      <c r="AV241" s="23" t="s">
        <v>70</v>
      </c>
      <c r="AW241" s="23" t="s">
        <v>55</v>
      </c>
      <c r="AX241" s="23"/>
      <c r="AY241" s="23"/>
      <c r="AZ241" s="23" t="s">
        <v>1461</v>
      </c>
      <c r="BA241" s="23" t="s">
        <v>57</v>
      </c>
      <c r="BB241" s="23" t="s">
        <v>1193</v>
      </c>
      <c r="BC241" s="58">
        <v>118450000</v>
      </c>
      <c r="BD241" s="43"/>
      <c r="BF241" s="137" t="s">
        <v>1465</v>
      </c>
      <c r="BG241" s="134" t="s">
        <v>1346</v>
      </c>
      <c r="BH241" s="135" t="s">
        <v>1463</v>
      </c>
    </row>
    <row r="242" spans="1:60" s="64" customFormat="1" ht="48.75" customHeight="1" x14ac:dyDescent="0.25">
      <c r="A242" s="68">
        <v>850</v>
      </c>
      <c r="B242" s="38" t="s">
        <v>750</v>
      </c>
      <c r="C242" s="38" t="s">
        <v>1176</v>
      </c>
      <c r="D242" s="38" t="s">
        <v>1342</v>
      </c>
      <c r="E242" s="38" t="s">
        <v>35</v>
      </c>
      <c r="F242" s="57" t="s">
        <v>199</v>
      </c>
      <c r="G242" s="57" t="s">
        <v>1178</v>
      </c>
      <c r="H242" s="23" t="s">
        <v>1179</v>
      </c>
      <c r="I242" s="38" t="s">
        <v>1180</v>
      </c>
      <c r="J242" s="38" t="s">
        <v>40</v>
      </c>
      <c r="K242" s="68">
        <f>IF(I242="na",0,IF(COUNTIFS($C$1:C242,C242,$I$1:I242,I242)&gt;1,0,1))</f>
        <v>0</v>
      </c>
      <c r="L242" s="68">
        <f>IF(I242="na",0,IF(COUNTIFS($D$1:D242,D242,$I$1:I242,I242)&gt;1,0,1))</f>
        <v>0</v>
      </c>
      <c r="M242" s="68">
        <f>IF(S242="",0,IF(VLOOKUP(R242,#REF!,2,0)=1,S242-O242,S242-SUMIFS($S:$S,$R:$R,INDEX(meses,VLOOKUP(R242,#REF!,2,0)-1),D:D,D242)))</f>
        <v>0</v>
      </c>
      <c r="N242" s="59"/>
      <c r="O242" s="38"/>
      <c r="P242" s="36"/>
      <c r="Q242" s="36"/>
      <c r="R242" s="36" t="s">
        <v>392</v>
      </c>
      <c r="S242" s="42"/>
      <c r="T242" s="22"/>
      <c r="U242" s="36"/>
      <c r="V242" s="36"/>
      <c r="W242" s="36"/>
      <c r="X242" s="36" t="s">
        <v>1207</v>
      </c>
      <c r="Y242" s="36" t="s">
        <v>1466</v>
      </c>
      <c r="Z242" s="36" t="s">
        <v>1183</v>
      </c>
      <c r="AA242" s="60">
        <v>0</v>
      </c>
      <c r="AB242" s="61">
        <v>1</v>
      </c>
      <c r="AC242" s="69">
        <f>AB242-AA242</f>
        <v>1</v>
      </c>
      <c r="AD242" s="36"/>
      <c r="AE242" s="36" t="s">
        <v>1424</v>
      </c>
      <c r="AF242" s="42">
        <v>0.43</v>
      </c>
      <c r="AG242" s="22">
        <f>(AF242-AA242)/(AB242-AA242)</f>
        <v>0.43</v>
      </c>
      <c r="AH242" s="36" t="s">
        <v>1489</v>
      </c>
      <c r="AI242" s="36"/>
      <c r="AJ242" s="36"/>
      <c r="AK242" s="38" t="s">
        <v>1186</v>
      </c>
      <c r="AL242" s="38"/>
      <c r="AM242" s="38"/>
      <c r="AN242" s="38"/>
      <c r="AO242" s="38"/>
      <c r="AP242" s="38" t="s">
        <v>1458</v>
      </c>
      <c r="AQ242" s="38" t="s">
        <v>1288</v>
      </c>
      <c r="AR242" s="38"/>
      <c r="AS242" s="43">
        <v>2</v>
      </c>
      <c r="AT242" s="66" t="s">
        <v>1467</v>
      </c>
      <c r="AU242" s="66"/>
      <c r="AV242" s="23" t="s">
        <v>54</v>
      </c>
      <c r="AW242" s="23" t="s">
        <v>55</v>
      </c>
      <c r="AX242" s="23"/>
      <c r="AY242" s="23"/>
      <c r="AZ242" s="23" t="s">
        <v>1461</v>
      </c>
      <c r="BA242" s="23" t="s">
        <v>57</v>
      </c>
      <c r="BB242" s="23" t="s">
        <v>1426</v>
      </c>
      <c r="BC242" s="58">
        <v>120000000</v>
      </c>
      <c r="BD242" s="43"/>
      <c r="BF242" s="134" t="s">
        <v>842</v>
      </c>
      <c r="BG242" s="134"/>
      <c r="BH242" s="135"/>
    </row>
    <row r="243" spans="1:60" s="64" customFormat="1" ht="48.75" customHeight="1" thickBot="1" x14ac:dyDescent="0.3">
      <c r="A243" s="68">
        <v>851</v>
      </c>
      <c r="B243" s="38" t="s">
        <v>750</v>
      </c>
      <c r="C243" s="38" t="s">
        <v>1176</v>
      </c>
      <c r="D243" s="38" t="s">
        <v>1342</v>
      </c>
      <c r="E243" s="38" t="s">
        <v>35</v>
      </c>
      <c r="F243" s="57" t="s">
        <v>199</v>
      </c>
      <c r="G243" s="57" t="s">
        <v>1178</v>
      </c>
      <c r="H243" s="23" t="s">
        <v>1179</v>
      </c>
      <c r="I243" s="38" t="s">
        <v>1180</v>
      </c>
      <c r="J243" s="38" t="s">
        <v>40</v>
      </c>
      <c r="K243" s="68">
        <f>IF(I243="na",0,IF(COUNTIFS($C$1:C243,C243,$I$1:I243,I243)&gt;1,0,1))</f>
        <v>0</v>
      </c>
      <c r="L243" s="68">
        <f>IF(I243="na",0,IF(COUNTIFS($D$1:D243,D243,$I$1:I243,I243)&gt;1,0,1))</f>
        <v>0</v>
      </c>
      <c r="M243" s="68">
        <f>IF(S243="",0,IF(VLOOKUP(R243,#REF!,2,0)=1,S243-O243,S243-SUMIFS($S:$S,$R:$R,INDEX(meses,VLOOKUP(R243,#REF!,2,0)-1),D:D,D243)))</f>
        <v>0</v>
      </c>
      <c r="N243" s="59"/>
      <c r="O243" s="38"/>
      <c r="P243" s="36"/>
      <c r="Q243" s="36"/>
      <c r="R243" s="36" t="s">
        <v>392</v>
      </c>
      <c r="S243" s="42"/>
      <c r="T243" s="22"/>
      <c r="U243" s="36"/>
      <c r="V243" s="36"/>
      <c r="W243" s="36"/>
      <c r="X243" s="36" t="s">
        <v>1207</v>
      </c>
      <c r="Y243" s="36" t="s">
        <v>1466</v>
      </c>
      <c r="Z243" s="36"/>
      <c r="AA243" s="60"/>
      <c r="AB243" s="61"/>
      <c r="AC243" s="61"/>
      <c r="AD243" s="36"/>
      <c r="AE243" s="36"/>
      <c r="AF243" s="42"/>
      <c r="AG243" s="22"/>
      <c r="AH243" s="36"/>
      <c r="AI243" s="36"/>
      <c r="AJ243" s="36"/>
      <c r="AK243" s="38" t="s">
        <v>1186</v>
      </c>
      <c r="AL243" s="38"/>
      <c r="AM243" s="38"/>
      <c r="AN243" s="38"/>
      <c r="AO243" s="38"/>
      <c r="AP243" s="38" t="s">
        <v>1458</v>
      </c>
      <c r="AQ243" s="38" t="s">
        <v>1288</v>
      </c>
      <c r="AR243" s="38"/>
      <c r="AS243" s="43" t="s">
        <v>416</v>
      </c>
      <c r="AT243" s="66" t="s">
        <v>1468</v>
      </c>
      <c r="AU243" s="66"/>
      <c r="AV243" s="23" t="s">
        <v>54</v>
      </c>
      <c r="AW243" s="23" t="s">
        <v>55</v>
      </c>
      <c r="AX243" s="23"/>
      <c r="AY243" s="23"/>
      <c r="AZ243" s="23" t="s">
        <v>1461</v>
      </c>
      <c r="BA243" s="23" t="s">
        <v>57</v>
      </c>
      <c r="BB243" s="23" t="s">
        <v>1434</v>
      </c>
      <c r="BC243" s="58">
        <v>100530791</v>
      </c>
      <c r="BD243" s="43"/>
      <c r="BF243" s="137" t="s">
        <v>1435</v>
      </c>
      <c r="BG243" s="137"/>
      <c r="BH243" s="135"/>
    </row>
    <row r="244" spans="1:60" s="64" customFormat="1" ht="48.75" customHeight="1" x14ac:dyDescent="0.25">
      <c r="A244" s="68">
        <v>852</v>
      </c>
      <c r="B244" s="38" t="s">
        <v>750</v>
      </c>
      <c r="C244" s="38" t="s">
        <v>1176</v>
      </c>
      <c r="D244" s="38" t="s">
        <v>1342</v>
      </c>
      <c r="E244" s="38" t="s">
        <v>35</v>
      </c>
      <c r="F244" s="57" t="s">
        <v>199</v>
      </c>
      <c r="G244" s="57" t="s">
        <v>1178</v>
      </c>
      <c r="H244" s="23" t="s">
        <v>1179</v>
      </c>
      <c r="I244" s="38" t="s">
        <v>1180</v>
      </c>
      <c r="J244" s="38" t="s">
        <v>40</v>
      </c>
      <c r="K244" s="68">
        <f>IF(I244="na",0,IF(COUNTIFS($C$1:C244,C244,$I$1:I244,I244)&gt;1,0,1))</f>
        <v>0</v>
      </c>
      <c r="L244" s="68">
        <f>IF(I244="na",0,IF(COUNTIFS($D$1:D244,D244,$I$1:I244,I244)&gt;1,0,1))</f>
        <v>0</v>
      </c>
      <c r="M244" s="68">
        <f>IF(S244="",0,IF(VLOOKUP(R244,#REF!,2,0)=1,S244-O244,S244-SUMIFS($S:$S,$R:$R,INDEX(meses,VLOOKUP(R244,#REF!,2,0)-1),D:D,D244)))</f>
        <v>0</v>
      </c>
      <c r="N244" s="59"/>
      <c r="O244" s="38"/>
      <c r="P244" s="36"/>
      <c r="Q244" s="36"/>
      <c r="R244" s="36" t="s">
        <v>392</v>
      </c>
      <c r="S244" s="42"/>
      <c r="T244" s="22"/>
      <c r="U244" s="36"/>
      <c r="V244" s="36"/>
      <c r="W244" s="36"/>
      <c r="X244" s="36" t="s">
        <v>1443</v>
      </c>
      <c r="Y244" s="36" t="s">
        <v>1215</v>
      </c>
      <c r="Z244" s="36"/>
      <c r="AA244" s="60"/>
      <c r="AB244" s="28"/>
      <c r="AC244" s="28"/>
      <c r="AD244" s="36"/>
      <c r="AE244" s="36"/>
      <c r="AF244" s="42"/>
      <c r="AG244" s="22"/>
      <c r="AH244" s="36"/>
      <c r="AI244" s="36"/>
      <c r="AJ244" s="36"/>
      <c r="AK244" s="38" t="s">
        <v>1186</v>
      </c>
      <c r="AL244" s="38"/>
      <c r="AM244" s="38"/>
      <c r="AN244" s="38"/>
      <c r="AO244" s="38"/>
      <c r="AP244" s="38" t="s">
        <v>1469</v>
      </c>
      <c r="AQ244" s="38" t="s">
        <v>1470</v>
      </c>
      <c r="AR244" s="38"/>
      <c r="AS244" s="43">
        <v>772</v>
      </c>
      <c r="AT244" s="67" t="s">
        <v>1471</v>
      </c>
      <c r="AU244" s="63"/>
      <c r="AV244" s="23" t="s">
        <v>70</v>
      </c>
      <c r="AW244" s="23" t="s">
        <v>55</v>
      </c>
      <c r="AX244" s="23"/>
      <c r="AY244" s="23"/>
      <c r="AZ244" s="23" t="s">
        <v>1472</v>
      </c>
      <c r="BA244" s="23" t="s">
        <v>57</v>
      </c>
      <c r="BB244" s="23" t="s">
        <v>1193</v>
      </c>
      <c r="BC244" s="58">
        <v>96685127</v>
      </c>
      <c r="BD244" s="43"/>
      <c r="BF244" s="134" t="s">
        <v>1473</v>
      </c>
      <c r="BG244" s="134" t="s">
        <v>1346</v>
      </c>
      <c r="BH244" s="135" t="s">
        <v>1400</v>
      </c>
    </row>
    <row r="245" spans="1:60" s="64" customFormat="1" ht="48.75" customHeight="1" x14ac:dyDescent="0.25">
      <c r="A245" s="68">
        <v>853</v>
      </c>
      <c r="B245" s="38" t="s">
        <v>750</v>
      </c>
      <c r="C245" s="38" t="s">
        <v>1176</v>
      </c>
      <c r="D245" s="38" t="s">
        <v>1342</v>
      </c>
      <c r="E245" s="38" t="s">
        <v>35</v>
      </c>
      <c r="F245" s="57" t="s">
        <v>199</v>
      </c>
      <c r="G245" s="57" t="s">
        <v>1178</v>
      </c>
      <c r="H245" s="23" t="s">
        <v>1179</v>
      </c>
      <c r="I245" s="38" t="s">
        <v>1180</v>
      </c>
      <c r="J245" s="38" t="s">
        <v>40</v>
      </c>
      <c r="K245" s="68">
        <f>IF(I245="na",0,IF(COUNTIFS($C$1:C245,C245,$I$1:I245,I245)&gt;1,0,1))</f>
        <v>0</v>
      </c>
      <c r="L245" s="68">
        <f>IF(I245="na",0,IF(COUNTIFS($D$1:D245,D245,$I$1:I245,I245)&gt;1,0,1))</f>
        <v>0</v>
      </c>
      <c r="M245" s="68">
        <f>IF(S245="",0,IF(VLOOKUP(R245,#REF!,2,0)=1,S245-O245,S245-SUMIFS($S:$S,$R:$R,INDEX(meses,VLOOKUP(R245,#REF!,2,0)-1),D:D,D245)))</f>
        <v>0</v>
      </c>
      <c r="N245" s="59"/>
      <c r="O245" s="38"/>
      <c r="P245" s="36"/>
      <c r="Q245" s="36"/>
      <c r="R245" s="36" t="s">
        <v>392</v>
      </c>
      <c r="S245" s="42"/>
      <c r="T245" s="22"/>
      <c r="U245" s="36"/>
      <c r="V245" s="36"/>
      <c r="W245" s="36"/>
      <c r="X245" s="36" t="s">
        <v>1443</v>
      </c>
      <c r="Y245" s="36" t="s">
        <v>1215</v>
      </c>
      <c r="Z245" s="36"/>
      <c r="AA245" s="60"/>
      <c r="AB245" s="28"/>
      <c r="AC245" s="28"/>
      <c r="AD245" s="36"/>
      <c r="AE245" s="36"/>
      <c r="AF245" s="42"/>
      <c r="AG245" s="22"/>
      <c r="AH245" s="36"/>
      <c r="AI245" s="36"/>
      <c r="AJ245" s="36"/>
      <c r="AK245" s="38" t="s">
        <v>1186</v>
      </c>
      <c r="AL245" s="38"/>
      <c r="AM245" s="38"/>
      <c r="AN245" s="38"/>
      <c r="AO245" s="38"/>
      <c r="AP245" s="38" t="s">
        <v>1469</v>
      </c>
      <c r="AQ245" s="38" t="s">
        <v>1470</v>
      </c>
      <c r="AR245" s="38"/>
      <c r="AS245" s="43">
        <v>1208</v>
      </c>
      <c r="AT245" s="56" t="s">
        <v>1474</v>
      </c>
      <c r="AU245" s="56"/>
      <c r="AV245" s="23" t="s">
        <v>70</v>
      </c>
      <c r="AW245" s="23" t="s">
        <v>55</v>
      </c>
      <c r="AX245" s="23"/>
      <c r="AY245" s="23"/>
      <c r="AZ245" s="23" t="s">
        <v>1472</v>
      </c>
      <c r="BA245" s="23" t="s">
        <v>57</v>
      </c>
      <c r="BB245" s="23" t="s">
        <v>1193</v>
      </c>
      <c r="BC245" s="58">
        <v>70834170</v>
      </c>
      <c r="BD245" s="43"/>
      <c r="BF245" s="134" t="s">
        <v>1475</v>
      </c>
      <c r="BG245" s="134" t="s">
        <v>1346</v>
      </c>
      <c r="BH245" s="135" t="s">
        <v>1400</v>
      </c>
    </row>
    <row r="246" spans="1:60" s="64" customFormat="1" ht="48.75" customHeight="1" x14ac:dyDescent="0.25">
      <c r="A246" s="68">
        <v>854</v>
      </c>
      <c r="B246" s="38" t="s">
        <v>750</v>
      </c>
      <c r="C246" s="38" t="s">
        <v>1176</v>
      </c>
      <c r="D246" s="38" t="s">
        <v>1342</v>
      </c>
      <c r="E246" s="38" t="s">
        <v>35</v>
      </c>
      <c r="F246" s="57" t="s">
        <v>199</v>
      </c>
      <c r="G246" s="57" t="s">
        <v>1178</v>
      </c>
      <c r="H246" s="23" t="s">
        <v>1179</v>
      </c>
      <c r="I246" s="38" t="s">
        <v>1180</v>
      </c>
      <c r="J246" s="38" t="s">
        <v>40</v>
      </c>
      <c r="K246" s="68">
        <f>IF(I246="na",0,IF(COUNTIFS($C$1:C246,C246,$I$1:I246,I246)&gt;1,0,1))</f>
        <v>0</v>
      </c>
      <c r="L246" s="68">
        <f>IF(I246="na",0,IF(COUNTIFS($D$1:D246,D246,$I$1:I246,I246)&gt;1,0,1))</f>
        <v>0</v>
      </c>
      <c r="M246" s="68">
        <f>IF(S246="",0,IF(VLOOKUP(R246,#REF!,2,0)=1,S246-O246,S246-SUMIFS($S:$S,$R:$R,INDEX(meses,VLOOKUP(R246,#REF!,2,0)-1),D:D,D246)))</f>
        <v>0</v>
      </c>
      <c r="N246" s="59"/>
      <c r="O246" s="38"/>
      <c r="P246" s="36"/>
      <c r="Q246" s="36"/>
      <c r="R246" s="36" t="s">
        <v>392</v>
      </c>
      <c r="S246" s="42"/>
      <c r="T246" s="22"/>
      <c r="U246" s="36"/>
      <c r="V246" s="36"/>
      <c r="W246" s="36"/>
      <c r="X246" s="36" t="s">
        <v>1181</v>
      </c>
      <c r="Y246" s="36" t="s">
        <v>1215</v>
      </c>
      <c r="Z246" s="36"/>
      <c r="AA246" s="60"/>
      <c r="AB246" s="28"/>
      <c r="AC246" s="28"/>
      <c r="AD246" s="36"/>
      <c r="AE246" s="36"/>
      <c r="AF246" s="36"/>
      <c r="AG246" s="22"/>
      <c r="AH246" s="36"/>
      <c r="AI246" s="36"/>
      <c r="AJ246" s="36"/>
      <c r="AK246" s="38" t="s">
        <v>1186</v>
      </c>
      <c r="AL246" s="38"/>
      <c r="AM246" s="38"/>
      <c r="AN246" s="38"/>
      <c r="AO246" s="38"/>
      <c r="AP246" s="38" t="s">
        <v>1476</v>
      </c>
      <c r="AQ246" s="38" t="s">
        <v>1470</v>
      </c>
      <c r="AR246" s="38"/>
      <c r="AS246" s="43">
        <v>422</v>
      </c>
      <c r="AT246" s="56" t="s">
        <v>1477</v>
      </c>
      <c r="AU246" s="56"/>
      <c r="AV246" s="23" t="s">
        <v>70</v>
      </c>
      <c r="AW246" s="23" t="s">
        <v>55</v>
      </c>
      <c r="AX246" s="23"/>
      <c r="AY246" s="23"/>
      <c r="AZ246" s="23" t="s">
        <v>1472</v>
      </c>
      <c r="BA246" s="23" t="s">
        <v>57</v>
      </c>
      <c r="BB246" s="23" t="s">
        <v>1193</v>
      </c>
      <c r="BC246" s="58">
        <v>86569440</v>
      </c>
      <c r="BD246" s="43"/>
      <c r="BF246" s="134" t="s">
        <v>1478</v>
      </c>
      <c r="BG246" s="134" t="s">
        <v>1346</v>
      </c>
      <c r="BH246" s="135" t="s">
        <v>1400</v>
      </c>
    </row>
    <row r="247" spans="1:60" s="64" customFormat="1" ht="48.75" customHeight="1" x14ac:dyDescent="0.25">
      <c r="A247" s="68">
        <v>855</v>
      </c>
      <c r="B247" s="38" t="s">
        <v>750</v>
      </c>
      <c r="C247" s="38" t="s">
        <v>1176</v>
      </c>
      <c r="D247" s="38" t="s">
        <v>1342</v>
      </c>
      <c r="E247" s="38" t="s">
        <v>35</v>
      </c>
      <c r="F247" s="57" t="s">
        <v>199</v>
      </c>
      <c r="G247" s="57" t="s">
        <v>1178</v>
      </c>
      <c r="H247" s="23" t="s">
        <v>1179</v>
      </c>
      <c r="I247" s="38" t="s">
        <v>1180</v>
      </c>
      <c r="J247" s="38" t="s">
        <v>40</v>
      </c>
      <c r="K247" s="68">
        <f>IF(I247="na",0,IF(COUNTIFS($C$1:C247,C247,$I$1:I247,I247)&gt;1,0,1))</f>
        <v>0</v>
      </c>
      <c r="L247" s="68">
        <f>IF(I247="na",0,IF(COUNTIFS($D$1:D247,D247,$I$1:I247,I247)&gt;1,0,1))</f>
        <v>0</v>
      </c>
      <c r="M247" s="68">
        <f>IF(S247="",0,IF(VLOOKUP(R247,#REF!,2,0)=1,S247-O247,S247-SUMIFS($S:$S,$R:$R,INDEX(meses,VLOOKUP(R247,#REF!,2,0)-1),D:D,D247)))</f>
        <v>0</v>
      </c>
      <c r="N247" s="59"/>
      <c r="O247" s="38"/>
      <c r="P247" s="36"/>
      <c r="Q247" s="36"/>
      <c r="R247" s="36" t="s">
        <v>392</v>
      </c>
      <c r="S247" s="42"/>
      <c r="T247" s="22"/>
      <c r="U247" s="36"/>
      <c r="V247" s="36"/>
      <c r="W247" s="36"/>
      <c r="X247" s="36" t="s">
        <v>1181</v>
      </c>
      <c r="Y247" s="36" t="s">
        <v>1479</v>
      </c>
      <c r="Z247" s="36" t="s">
        <v>1183</v>
      </c>
      <c r="AA247" s="60"/>
      <c r="AB247" s="61">
        <v>1</v>
      </c>
      <c r="AC247" s="61"/>
      <c r="AD247" s="36"/>
      <c r="AE247" s="36" t="s">
        <v>1480</v>
      </c>
      <c r="AF247" s="42">
        <v>0.1</v>
      </c>
      <c r="AG247" s="22"/>
      <c r="AH247" s="36" t="s">
        <v>1490</v>
      </c>
      <c r="AI247" s="36"/>
      <c r="AJ247" s="36"/>
      <c r="AK247" s="38" t="s">
        <v>1186</v>
      </c>
      <c r="AL247" s="38"/>
      <c r="AM247" s="38"/>
      <c r="AN247" s="38"/>
      <c r="AO247" s="38"/>
      <c r="AP247" s="38" t="s">
        <v>1476</v>
      </c>
      <c r="AQ247" s="38" t="s">
        <v>1470</v>
      </c>
      <c r="AR247" s="38"/>
      <c r="AS247" s="43">
        <v>1166</v>
      </c>
      <c r="AT247" s="56" t="s">
        <v>1481</v>
      </c>
      <c r="AU247" s="56"/>
      <c r="AV247" s="23" t="s">
        <v>70</v>
      </c>
      <c r="AW247" s="23" t="s">
        <v>55</v>
      </c>
      <c r="AX247" s="23"/>
      <c r="AY247" s="23"/>
      <c r="AZ247" s="23" t="s">
        <v>1472</v>
      </c>
      <c r="BA247" s="23" t="s">
        <v>57</v>
      </c>
      <c r="BB247" s="23" t="s">
        <v>1193</v>
      </c>
      <c r="BC247" s="58">
        <v>5000000000</v>
      </c>
      <c r="BD247" s="43"/>
      <c r="BF247" s="134" t="s">
        <v>1482</v>
      </c>
      <c r="BG247" s="134"/>
      <c r="BH247" s="135"/>
    </row>
    <row r="248" spans="1:60" s="41" customFormat="1" ht="60" customHeight="1" x14ac:dyDescent="0.25">
      <c r="A248" s="68">
        <v>858</v>
      </c>
      <c r="B248" s="23" t="s">
        <v>2661</v>
      </c>
      <c r="C248" s="23" t="s">
        <v>2661</v>
      </c>
      <c r="D248" s="23" t="s">
        <v>2661</v>
      </c>
      <c r="E248" s="23" t="s">
        <v>35</v>
      </c>
      <c r="F248" s="23"/>
      <c r="G248" s="23" t="s">
        <v>416</v>
      </c>
      <c r="H248" s="23" t="s">
        <v>412</v>
      </c>
      <c r="I248" s="94" t="s">
        <v>416</v>
      </c>
      <c r="J248" s="94" t="s">
        <v>416</v>
      </c>
      <c r="K248" s="68">
        <f>IF(I248="na",0,IF(COUNTIFS($C$1:C248,C248,$I$1:I248,I248)&gt;1,0,1))</f>
        <v>0</v>
      </c>
      <c r="L248" s="68">
        <f>IF(I248="na",0,IF(COUNTIFS($D$1:D248,D248,$I$1:I248,I248)&gt;1,0,1))</f>
        <v>0</v>
      </c>
      <c r="M248" s="68">
        <f>IF(S248="",0,IF(VLOOKUP(R248,#REF!,2,0)=1,S248-O248,S248-SUMIFS($S:$S,$R:$R,INDEX(meses,VLOOKUP(R248,#REF!,2,0)-1),D:D,D248)))</f>
        <v>0</v>
      </c>
      <c r="N248" s="94"/>
      <c r="O248" s="94"/>
      <c r="P248" s="94"/>
      <c r="Q248" s="94"/>
      <c r="R248" s="94" t="s">
        <v>1597</v>
      </c>
      <c r="S248" s="2"/>
      <c r="T248" s="22"/>
      <c r="U248" s="5"/>
      <c r="V248" s="5"/>
      <c r="W248" s="5"/>
      <c r="X248" s="23" t="s">
        <v>416</v>
      </c>
      <c r="Y248" s="23" t="s">
        <v>2662</v>
      </c>
      <c r="Z248" s="23" t="s">
        <v>2663</v>
      </c>
      <c r="AA248" s="113">
        <v>0</v>
      </c>
      <c r="AB248" s="113">
        <v>69</v>
      </c>
      <c r="AC248" s="69">
        <f>AB248-AA248</f>
        <v>69</v>
      </c>
      <c r="AD248" s="23" t="s">
        <v>1506</v>
      </c>
      <c r="AE248" s="23" t="s">
        <v>2664</v>
      </c>
      <c r="AF248" s="68">
        <v>38</v>
      </c>
      <c r="AG248" s="22">
        <f>(AF248-AA248)/(AB248-AA248)</f>
        <v>0.55072463768115942</v>
      </c>
      <c r="AH248" s="85" t="s">
        <v>2700</v>
      </c>
      <c r="AI248" s="68" t="s">
        <v>407</v>
      </c>
      <c r="AJ248" s="139" t="s">
        <v>2701</v>
      </c>
      <c r="AK248" s="23" t="s">
        <v>779</v>
      </c>
      <c r="AL248" s="94" t="s">
        <v>1277</v>
      </c>
      <c r="AM248" s="94" t="s">
        <v>416</v>
      </c>
      <c r="AN248" s="94" t="s">
        <v>416</v>
      </c>
      <c r="AO248" s="94" t="s">
        <v>416</v>
      </c>
      <c r="AP248" s="125" t="s">
        <v>2665</v>
      </c>
      <c r="AQ248" s="23"/>
      <c r="AR248" s="94"/>
      <c r="AS248" s="94" t="s">
        <v>2666</v>
      </c>
      <c r="AT248" s="125" t="s">
        <v>2667</v>
      </c>
      <c r="AU248" s="88"/>
      <c r="AV248" s="23" t="s">
        <v>70</v>
      </c>
      <c r="AW248" s="94" t="s">
        <v>1495</v>
      </c>
      <c r="AX248" s="115">
        <v>6695000</v>
      </c>
      <c r="AY248" s="116">
        <v>12</v>
      </c>
      <c r="AZ248" s="116" t="s">
        <v>2668</v>
      </c>
      <c r="BA248" s="116" t="s">
        <v>332</v>
      </c>
      <c r="BB248" s="116" t="s">
        <v>333</v>
      </c>
      <c r="BC248" s="117">
        <v>80340000</v>
      </c>
      <c r="BD248" s="72">
        <v>87475325</v>
      </c>
    </row>
    <row r="249" spans="1:60" s="41" customFormat="1" ht="60" customHeight="1" x14ac:dyDescent="0.25">
      <c r="A249" s="68">
        <v>859</v>
      </c>
      <c r="B249" s="23" t="s">
        <v>2661</v>
      </c>
      <c r="C249" s="23" t="s">
        <v>2661</v>
      </c>
      <c r="D249" s="23" t="s">
        <v>2661</v>
      </c>
      <c r="E249" s="23" t="s">
        <v>35</v>
      </c>
      <c r="F249" s="23"/>
      <c r="G249" s="23" t="s">
        <v>416</v>
      </c>
      <c r="H249" s="23" t="s">
        <v>412</v>
      </c>
      <c r="I249" s="94" t="s">
        <v>416</v>
      </c>
      <c r="J249" s="94" t="s">
        <v>416</v>
      </c>
      <c r="K249" s="68">
        <f>IF(I249="na",0,IF(COUNTIFS($C$1:C249,C249,$I$1:I249,I249)&gt;1,0,1))</f>
        <v>0</v>
      </c>
      <c r="L249" s="68">
        <f>IF(I249="na",0,IF(COUNTIFS($D$1:D249,D249,$I$1:I249,I249)&gt;1,0,1))</f>
        <v>0</v>
      </c>
      <c r="M249" s="68">
        <f>IF(S249="",0,IF(VLOOKUP(R249,#REF!,2,0)=1,S249-O249,S249-SUMIFS($S:$S,$R:$R,INDEX(meses,VLOOKUP(R249,#REF!,2,0)-1),D:D,D249)))</f>
        <v>0</v>
      </c>
      <c r="N249" s="94"/>
      <c r="O249" s="94"/>
      <c r="P249" s="94"/>
      <c r="Q249" s="94"/>
      <c r="R249" s="94" t="s">
        <v>1597</v>
      </c>
      <c r="S249" s="2"/>
      <c r="T249" s="22"/>
      <c r="U249" s="5"/>
      <c r="V249" s="5"/>
      <c r="W249" s="5"/>
      <c r="X249" s="23" t="s">
        <v>416</v>
      </c>
      <c r="Y249" s="23"/>
      <c r="Z249" s="23"/>
      <c r="AA249" s="113"/>
      <c r="AB249" s="113"/>
      <c r="AC249" s="113"/>
      <c r="AD249" s="23"/>
      <c r="AE249" s="23"/>
      <c r="AF249" s="85"/>
      <c r="AG249" s="22"/>
      <c r="AH249" s="85"/>
      <c r="AI249" s="85"/>
      <c r="AJ249" s="85"/>
      <c r="AK249" s="23" t="s">
        <v>779</v>
      </c>
      <c r="AL249" s="94" t="s">
        <v>1277</v>
      </c>
      <c r="AM249" s="94" t="s">
        <v>416</v>
      </c>
      <c r="AN249" s="94" t="s">
        <v>416</v>
      </c>
      <c r="AO249" s="94" t="s">
        <v>416</v>
      </c>
      <c r="AP249" s="125" t="s">
        <v>2665</v>
      </c>
      <c r="AQ249" s="23"/>
      <c r="AR249" s="94"/>
      <c r="AS249" s="94" t="s">
        <v>2669</v>
      </c>
      <c r="AT249" s="125" t="s">
        <v>2670</v>
      </c>
      <c r="AU249" s="88"/>
      <c r="AV249" s="23" t="s">
        <v>70</v>
      </c>
      <c r="AW249" s="94" t="s">
        <v>1495</v>
      </c>
      <c r="AX249" s="115">
        <v>6695000</v>
      </c>
      <c r="AY249" s="116">
        <v>12</v>
      </c>
      <c r="AZ249" s="116" t="s">
        <v>2668</v>
      </c>
      <c r="BA249" s="116" t="s">
        <v>2671</v>
      </c>
      <c r="BB249" s="116" t="s">
        <v>333</v>
      </c>
      <c r="BC249" s="117">
        <v>80340000</v>
      </c>
      <c r="BD249" s="72">
        <v>76992500</v>
      </c>
    </row>
    <row r="250" spans="1:60" s="41" customFormat="1" ht="60" customHeight="1" x14ac:dyDescent="0.25">
      <c r="A250" s="68">
        <v>860</v>
      </c>
      <c r="B250" s="23" t="s">
        <v>2661</v>
      </c>
      <c r="C250" s="23" t="s">
        <v>2661</v>
      </c>
      <c r="D250" s="23" t="s">
        <v>2661</v>
      </c>
      <c r="E250" s="23" t="s">
        <v>35</v>
      </c>
      <c r="F250" s="23"/>
      <c r="G250" s="23" t="s">
        <v>416</v>
      </c>
      <c r="H250" s="23" t="s">
        <v>412</v>
      </c>
      <c r="I250" s="94" t="s">
        <v>416</v>
      </c>
      <c r="J250" s="94" t="s">
        <v>416</v>
      </c>
      <c r="K250" s="68">
        <f>IF(I250="na",0,IF(COUNTIFS($C$1:C250,C250,$I$1:I250,I250)&gt;1,0,1))</f>
        <v>0</v>
      </c>
      <c r="L250" s="68">
        <f>IF(I250="na",0,IF(COUNTIFS($D$1:D250,D250,$I$1:I250,I250)&gt;1,0,1))</f>
        <v>0</v>
      </c>
      <c r="M250" s="68">
        <f>IF(S250="",0,IF(VLOOKUP(R250,#REF!,2,0)=1,S250-O250,S250-SUMIFS($S:$S,$R:$R,INDEX(meses,VLOOKUP(R250,#REF!,2,0)-1),D:D,D250)))</f>
        <v>0</v>
      </c>
      <c r="N250" s="94"/>
      <c r="O250" s="94"/>
      <c r="P250" s="94"/>
      <c r="Q250" s="94"/>
      <c r="R250" s="94" t="s">
        <v>1597</v>
      </c>
      <c r="S250" s="2"/>
      <c r="T250" s="22"/>
      <c r="U250" s="5"/>
      <c r="V250" s="5"/>
      <c r="W250" s="5"/>
      <c r="X250" s="23" t="s">
        <v>416</v>
      </c>
      <c r="Y250" s="23"/>
      <c r="Z250" s="23"/>
      <c r="AA250" s="113"/>
      <c r="AB250" s="113"/>
      <c r="AC250" s="113"/>
      <c r="AD250" s="23"/>
      <c r="AE250" s="23"/>
      <c r="AF250" s="85"/>
      <c r="AG250" s="22"/>
      <c r="AH250" s="85"/>
      <c r="AI250" s="85"/>
      <c r="AJ250" s="85"/>
      <c r="AK250" s="23" t="s">
        <v>779</v>
      </c>
      <c r="AL250" s="94" t="s">
        <v>1277</v>
      </c>
      <c r="AM250" s="94" t="s">
        <v>416</v>
      </c>
      <c r="AN250" s="94" t="s">
        <v>416</v>
      </c>
      <c r="AO250" s="94" t="s">
        <v>416</v>
      </c>
      <c r="AP250" s="125" t="s">
        <v>2665</v>
      </c>
      <c r="AQ250" s="23"/>
      <c r="AR250" s="94"/>
      <c r="AS250" s="94" t="s">
        <v>2672</v>
      </c>
      <c r="AT250" s="125" t="s">
        <v>2670</v>
      </c>
      <c r="AU250" s="88"/>
      <c r="AV250" s="23" t="s">
        <v>70</v>
      </c>
      <c r="AW250" s="94" t="s">
        <v>1495</v>
      </c>
      <c r="AX250" s="115">
        <v>6695000</v>
      </c>
      <c r="AY250" s="116">
        <v>12</v>
      </c>
      <c r="AZ250" s="116" t="s">
        <v>2668</v>
      </c>
      <c r="BA250" s="116" t="s">
        <v>2671</v>
      </c>
      <c r="BB250" s="116" t="s">
        <v>333</v>
      </c>
      <c r="BC250" s="117">
        <v>80340000</v>
      </c>
      <c r="BD250" s="72">
        <v>76992500</v>
      </c>
    </row>
    <row r="251" spans="1:60" s="41" customFormat="1" ht="60" customHeight="1" x14ac:dyDescent="0.25">
      <c r="A251" s="68">
        <v>861</v>
      </c>
      <c r="B251" s="23" t="s">
        <v>2661</v>
      </c>
      <c r="C251" s="23" t="s">
        <v>2661</v>
      </c>
      <c r="D251" s="23" t="s">
        <v>2661</v>
      </c>
      <c r="E251" s="23" t="s">
        <v>35</v>
      </c>
      <c r="F251" s="23"/>
      <c r="G251" s="23" t="s">
        <v>416</v>
      </c>
      <c r="H251" s="23" t="s">
        <v>412</v>
      </c>
      <c r="I251" s="94" t="s">
        <v>416</v>
      </c>
      <c r="J251" s="94" t="s">
        <v>416</v>
      </c>
      <c r="K251" s="68">
        <f>IF(I251="na",0,IF(COUNTIFS($C$1:C251,C251,$I$1:I251,I251)&gt;1,0,1))</f>
        <v>0</v>
      </c>
      <c r="L251" s="68">
        <f>IF(I251="na",0,IF(COUNTIFS($D$1:D251,D251,$I$1:I251,I251)&gt;1,0,1))</f>
        <v>0</v>
      </c>
      <c r="M251" s="68">
        <f>IF(S251="",0,IF(VLOOKUP(R251,#REF!,2,0)=1,S251-O251,S251-SUMIFS($S:$S,$R:$R,INDEX(meses,VLOOKUP(R251,#REF!,2,0)-1),D:D,D251)))</f>
        <v>0</v>
      </c>
      <c r="N251" s="94"/>
      <c r="O251" s="94"/>
      <c r="P251" s="94"/>
      <c r="Q251" s="94"/>
      <c r="R251" s="94" t="s">
        <v>1597</v>
      </c>
      <c r="S251" s="2"/>
      <c r="T251" s="22"/>
      <c r="U251" s="5"/>
      <c r="V251" s="5"/>
      <c r="W251" s="5"/>
      <c r="X251" s="23" t="s">
        <v>416</v>
      </c>
      <c r="Y251" s="23"/>
      <c r="Z251" s="23"/>
      <c r="AA251" s="113"/>
      <c r="AB251" s="113"/>
      <c r="AC251" s="113"/>
      <c r="AD251" s="23"/>
      <c r="AE251" s="23"/>
      <c r="AF251" s="85"/>
      <c r="AG251" s="22"/>
      <c r="AH251" s="85"/>
      <c r="AI251" s="85"/>
      <c r="AJ251" s="85"/>
      <c r="AK251" s="23" t="s">
        <v>779</v>
      </c>
      <c r="AL251" s="94" t="s">
        <v>1277</v>
      </c>
      <c r="AM251" s="94" t="s">
        <v>416</v>
      </c>
      <c r="AN251" s="94" t="s">
        <v>416</v>
      </c>
      <c r="AO251" s="94" t="s">
        <v>416</v>
      </c>
      <c r="AP251" s="125" t="s">
        <v>2665</v>
      </c>
      <c r="AQ251" s="23"/>
      <c r="AR251" s="94"/>
      <c r="AS251" s="94" t="s">
        <v>2673</v>
      </c>
      <c r="AT251" s="125" t="s">
        <v>2670</v>
      </c>
      <c r="AU251" s="88"/>
      <c r="AV251" s="23" t="s">
        <v>70</v>
      </c>
      <c r="AW251" s="94" t="s">
        <v>1495</v>
      </c>
      <c r="AX251" s="115">
        <v>6695000</v>
      </c>
      <c r="AY251" s="116">
        <v>12</v>
      </c>
      <c r="AZ251" s="116" t="s">
        <v>2668</v>
      </c>
      <c r="BA251" s="116" t="s">
        <v>2671</v>
      </c>
      <c r="BB251" s="116" t="s">
        <v>333</v>
      </c>
      <c r="BC251" s="117">
        <v>80340000</v>
      </c>
      <c r="BD251" s="72">
        <v>87475325</v>
      </c>
    </row>
    <row r="252" spans="1:60" s="41" customFormat="1" ht="60" customHeight="1" x14ac:dyDescent="0.25">
      <c r="A252" s="68">
        <v>862</v>
      </c>
      <c r="B252" s="23" t="s">
        <v>2661</v>
      </c>
      <c r="C252" s="23" t="s">
        <v>2661</v>
      </c>
      <c r="D252" s="23" t="s">
        <v>2661</v>
      </c>
      <c r="E252" s="23" t="s">
        <v>35</v>
      </c>
      <c r="F252" s="23"/>
      <c r="G252" s="23" t="s">
        <v>416</v>
      </c>
      <c r="H252" s="23" t="s">
        <v>412</v>
      </c>
      <c r="I252" s="94" t="s">
        <v>416</v>
      </c>
      <c r="J252" s="94" t="s">
        <v>416</v>
      </c>
      <c r="K252" s="68">
        <f>IF(I252="na",0,IF(COUNTIFS($C$1:C252,C252,$I$1:I252,I252)&gt;1,0,1))</f>
        <v>0</v>
      </c>
      <c r="L252" s="68">
        <f>IF(I252="na",0,IF(COUNTIFS($D$1:D252,D252,$I$1:I252,I252)&gt;1,0,1))</f>
        <v>0</v>
      </c>
      <c r="M252" s="68">
        <f>IF(S252="",0,IF(VLOOKUP(R252,#REF!,2,0)=1,S252-O252,S252-SUMIFS($S:$S,$R:$R,INDEX(meses,VLOOKUP(R252,#REF!,2,0)-1),D:D,D252)))</f>
        <v>0</v>
      </c>
      <c r="N252" s="94"/>
      <c r="O252" s="94"/>
      <c r="P252" s="94"/>
      <c r="Q252" s="94"/>
      <c r="R252" s="94" t="s">
        <v>1597</v>
      </c>
      <c r="S252" s="2"/>
      <c r="T252" s="22"/>
      <c r="U252" s="5"/>
      <c r="V252" s="5"/>
      <c r="W252" s="5"/>
      <c r="X252" s="23" t="s">
        <v>416</v>
      </c>
      <c r="Y252" s="23"/>
      <c r="Z252" s="23"/>
      <c r="AA252" s="113"/>
      <c r="AB252" s="113"/>
      <c r="AC252" s="113"/>
      <c r="AD252" s="23"/>
      <c r="AE252" s="23"/>
      <c r="AF252" s="85"/>
      <c r="AG252" s="22"/>
      <c r="AH252" s="85"/>
      <c r="AI252" s="85"/>
      <c r="AJ252" s="85"/>
      <c r="AK252" s="23" t="s">
        <v>779</v>
      </c>
      <c r="AL252" s="94" t="s">
        <v>1277</v>
      </c>
      <c r="AM252" s="94" t="s">
        <v>416</v>
      </c>
      <c r="AN252" s="94" t="s">
        <v>416</v>
      </c>
      <c r="AO252" s="94" t="s">
        <v>416</v>
      </c>
      <c r="AP252" s="125" t="s">
        <v>2665</v>
      </c>
      <c r="AQ252" s="23"/>
      <c r="AR252" s="94"/>
      <c r="AS252" s="94" t="s">
        <v>2674</v>
      </c>
      <c r="AT252" s="125" t="s">
        <v>2675</v>
      </c>
      <c r="AU252" s="88"/>
      <c r="AV252" s="23" t="s">
        <v>70</v>
      </c>
      <c r="AW252" s="94" t="s">
        <v>1495</v>
      </c>
      <c r="AX252" s="115">
        <v>6695000</v>
      </c>
      <c r="AY252" s="116">
        <v>12</v>
      </c>
      <c r="AZ252" s="116" t="s">
        <v>2668</v>
      </c>
      <c r="BA252" s="116" t="s">
        <v>2671</v>
      </c>
      <c r="BB252" s="116" t="s">
        <v>2676</v>
      </c>
      <c r="BC252" s="117">
        <v>80340000</v>
      </c>
      <c r="BD252" s="72">
        <v>121344300</v>
      </c>
    </row>
    <row r="253" spans="1:60" s="41" customFormat="1" ht="60" customHeight="1" x14ac:dyDescent="0.25">
      <c r="A253" s="68">
        <v>863</v>
      </c>
      <c r="B253" s="23" t="s">
        <v>2661</v>
      </c>
      <c r="C253" s="23" t="s">
        <v>2661</v>
      </c>
      <c r="D253" s="23" t="s">
        <v>2661</v>
      </c>
      <c r="E253" s="23" t="s">
        <v>35</v>
      </c>
      <c r="F253" s="23"/>
      <c r="G253" s="23" t="s">
        <v>416</v>
      </c>
      <c r="H253" s="23" t="s">
        <v>412</v>
      </c>
      <c r="I253" s="94" t="s">
        <v>416</v>
      </c>
      <c r="J253" s="94" t="s">
        <v>416</v>
      </c>
      <c r="K253" s="68">
        <f>IF(I253="na",0,IF(COUNTIFS($C$1:C253,C253,$I$1:I253,I253)&gt;1,0,1))</f>
        <v>0</v>
      </c>
      <c r="L253" s="68">
        <f>IF(I253="na",0,IF(COUNTIFS($D$1:D253,D253,$I$1:I253,I253)&gt;1,0,1))</f>
        <v>0</v>
      </c>
      <c r="M253" s="68">
        <f>IF(S253="",0,IF(VLOOKUP(R253,#REF!,2,0)=1,S253-O253,S253-SUMIFS($S:$S,$R:$R,INDEX(meses,VLOOKUP(R253,#REF!,2,0)-1),D:D,D253)))</f>
        <v>0</v>
      </c>
      <c r="N253" s="94"/>
      <c r="O253" s="94"/>
      <c r="P253" s="94"/>
      <c r="Q253" s="94"/>
      <c r="R253" s="94" t="s">
        <v>1597</v>
      </c>
      <c r="S253" s="2"/>
      <c r="T253" s="22"/>
      <c r="U253" s="5"/>
      <c r="V253" s="5"/>
      <c r="W253" s="5"/>
      <c r="X253" s="23" t="s">
        <v>416</v>
      </c>
      <c r="Y253" s="23"/>
      <c r="Z253" s="23"/>
      <c r="AA253" s="113"/>
      <c r="AB253" s="113"/>
      <c r="AC253" s="113"/>
      <c r="AD253" s="23"/>
      <c r="AE253" s="23"/>
      <c r="AF253" s="85"/>
      <c r="AG253" s="22"/>
      <c r="AH253" s="85"/>
      <c r="AI253" s="85"/>
      <c r="AJ253" s="85"/>
      <c r="AK253" s="23" t="s">
        <v>779</v>
      </c>
      <c r="AL253" s="94" t="s">
        <v>1277</v>
      </c>
      <c r="AM253" s="94" t="s">
        <v>416</v>
      </c>
      <c r="AN253" s="94" t="s">
        <v>416</v>
      </c>
      <c r="AO253" s="94" t="s">
        <v>416</v>
      </c>
      <c r="AP253" s="125" t="s">
        <v>2665</v>
      </c>
      <c r="AQ253" s="23"/>
      <c r="AR253" s="94"/>
      <c r="AS253" s="94" t="s">
        <v>2677</v>
      </c>
      <c r="AT253" s="125" t="s">
        <v>2678</v>
      </c>
      <c r="AU253" s="88"/>
      <c r="AV253" s="23" t="s">
        <v>70</v>
      </c>
      <c r="AW253" s="94" t="s">
        <v>1495</v>
      </c>
      <c r="AX253" s="115">
        <v>3568950</v>
      </c>
      <c r="AY253" s="116">
        <v>12</v>
      </c>
      <c r="AZ253" s="116" t="s">
        <v>2668</v>
      </c>
      <c r="BA253" s="116" t="s">
        <v>2468</v>
      </c>
      <c r="BB253" s="116" t="s">
        <v>2679</v>
      </c>
      <c r="BC253" s="117">
        <v>42827400</v>
      </c>
      <c r="BD253" s="72">
        <v>41042925</v>
      </c>
    </row>
    <row r="254" spans="1:60" s="41" customFormat="1" ht="75.75" customHeight="1" x14ac:dyDescent="0.25">
      <c r="A254" s="68">
        <v>864</v>
      </c>
      <c r="B254" s="23" t="s">
        <v>2661</v>
      </c>
      <c r="C254" s="23" t="s">
        <v>2661</v>
      </c>
      <c r="D254" s="23" t="s">
        <v>2661</v>
      </c>
      <c r="E254" s="23" t="s">
        <v>35</v>
      </c>
      <c r="F254" s="23"/>
      <c r="G254" s="23" t="s">
        <v>416</v>
      </c>
      <c r="H254" s="23" t="s">
        <v>412</v>
      </c>
      <c r="I254" s="94" t="s">
        <v>416</v>
      </c>
      <c r="J254" s="94" t="s">
        <v>416</v>
      </c>
      <c r="K254" s="68">
        <f>IF(I254="na",0,IF(COUNTIFS($C$1:C254,C254,$I$1:I254,I254)&gt;1,0,1))</f>
        <v>0</v>
      </c>
      <c r="L254" s="68">
        <f>IF(I254="na",0,IF(COUNTIFS($D$1:D254,D254,$I$1:I254,I254)&gt;1,0,1))</f>
        <v>0</v>
      </c>
      <c r="M254" s="68">
        <f>IF(S254="",0,IF(VLOOKUP(R254,#REF!,2,0)=1,S254-O254,S254-SUMIFS($S:$S,$R:$R,INDEX(meses,VLOOKUP(R254,#REF!,2,0)-1),D:D,D254)))</f>
        <v>0</v>
      </c>
      <c r="N254" s="94"/>
      <c r="O254" s="94"/>
      <c r="P254" s="94"/>
      <c r="Q254" s="94"/>
      <c r="R254" s="94" t="s">
        <v>1597</v>
      </c>
      <c r="S254" s="2"/>
      <c r="T254" s="22"/>
      <c r="U254" s="5"/>
      <c r="V254" s="5"/>
      <c r="W254" s="5"/>
      <c r="X254" s="23" t="s">
        <v>416</v>
      </c>
      <c r="Y254" s="23" t="s">
        <v>2680</v>
      </c>
      <c r="Z254" s="23" t="s">
        <v>1493</v>
      </c>
      <c r="AA254" s="113">
        <v>0</v>
      </c>
      <c r="AB254" s="113">
        <v>4</v>
      </c>
      <c r="AC254" s="69">
        <f t="shared" ref="AC254:AC255" si="22">AB254-AA254</f>
        <v>4</v>
      </c>
      <c r="AD254" s="23" t="s">
        <v>1506</v>
      </c>
      <c r="AE254" s="23" t="s">
        <v>2681</v>
      </c>
      <c r="AF254" s="68">
        <v>1</v>
      </c>
      <c r="AG254" s="22">
        <f t="shared" ref="AG254:AG255" si="23">(AF254-AA254)/(AB254-AA254)</f>
        <v>0.25</v>
      </c>
      <c r="AH254" s="85" t="s">
        <v>2702</v>
      </c>
      <c r="AI254" s="68" t="s">
        <v>407</v>
      </c>
      <c r="AJ254" s="21" t="s">
        <v>2703</v>
      </c>
      <c r="AK254" s="23" t="s">
        <v>779</v>
      </c>
      <c r="AL254" s="94" t="s">
        <v>1277</v>
      </c>
      <c r="AM254" s="94" t="s">
        <v>416</v>
      </c>
      <c r="AN254" s="94" t="s">
        <v>416</v>
      </c>
      <c r="AO254" s="94" t="s">
        <v>416</v>
      </c>
      <c r="AP254" s="125" t="s">
        <v>2682</v>
      </c>
      <c r="AQ254" s="23"/>
      <c r="AR254" s="94"/>
      <c r="AS254" s="94" t="s">
        <v>416</v>
      </c>
      <c r="AT254" s="23" t="s">
        <v>416</v>
      </c>
      <c r="AU254" s="39"/>
      <c r="AV254" s="23" t="s">
        <v>416</v>
      </c>
      <c r="AW254" s="94" t="s">
        <v>416</v>
      </c>
      <c r="AX254" s="115">
        <v>0</v>
      </c>
      <c r="AY254" s="116">
        <v>0</v>
      </c>
      <c r="AZ254" s="116" t="s">
        <v>2683</v>
      </c>
      <c r="BA254" s="116">
        <v>0</v>
      </c>
      <c r="BB254" s="116" t="s">
        <v>81</v>
      </c>
      <c r="BC254" s="117">
        <v>0</v>
      </c>
      <c r="BD254" s="72">
        <v>0</v>
      </c>
    </row>
    <row r="255" spans="1:60" s="41" customFormat="1" ht="60" customHeight="1" x14ac:dyDescent="0.25">
      <c r="A255" s="68">
        <v>865</v>
      </c>
      <c r="B255" s="23" t="s">
        <v>2661</v>
      </c>
      <c r="C255" s="23" t="s">
        <v>2661</v>
      </c>
      <c r="D255" s="23" t="s">
        <v>2661</v>
      </c>
      <c r="E255" s="23" t="s">
        <v>35</v>
      </c>
      <c r="F255" s="23"/>
      <c r="G255" s="23" t="s">
        <v>416</v>
      </c>
      <c r="H255" s="23" t="s">
        <v>412</v>
      </c>
      <c r="I255" s="94" t="s">
        <v>416</v>
      </c>
      <c r="J255" s="94" t="s">
        <v>416</v>
      </c>
      <c r="K255" s="68">
        <f>IF(I255="na",0,IF(COUNTIFS($C$1:C255,C255,$I$1:I255,I255)&gt;1,0,1))</f>
        <v>0</v>
      </c>
      <c r="L255" s="68">
        <f>IF(I255="na",0,IF(COUNTIFS($D$1:D255,D255,$I$1:I255,I255)&gt;1,0,1))</f>
        <v>0</v>
      </c>
      <c r="M255" s="68">
        <f>IF(S255="",0,IF(VLOOKUP(R255,#REF!,2,0)=1,S255-O255,S255-SUMIFS($S:$S,$R:$R,INDEX(meses,VLOOKUP(R255,#REF!,2,0)-1),D:D,D255)))</f>
        <v>0</v>
      </c>
      <c r="N255" s="94"/>
      <c r="O255" s="94"/>
      <c r="P255" s="94"/>
      <c r="Q255" s="94"/>
      <c r="R255" s="94" t="s">
        <v>1597</v>
      </c>
      <c r="S255" s="2"/>
      <c r="T255" s="22"/>
      <c r="U255" s="5"/>
      <c r="V255" s="5"/>
      <c r="W255" s="5"/>
      <c r="X255" s="23" t="s">
        <v>416</v>
      </c>
      <c r="Y255" s="23" t="s">
        <v>2684</v>
      </c>
      <c r="Z255" s="23" t="s">
        <v>1493</v>
      </c>
      <c r="AA255" s="113">
        <v>0</v>
      </c>
      <c r="AB255" s="113">
        <v>6</v>
      </c>
      <c r="AC255" s="69">
        <f t="shared" si="22"/>
        <v>6</v>
      </c>
      <c r="AD255" s="23" t="s">
        <v>1506</v>
      </c>
      <c r="AE255" s="23" t="s">
        <v>2685</v>
      </c>
      <c r="AF255" s="68">
        <v>1</v>
      </c>
      <c r="AG255" s="22">
        <f t="shared" si="23"/>
        <v>0.16666666666666666</v>
      </c>
      <c r="AH255" s="85" t="s">
        <v>2704</v>
      </c>
      <c r="AI255" s="68" t="s">
        <v>407</v>
      </c>
      <c r="AJ255" s="21" t="s">
        <v>2705</v>
      </c>
      <c r="AK255" s="23" t="s">
        <v>779</v>
      </c>
      <c r="AL255" s="94" t="s">
        <v>1277</v>
      </c>
      <c r="AM255" s="94" t="s">
        <v>416</v>
      </c>
      <c r="AN255" s="94" t="s">
        <v>416</v>
      </c>
      <c r="AO255" s="94" t="s">
        <v>416</v>
      </c>
      <c r="AP255" s="125" t="s">
        <v>2686</v>
      </c>
      <c r="AQ255" s="23"/>
      <c r="AR255" s="94"/>
      <c r="AS255" s="94" t="s">
        <v>2687</v>
      </c>
      <c r="AT255" s="125" t="s">
        <v>2688</v>
      </c>
      <c r="AU255" s="88"/>
      <c r="AV255" s="23" t="s">
        <v>70</v>
      </c>
      <c r="AW255" s="94" t="s">
        <v>1495</v>
      </c>
      <c r="AX255" s="115">
        <v>13173884.885</v>
      </c>
      <c r="AY255" s="116">
        <v>12</v>
      </c>
      <c r="AZ255" s="116" t="s">
        <v>2668</v>
      </c>
      <c r="BA255" s="116" t="s">
        <v>332</v>
      </c>
      <c r="BB255" s="116" t="s">
        <v>333</v>
      </c>
      <c r="BC255" s="117">
        <v>158086618.62</v>
      </c>
      <c r="BD255" s="72">
        <v>151499676</v>
      </c>
    </row>
    <row r="256" spans="1:60" s="41" customFormat="1" ht="60" customHeight="1" x14ac:dyDescent="0.25">
      <c r="A256" s="68">
        <v>866</v>
      </c>
      <c r="B256" s="23" t="s">
        <v>2661</v>
      </c>
      <c r="C256" s="23" t="s">
        <v>2661</v>
      </c>
      <c r="D256" s="23" t="s">
        <v>2661</v>
      </c>
      <c r="E256" s="23" t="s">
        <v>35</v>
      </c>
      <c r="F256" s="23"/>
      <c r="G256" s="23" t="s">
        <v>416</v>
      </c>
      <c r="H256" s="23" t="s">
        <v>412</v>
      </c>
      <c r="I256" s="94" t="s">
        <v>416</v>
      </c>
      <c r="J256" s="94" t="s">
        <v>416</v>
      </c>
      <c r="K256" s="68">
        <f>IF(I256="na",0,IF(COUNTIFS($C$1:C256,C256,$I$1:I256,I256)&gt;1,0,1))</f>
        <v>0</v>
      </c>
      <c r="L256" s="68">
        <f>IF(I256="na",0,IF(COUNTIFS($D$1:D256,D256,$I$1:I256,I256)&gt;1,0,1))</f>
        <v>0</v>
      </c>
      <c r="M256" s="68">
        <f>IF(S256="",0,IF(VLOOKUP(R256,#REF!,2,0)=1,S256-O256,S256-SUMIFS($S:$S,$R:$R,INDEX(meses,VLOOKUP(R256,#REF!,2,0)-1),D:D,D256)))</f>
        <v>0</v>
      </c>
      <c r="N256" s="94"/>
      <c r="O256" s="94"/>
      <c r="P256" s="94"/>
      <c r="Q256" s="94"/>
      <c r="R256" s="94" t="s">
        <v>1597</v>
      </c>
      <c r="S256" s="2"/>
      <c r="T256" s="22"/>
      <c r="U256" s="5"/>
      <c r="V256" s="5"/>
      <c r="W256" s="5"/>
      <c r="X256" s="23"/>
      <c r="Y256" s="23"/>
      <c r="Z256" s="23"/>
      <c r="AA256" s="113"/>
      <c r="AB256" s="113"/>
      <c r="AC256" s="113"/>
      <c r="AD256" s="23"/>
      <c r="AE256" s="23"/>
      <c r="AF256" s="85"/>
      <c r="AG256" s="22"/>
      <c r="AH256" s="85"/>
      <c r="AI256" s="85"/>
      <c r="AJ256" s="85"/>
      <c r="AK256" s="23" t="s">
        <v>779</v>
      </c>
      <c r="AL256" s="94" t="s">
        <v>1277</v>
      </c>
      <c r="AM256" s="94" t="s">
        <v>416</v>
      </c>
      <c r="AN256" s="94" t="s">
        <v>416</v>
      </c>
      <c r="AO256" s="94" t="s">
        <v>416</v>
      </c>
      <c r="AP256" s="125" t="s">
        <v>2686</v>
      </c>
      <c r="AQ256" s="23"/>
      <c r="AR256" s="94"/>
      <c r="AS256" s="94" t="s">
        <v>2689</v>
      </c>
      <c r="AT256" s="140" t="s">
        <v>2690</v>
      </c>
      <c r="AU256" s="5"/>
      <c r="AV256" s="23" t="s">
        <v>70</v>
      </c>
      <c r="AW256" s="94" t="s">
        <v>779</v>
      </c>
      <c r="AX256" s="115">
        <v>28067500</v>
      </c>
      <c r="AY256" s="116">
        <v>12</v>
      </c>
      <c r="AZ256" s="116" t="s">
        <v>2668</v>
      </c>
      <c r="BA256" s="116" t="s">
        <v>332</v>
      </c>
      <c r="BB256" s="116" t="s">
        <v>333</v>
      </c>
      <c r="BC256" s="117">
        <v>336810000</v>
      </c>
      <c r="BD256" s="72">
        <v>272500000</v>
      </c>
    </row>
    <row r="257" spans="1:56" s="41" customFormat="1" ht="60" customHeight="1" x14ac:dyDescent="0.25">
      <c r="A257" s="68">
        <v>867</v>
      </c>
      <c r="B257" s="23" t="s">
        <v>2661</v>
      </c>
      <c r="C257" s="23" t="s">
        <v>2661</v>
      </c>
      <c r="D257" s="23" t="s">
        <v>2661</v>
      </c>
      <c r="E257" s="23" t="s">
        <v>35</v>
      </c>
      <c r="F257" s="23"/>
      <c r="G257" s="23" t="s">
        <v>416</v>
      </c>
      <c r="H257" s="23" t="s">
        <v>412</v>
      </c>
      <c r="I257" s="94" t="s">
        <v>416</v>
      </c>
      <c r="J257" s="94" t="s">
        <v>416</v>
      </c>
      <c r="K257" s="68">
        <f>IF(I257="na",0,IF(COUNTIFS($C$1:C257,C257,$I$1:I257,I257)&gt;1,0,1))</f>
        <v>0</v>
      </c>
      <c r="L257" s="68">
        <f>IF(I257="na",0,IF(COUNTIFS($D$1:D257,D257,$I$1:I257,I257)&gt;1,0,1))</f>
        <v>0</v>
      </c>
      <c r="M257" s="68">
        <f>IF(S257="",0,IF(VLOOKUP(R257,#REF!,2,0)=1,S257-O257,S257-SUMIFS($S:$S,$R:$R,INDEX(meses,VLOOKUP(R257,#REF!,2,0)-1),D:D,D257)))</f>
        <v>0</v>
      </c>
      <c r="N257" s="94"/>
      <c r="O257" s="94"/>
      <c r="P257" s="94"/>
      <c r="Q257" s="94"/>
      <c r="R257" s="94" t="s">
        <v>1597</v>
      </c>
      <c r="S257" s="2"/>
      <c r="T257" s="22"/>
      <c r="U257" s="5"/>
      <c r="V257" s="5"/>
      <c r="W257" s="5"/>
      <c r="X257" s="23" t="s">
        <v>416</v>
      </c>
      <c r="Y257" s="23"/>
      <c r="Z257" s="23"/>
      <c r="AA257" s="113"/>
      <c r="AB257" s="113"/>
      <c r="AC257" s="113"/>
      <c r="AD257" s="23"/>
      <c r="AE257" s="23"/>
      <c r="AF257" s="85"/>
      <c r="AG257" s="22"/>
      <c r="AH257" s="85"/>
      <c r="AI257" s="85"/>
      <c r="AJ257" s="85"/>
      <c r="AK257" s="23" t="s">
        <v>779</v>
      </c>
      <c r="AL257" s="94" t="s">
        <v>1277</v>
      </c>
      <c r="AM257" s="94" t="s">
        <v>416</v>
      </c>
      <c r="AN257" s="94" t="s">
        <v>416</v>
      </c>
      <c r="AO257" s="94" t="s">
        <v>416</v>
      </c>
      <c r="AP257" s="125" t="s">
        <v>2686</v>
      </c>
      <c r="AQ257" s="23"/>
      <c r="AR257" s="94"/>
      <c r="AS257" s="94" t="s">
        <v>2691</v>
      </c>
      <c r="AT257" s="125" t="s">
        <v>2692</v>
      </c>
      <c r="AU257" s="88"/>
      <c r="AV257" s="23" t="s">
        <v>70</v>
      </c>
      <c r="AW257" s="94" t="s">
        <v>1495</v>
      </c>
      <c r="AX257" s="115">
        <v>7214120</v>
      </c>
      <c r="AY257" s="116">
        <v>12</v>
      </c>
      <c r="AZ257" s="116" t="s">
        <v>2668</v>
      </c>
      <c r="BA257" s="116" t="s">
        <v>2468</v>
      </c>
      <c r="BB257" s="116" t="s">
        <v>2679</v>
      </c>
      <c r="BC257" s="117">
        <v>86569440</v>
      </c>
      <c r="BD257" s="72">
        <v>82962380</v>
      </c>
    </row>
    <row r="258" spans="1:56" s="41" customFormat="1" ht="60" customHeight="1" x14ac:dyDescent="0.25">
      <c r="A258" s="68">
        <v>868</v>
      </c>
      <c r="B258" s="23" t="s">
        <v>2661</v>
      </c>
      <c r="C258" s="23" t="s">
        <v>2661</v>
      </c>
      <c r="D258" s="23" t="s">
        <v>2661</v>
      </c>
      <c r="E258" s="23" t="s">
        <v>35</v>
      </c>
      <c r="F258" s="23"/>
      <c r="G258" s="23" t="s">
        <v>416</v>
      </c>
      <c r="H258" s="23" t="s">
        <v>412</v>
      </c>
      <c r="I258" s="94" t="s">
        <v>416</v>
      </c>
      <c r="J258" s="94" t="s">
        <v>416</v>
      </c>
      <c r="K258" s="68">
        <f>IF(I258="na",0,IF(COUNTIFS($C$1:C258,C258,$I$1:I258,I258)&gt;1,0,1))</f>
        <v>0</v>
      </c>
      <c r="L258" s="68">
        <f>IF(I258="na",0,IF(COUNTIFS($D$1:D258,D258,$I$1:I258,I258)&gt;1,0,1))</f>
        <v>0</v>
      </c>
      <c r="M258" s="68">
        <f>IF(S258="",0,IF(VLOOKUP(R258,#REF!,2,0)=1,S258-O258,S258-SUMIFS($S:$S,$R:$R,INDEX(meses,VLOOKUP(R258,#REF!,2,0)-1),D:D,D258)))</f>
        <v>0</v>
      </c>
      <c r="N258" s="94"/>
      <c r="O258" s="94"/>
      <c r="P258" s="94"/>
      <c r="Q258" s="94"/>
      <c r="R258" s="94" t="s">
        <v>1597</v>
      </c>
      <c r="S258" s="2"/>
      <c r="T258" s="22"/>
      <c r="U258" s="5"/>
      <c r="V258" s="5"/>
      <c r="W258" s="5"/>
      <c r="X258" s="23"/>
      <c r="Y258" s="23"/>
      <c r="Z258" s="23"/>
      <c r="AA258" s="113"/>
      <c r="AB258" s="113"/>
      <c r="AC258" s="113"/>
      <c r="AD258" s="23"/>
      <c r="AE258" s="23"/>
      <c r="AF258" s="85"/>
      <c r="AG258" s="22"/>
      <c r="AH258" s="85"/>
      <c r="AI258" s="85"/>
      <c r="AJ258" s="85"/>
      <c r="AK258" s="23" t="s">
        <v>779</v>
      </c>
      <c r="AL258" s="94" t="s">
        <v>1277</v>
      </c>
      <c r="AM258" s="94" t="s">
        <v>416</v>
      </c>
      <c r="AN258" s="94" t="s">
        <v>416</v>
      </c>
      <c r="AO258" s="94" t="s">
        <v>416</v>
      </c>
      <c r="AP258" s="125" t="s">
        <v>2686</v>
      </c>
      <c r="AQ258" s="23"/>
      <c r="AR258" s="94"/>
      <c r="AS258" s="94"/>
      <c r="AT258" s="125" t="s">
        <v>2693</v>
      </c>
      <c r="AU258" s="88"/>
      <c r="AV258" s="23" t="s">
        <v>70</v>
      </c>
      <c r="AW258" s="94" t="s">
        <v>2694</v>
      </c>
      <c r="AX258" s="115">
        <v>127376667</v>
      </c>
      <c r="AY258" s="116">
        <v>12</v>
      </c>
      <c r="AZ258" s="116" t="s">
        <v>2668</v>
      </c>
      <c r="BA258" s="116" t="s">
        <v>2468</v>
      </c>
      <c r="BB258" s="116" t="s">
        <v>2679</v>
      </c>
      <c r="BC258" s="117">
        <v>1528520004</v>
      </c>
      <c r="BD258" s="72"/>
    </row>
    <row r="259" spans="1:56" s="41" customFormat="1" ht="60" customHeight="1" x14ac:dyDescent="0.25">
      <c r="A259" s="68">
        <v>869</v>
      </c>
      <c r="B259" s="23" t="s">
        <v>2661</v>
      </c>
      <c r="C259" s="23" t="s">
        <v>2661</v>
      </c>
      <c r="D259" s="23" t="s">
        <v>2661</v>
      </c>
      <c r="E259" s="23" t="s">
        <v>35</v>
      </c>
      <c r="F259" s="23"/>
      <c r="G259" s="23" t="s">
        <v>416</v>
      </c>
      <c r="H259" s="23" t="s">
        <v>412</v>
      </c>
      <c r="I259" s="94" t="s">
        <v>416</v>
      </c>
      <c r="J259" s="94" t="s">
        <v>416</v>
      </c>
      <c r="K259" s="68">
        <f>IF(I259="na",0,IF(COUNTIFS($C$1:C259,C259,$I$1:I259,I259)&gt;1,0,1))</f>
        <v>0</v>
      </c>
      <c r="L259" s="68">
        <f>IF(I259="na",0,IF(COUNTIFS($D$1:D259,D259,$I$1:I259,I259)&gt;1,0,1))</f>
        <v>0</v>
      </c>
      <c r="M259" s="68">
        <f>IF(S259="",0,IF(VLOOKUP(R259,#REF!,2,0)=1,S259-O259,S259-SUMIFS($S:$S,$R:$R,INDEX(meses,VLOOKUP(R259,#REF!,2,0)-1),D:D,D259)))</f>
        <v>0</v>
      </c>
      <c r="N259" s="94"/>
      <c r="O259" s="94"/>
      <c r="P259" s="94"/>
      <c r="Q259" s="94"/>
      <c r="R259" s="94" t="s">
        <v>1597</v>
      </c>
      <c r="S259" s="2"/>
      <c r="T259" s="22"/>
      <c r="U259" s="5"/>
      <c r="V259" s="5"/>
      <c r="W259" s="5"/>
      <c r="X259" s="23" t="s">
        <v>416</v>
      </c>
      <c r="Y259" s="23"/>
      <c r="Z259" s="23"/>
      <c r="AA259" s="113"/>
      <c r="AB259" s="113"/>
      <c r="AC259" s="113"/>
      <c r="AD259" s="23"/>
      <c r="AE259" s="23"/>
      <c r="AF259" s="85"/>
      <c r="AG259" s="22"/>
      <c r="AH259" s="85"/>
      <c r="AI259" s="85"/>
      <c r="AJ259" s="85"/>
      <c r="AK259" s="23" t="s">
        <v>779</v>
      </c>
      <c r="AL259" s="94" t="s">
        <v>1277</v>
      </c>
      <c r="AM259" s="94" t="s">
        <v>416</v>
      </c>
      <c r="AN259" s="94" t="s">
        <v>416</v>
      </c>
      <c r="AO259" s="94" t="s">
        <v>416</v>
      </c>
      <c r="AP259" s="125" t="s">
        <v>2686</v>
      </c>
      <c r="AQ259" s="23"/>
      <c r="AR259" s="94"/>
      <c r="AS259" s="94" t="s">
        <v>2695</v>
      </c>
      <c r="AT259" s="125" t="s">
        <v>2696</v>
      </c>
      <c r="AU259" s="88"/>
      <c r="AV259" s="23" t="s">
        <v>70</v>
      </c>
      <c r="AW259" s="94" t="s">
        <v>2694</v>
      </c>
      <c r="AX259" s="115">
        <v>9617058.5</v>
      </c>
      <c r="AY259" s="116">
        <v>12</v>
      </c>
      <c r="AZ259" s="116" t="s">
        <v>2668</v>
      </c>
      <c r="BA259" s="116" t="s">
        <v>332</v>
      </c>
      <c r="BB259" s="116" t="s">
        <v>333</v>
      </c>
      <c r="BC259" s="117">
        <v>115404702</v>
      </c>
      <c r="BD259" s="72">
        <v>106605000</v>
      </c>
    </row>
    <row r="260" spans="1:56" s="41" customFormat="1" ht="60" customHeight="1" x14ac:dyDescent="0.25">
      <c r="A260" s="68">
        <v>870</v>
      </c>
      <c r="B260" s="23" t="s">
        <v>2661</v>
      </c>
      <c r="C260" s="23" t="s">
        <v>2661</v>
      </c>
      <c r="D260" s="23" t="s">
        <v>2661</v>
      </c>
      <c r="E260" s="23" t="s">
        <v>35</v>
      </c>
      <c r="F260" s="23"/>
      <c r="G260" s="23" t="s">
        <v>416</v>
      </c>
      <c r="H260" s="23" t="s">
        <v>412</v>
      </c>
      <c r="I260" s="94" t="s">
        <v>416</v>
      </c>
      <c r="J260" s="94" t="s">
        <v>416</v>
      </c>
      <c r="K260" s="68">
        <f>IF(I260="na",0,IF(COUNTIFS($C$1:C260,C260,$I$1:I260,I260)&gt;1,0,1))</f>
        <v>0</v>
      </c>
      <c r="L260" s="68">
        <f>IF(I260="na",0,IF(COUNTIFS($D$1:D260,D260,$I$1:I260,I260)&gt;1,0,1))</f>
        <v>0</v>
      </c>
      <c r="M260" s="68">
        <f>IF(S260="",0,IF(VLOOKUP(R260,#REF!,2,0)=1,S260-O260,S260-SUMIFS($S:$S,$R:$R,INDEX(meses,VLOOKUP(R260,#REF!,2,0)-1),D:D,D260)))</f>
        <v>0</v>
      </c>
      <c r="N260" s="94"/>
      <c r="O260" s="94"/>
      <c r="P260" s="94"/>
      <c r="Q260" s="94"/>
      <c r="R260" s="94" t="s">
        <v>1597</v>
      </c>
      <c r="S260" s="2"/>
      <c r="T260" s="22"/>
      <c r="U260" s="5"/>
      <c r="V260" s="5"/>
      <c r="W260" s="5"/>
      <c r="X260" s="23" t="s">
        <v>416</v>
      </c>
      <c r="Y260" s="23"/>
      <c r="Z260" s="23"/>
      <c r="AA260" s="113"/>
      <c r="AB260" s="113"/>
      <c r="AC260" s="113"/>
      <c r="AD260" s="23"/>
      <c r="AE260" s="23"/>
      <c r="AF260" s="85"/>
      <c r="AG260" s="22"/>
      <c r="AH260" s="85"/>
      <c r="AI260" s="85"/>
      <c r="AJ260" s="85"/>
      <c r="AK260" s="23" t="s">
        <v>779</v>
      </c>
      <c r="AL260" s="94" t="s">
        <v>1277</v>
      </c>
      <c r="AM260" s="94" t="s">
        <v>416</v>
      </c>
      <c r="AN260" s="94" t="s">
        <v>416</v>
      </c>
      <c r="AO260" s="94" t="s">
        <v>416</v>
      </c>
      <c r="AP260" s="125" t="s">
        <v>2686</v>
      </c>
      <c r="AQ260" s="23"/>
      <c r="AR260" s="94"/>
      <c r="AS260" s="94" t="s">
        <v>2697</v>
      </c>
      <c r="AT260" s="125" t="s">
        <v>2698</v>
      </c>
      <c r="AU260" s="88"/>
      <c r="AV260" s="23" t="s">
        <v>70</v>
      </c>
      <c r="AW260" s="94" t="s">
        <v>2694</v>
      </c>
      <c r="AX260" s="115">
        <v>9270000</v>
      </c>
      <c r="AY260" s="116">
        <v>12</v>
      </c>
      <c r="AZ260" s="116" t="s">
        <v>2668</v>
      </c>
      <c r="BA260" s="116">
        <v>0</v>
      </c>
      <c r="BB260" s="116" t="s">
        <v>2699</v>
      </c>
      <c r="BC260" s="117">
        <v>111240000</v>
      </c>
      <c r="BD260" s="72">
        <v>99000000</v>
      </c>
    </row>
    <row r="261" spans="1:56" s="41" customFormat="1" ht="60" customHeight="1" x14ac:dyDescent="0.25">
      <c r="A261" s="68">
        <v>871</v>
      </c>
      <c r="B261" s="20" t="s">
        <v>2661</v>
      </c>
      <c r="C261" s="20" t="s">
        <v>2706</v>
      </c>
      <c r="D261" s="20" t="s">
        <v>2706</v>
      </c>
      <c r="E261" s="20" t="s">
        <v>35</v>
      </c>
      <c r="F261" s="20" t="s">
        <v>1623</v>
      </c>
      <c r="G261" s="20" t="s">
        <v>416</v>
      </c>
      <c r="H261" s="20" t="s">
        <v>2549</v>
      </c>
      <c r="I261" s="94" t="s">
        <v>416</v>
      </c>
      <c r="J261" s="94" t="s">
        <v>416</v>
      </c>
      <c r="K261" s="68">
        <f>IF(I261="na",0,IF(COUNTIFS($C$1:C261,C261,$I$1:I261,I261)&gt;1,0,1))</f>
        <v>0</v>
      </c>
      <c r="L261" s="68">
        <f>IF(I261="na",0,IF(COUNTIFS($D$1:D261,D261,$I$1:I261,I261)&gt;1,0,1))</f>
        <v>0</v>
      </c>
      <c r="M261" s="68">
        <f>IF(S261="",0,IF(VLOOKUP(R261,#REF!,2,0)=1,S261-O261,S261-SUMIFS($S:$S,$R:$R,INDEX(meses,VLOOKUP(R261,#REF!,2,0)-1),D:D,D261)))</f>
        <v>0</v>
      </c>
      <c r="N261" s="68"/>
      <c r="O261" s="68"/>
      <c r="P261" s="68"/>
      <c r="Q261" s="68"/>
      <c r="R261" s="68" t="s">
        <v>392</v>
      </c>
      <c r="S261" s="2"/>
      <c r="T261" s="22"/>
      <c r="U261" s="5"/>
      <c r="V261" s="5"/>
      <c r="W261" s="5"/>
      <c r="X261" s="20" t="s">
        <v>416</v>
      </c>
      <c r="Y261" s="20" t="s">
        <v>2707</v>
      </c>
      <c r="Z261" s="20" t="s">
        <v>2553</v>
      </c>
      <c r="AA261" s="22">
        <v>0</v>
      </c>
      <c r="AB261" s="22">
        <v>1</v>
      </c>
      <c r="AC261" s="69">
        <f t="shared" ref="AC261" si="24">AB261-AA261</f>
        <v>1</v>
      </c>
      <c r="AD261" s="20" t="s">
        <v>2708</v>
      </c>
      <c r="AE261" s="20" t="s">
        <v>2709</v>
      </c>
      <c r="AF261" s="141">
        <v>0.22600000000000001</v>
      </c>
      <c r="AG261" s="22">
        <f t="shared" ref="AG261" si="25">(AF261-AA261)/(AB261-AA261)</f>
        <v>0.22600000000000001</v>
      </c>
      <c r="AH261" s="21" t="s">
        <v>2749</v>
      </c>
      <c r="AI261" s="68" t="s">
        <v>407</v>
      </c>
      <c r="AJ261" s="21" t="s">
        <v>2750</v>
      </c>
      <c r="AK261" s="20" t="s">
        <v>779</v>
      </c>
      <c r="AL261" s="2" t="s">
        <v>1277</v>
      </c>
      <c r="AM261" s="2" t="s">
        <v>416</v>
      </c>
      <c r="AN261" s="2" t="s">
        <v>416</v>
      </c>
      <c r="AO261" s="2" t="s">
        <v>416</v>
      </c>
      <c r="AP261" s="20" t="s">
        <v>2710</v>
      </c>
      <c r="AQ261" s="39"/>
      <c r="AR261" s="2"/>
      <c r="AS261" s="142">
        <v>1764</v>
      </c>
      <c r="AT261" s="39" t="s">
        <v>2711</v>
      </c>
      <c r="AU261" s="2"/>
      <c r="AV261" s="39" t="s">
        <v>2712</v>
      </c>
      <c r="AW261" s="2" t="s">
        <v>779</v>
      </c>
      <c r="AX261" s="70"/>
      <c r="AY261" s="71">
        <v>12</v>
      </c>
      <c r="AZ261" s="71" t="s">
        <v>2683</v>
      </c>
      <c r="BA261" s="71">
        <v>0</v>
      </c>
      <c r="BB261" s="71" t="s">
        <v>81</v>
      </c>
      <c r="BC261" s="72">
        <v>369316413</v>
      </c>
      <c r="BD261" s="72">
        <v>59365157</v>
      </c>
    </row>
    <row r="262" spans="1:56" s="41" customFormat="1" ht="60" customHeight="1" x14ac:dyDescent="0.25">
      <c r="A262" s="68">
        <v>872</v>
      </c>
      <c r="B262" s="20" t="s">
        <v>2661</v>
      </c>
      <c r="C262" s="20" t="s">
        <v>2706</v>
      </c>
      <c r="D262" s="20" t="s">
        <v>2706</v>
      </c>
      <c r="E262" s="20" t="s">
        <v>35</v>
      </c>
      <c r="F262" s="20" t="s">
        <v>1623</v>
      </c>
      <c r="G262" s="20" t="s">
        <v>416</v>
      </c>
      <c r="H262" s="20" t="s">
        <v>2549</v>
      </c>
      <c r="I262" s="94" t="s">
        <v>416</v>
      </c>
      <c r="J262" s="94" t="s">
        <v>416</v>
      </c>
      <c r="K262" s="68">
        <f>IF(I262="na",0,IF(COUNTIFS($C$1:C262,C262,$I$1:I262,I262)&gt;1,0,1))</f>
        <v>0</v>
      </c>
      <c r="L262" s="68">
        <f>IF(I262="na",0,IF(COUNTIFS($D$1:D262,D262,$I$1:I262,I262)&gt;1,0,1))</f>
        <v>0</v>
      </c>
      <c r="M262" s="68">
        <f>IF(S262="",0,IF(VLOOKUP(R262,#REF!,2,0)=1,S262-O262,S262-SUMIFS($S:$S,$R:$R,INDEX(meses,VLOOKUP(R262,#REF!,2,0)-1),D:D,D262)))</f>
        <v>0</v>
      </c>
      <c r="N262" s="68"/>
      <c r="O262" s="68"/>
      <c r="P262" s="68"/>
      <c r="Q262" s="68"/>
      <c r="R262" s="68" t="s">
        <v>392</v>
      </c>
      <c r="S262" s="2"/>
      <c r="T262" s="22"/>
      <c r="U262" s="5"/>
      <c r="V262" s="5"/>
      <c r="W262" s="5"/>
      <c r="X262" s="20" t="s">
        <v>416</v>
      </c>
      <c r="Y262" s="20"/>
      <c r="Z262" s="20"/>
      <c r="AA262" s="22"/>
      <c r="AB262" s="22"/>
      <c r="AC262" s="22"/>
      <c r="AD262" s="20"/>
      <c r="AE262" s="20"/>
      <c r="AF262" s="5"/>
      <c r="AG262" s="22"/>
      <c r="AH262" s="5"/>
      <c r="AI262" s="5"/>
      <c r="AJ262" s="5"/>
      <c r="AK262" s="20" t="s">
        <v>779</v>
      </c>
      <c r="AL262" s="2" t="s">
        <v>1277</v>
      </c>
      <c r="AM262" s="2" t="s">
        <v>416</v>
      </c>
      <c r="AN262" s="2" t="s">
        <v>416</v>
      </c>
      <c r="AO262" s="2" t="s">
        <v>416</v>
      </c>
      <c r="AP262" s="39" t="s">
        <v>2710</v>
      </c>
      <c r="AQ262" s="39"/>
      <c r="AR262" s="2"/>
      <c r="AS262" s="2">
        <v>1757</v>
      </c>
      <c r="AT262" s="39" t="s">
        <v>2713</v>
      </c>
      <c r="AU262" s="2"/>
      <c r="AV262" s="39" t="s">
        <v>70</v>
      </c>
      <c r="AW262" s="2" t="s">
        <v>779</v>
      </c>
      <c r="AX262" s="70"/>
      <c r="AY262" s="71">
        <v>12</v>
      </c>
      <c r="AZ262" s="71" t="s">
        <v>2683</v>
      </c>
      <c r="BA262" s="71">
        <v>0</v>
      </c>
      <c r="BB262" s="71" t="s">
        <v>81</v>
      </c>
      <c r="BC262" s="72">
        <v>10950248</v>
      </c>
      <c r="BD262" s="72">
        <v>10882739</v>
      </c>
    </row>
    <row r="263" spans="1:56" s="41" customFormat="1" ht="60" customHeight="1" x14ac:dyDescent="0.25">
      <c r="A263" s="68">
        <v>873</v>
      </c>
      <c r="B263" s="20" t="s">
        <v>2661</v>
      </c>
      <c r="C263" s="20" t="s">
        <v>2706</v>
      </c>
      <c r="D263" s="20" t="s">
        <v>2706</v>
      </c>
      <c r="E263" s="20" t="s">
        <v>35</v>
      </c>
      <c r="F263" s="20" t="s">
        <v>1623</v>
      </c>
      <c r="G263" s="20" t="s">
        <v>416</v>
      </c>
      <c r="H263" s="20" t="s">
        <v>2549</v>
      </c>
      <c r="I263" s="94" t="s">
        <v>416</v>
      </c>
      <c r="J263" s="94" t="s">
        <v>416</v>
      </c>
      <c r="K263" s="68">
        <f>IF(I263="na",0,IF(COUNTIFS($C$1:C263,C263,$I$1:I263,I263)&gt;1,0,1))</f>
        <v>0</v>
      </c>
      <c r="L263" s="68">
        <f>IF(I263="na",0,IF(COUNTIFS($D$1:D263,D263,$I$1:I263,I263)&gt;1,0,1))</f>
        <v>0</v>
      </c>
      <c r="M263" s="68">
        <f>IF(S263="",0,IF(VLOOKUP(R263,#REF!,2,0)=1,S263-O263,S263-SUMIFS($S:$S,$R:$R,INDEX(meses,VLOOKUP(R263,#REF!,2,0)-1),D:D,D263)))</f>
        <v>0</v>
      </c>
      <c r="N263" s="68"/>
      <c r="O263" s="68"/>
      <c r="P263" s="68"/>
      <c r="Q263" s="68"/>
      <c r="R263" s="68" t="s">
        <v>392</v>
      </c>
      <c r="S263" s="2"/>
      <c r="T263" s="22"/>
      <c r="U263" s="5"/>
      <c r="V263" s="5"/>
      <c r="W263" s="5"/>
      <c r="X263" s="20" t="s">
        <v>416</v>
      </c>
      <c r="Y263" s="20"/>
      <c r="Z263" s="20"/>
      <c r="AA263" s="22"/>
      <c r="AB263" s="22"/>
      <c r="AC263" s="22"/>
      <c r="AD263" s="20"/>
      <c r="AE263" s="20"/>
      <c r="AF263" s="5"/>
      <c r="AG263" s="22"/>
      <c r="AH263" s="5"/>
      <c r="AI263" s="5"/>
      <c r="AJ263" s="5"/>
      <c r="AK263" s="20" t="s">
        <v>779</v>
      </c>
      <c r="AL263" s="2" t="s">
        <v>1277</v>
      </c>
      <c r="AM263" s="2" t="s">
        <v>416</v>
      </c>
      <c r="AN263" s="2" t="s">
        <v>416</v>
      </c>
      <c r="AO263" s="2" t="s">
        <v>416</v>
      </c>
      <c r="AP263" s="39" t="s">
        <v>2710</v>
      </c>
      <c r="AQ263" s="39"/>
      <c r="AR263" s="2"/>
      <c r="AS263" s="2">
        <v>1761</v>
      </c>
      <c r="AT263" s="39" t="s">
        <v>2714</v>
      </c>
      <c r="AU263" s="2"/>
      <c r="AV263" s="39" t="s">
        <v>70</v>
      </c>
      <c r="AW263" s="2" t="s">
        <v>779</v>
      </c>
      <c r="AX263" s="70"/>
      <c r="AY263" s="71">
        <v>12</v>
      </c>
      <c r="AZ263" s="71" t="s">
        <v>2683</v>
      </c>
      <c r="BA263" s="71">
        <v>0</v>
      </c>
      <c r="BB263" s="71" t="s">
        <v>81</v>
      </c>
      <c r="BC263" s="72">
        <v>101596330</v>
      </c>
      <c r="BD263" s="72">
        <v>99661164</v>
      </c>
    </row>
    <row r="264" spans="1:56" s="41" customFormat="1" ht="60" customHeight="1" x14ac:dyDescent="0.25">
      <c r="A264" s="68">
        <v>874</v>
      </c>
      <c r="B264" s="20" t="s">
        <v>2661</v>
      </c>
      <c r="C264" s="20" t="s">
        <v>2706</v>
      </c>
      <c r="D264" s="20" t="s">
        <v>2706</v>
      </c>
      <c r="E264" s="20" t="s">
        <v>35</v>
      </c>
      <c r="F264" s="20" t="s">
        <v>1623</v>
      </c>
      <c r="G264" s="20" t="s">
        <v>416</v>
      </c>
      <c r="H264" s="20" t="s">
        <v>2549</v>
      </c>
      <c r="I264" s="94" t="s">
        <v>416</v>
      </c>
      <c r="J264" s="94" t="s">
        <v>416</v>
      </c>
      <c r="K264" s="68">
        <f>IF(I264="na",0,IF(COUNTIFS($C$1:C264,C264,$I$1:I264,I264)&gt;1,0,1))</f>
        <v>0</v>
      </c>
      <c r="L264" s="68">
        <f>IF(I264="na",0,IF(COUNTIFS($D$1:D264,D264,$I$1:I264,I264)&gt;1,0,1))</f>
        <v>0</v>
      </c>
      <c r="M264" s="68">
        <f>IF(S264="",0,IF(VLOOKUP(R264,#REF!,2,0)=1,S264-O264,S264-SUMIFS($S:$S,$R:$R,INDEX(meses,VLOOKUP(R264,#REF!,2,0)-1),D:D,D264)))</f>
        <v>0</v>
      </c>
      <c r="N264" s="68"/>
      <c r="O264" s="68"/>
      <c r="P264" s="68"/>
      <c r="Q264" s="68"/>
      <c r="R264" s="68" t="s">
        <v>392</v>
      </c>
      <c r="S264" s="2"/>
      <c r="T264" s="22"/>
      <c r="U264" s="5"/>
      <c r="V264" s="5"/>
      <c r="W264" s="5"/>
      <c r="X264" s="20" t="s">
        <v>416</v>
      </c>
      <c r="Y264" s="20"/>
      <c r="Z264" s="20"/>
      <c r="AA264" s="22"/>
      <c r="AB264" s="22"/>
      <c r="AC264" s="22"/>
      <c r="AD264" s="20"/>
      <c r="AE264" s="20"/>
      <c r="AF264" s="5"/>
      <c r="AG264" s="22"/>
      <c r="AH264" s="5"/>
      <c r="AI264" s="5"/>
      <c r="AJ264" s="5"/>
      <c r="AK264" s="20" t="s">
        <v>779</v>
      </c>
      <c r="AL264" s="2" t="s">
        <v>1277</v>
      </c>
      <c r="AM264" s="2" t="s">
        <v>416</v>
      </c>
      <c r="AN264" s="2" t="s">
        <v>416</v>
      </c>
      <c r="AO264" s="2" t="s">
        <v>416</v>
      </c>
      <c r="AP264" s="39" t="s">
        <v>2710</v>
      </c>
      <c r="AQ264" s="39"/>
      <c r="AR264" s="2"/>
      <c r="AS264" s="2">
        <v>1755</v>
      </c>
      <c r="AT264" s="39" t="s">
        <v>2715</v>
      </c>
      <c r="AU264" s="2"/>
      <c r="AV264" s="39" t="s">
        <v>70</v>
      </c>
      <c r="AW264" s="2" t="s">
        <v>779</v>
      </c>
      <c r="AX264" s="70"/>
      <c r="AY264" s="71">
        <v>12</v>
      </c>
      <c r="AZ264" s="71" t="s">
        <v>2683</v>
      </c>
      <c r="BA264" s="71">
        <v>0</v>
      </c>
      <c r="BB264" s="71" t="s">
        <v>81</v>
      </c>
      <c r="BC264" s="72">
        <v>35278358</v>
      </c>
      <c r="BD264" s="72">
        <v>14152867</v>
      </c>
    </row>
    <row r="265" spans="1:56" s="41" customFormat="1" ht="60" customHeight="1" x14ac:dyDescent="0.25">
      <c r="A265" s="68">
        <v>875</v>
      </c>
      <c r="B265" s="20" t="s">
        <v>2661</v>
      </c>
      <c r="C265" s="20" t="s">
        <v>2706</v>
      </c>
      <c r="D265" s="20" t="s">
        <v>2706</v>
      </c>
      <c r="E265" s="20" t="s">
        <v>35</v>
      </c>
      <c r="F265" s="20" t="s">
        <v>1623</v>
      </c>
      <c r="G265" s="20" t="s">
        <v>416</v>
      </c>
      <c r="H265" s="20" t="s">
        <v>2549</v>
      </c>
      <c r="I265" s="94" t="s">
        <v>416</v>
      </c>
      <c r="J265" s="94" t="s">
        <v>416</v>
      </c>
      <c r="K265" s="68">
        <f>IF(I265="na",0,IF(COUNTIFS($C$1:C265,C265,$I$1:I265,I265)&gt;1,0,1))</f>
        <v>0</v>
      </c>
      <c r="L265" s="68">
        <f>IF(I265="na",0,IF(COUNTIFS($D$1:D265,D265,$I$1:I265,I265)&gt;1,0,1))</f>
        <v>0</v>
      </c>
      <c r="M265" s="68">
        <f>IF(S265="",0,IF(VLOOKUP(R265,#REF!,2,0)=1,S265-O265,S265-SUMIFS($S:$S,$R:$R,INDEX(meses,VLOOKUP(R265,#REF!,2,0)-1),D:D,D265)))</f>
        <v>0</v>
      </c>
      <c r="N265" s="68"/>
      <c r="O265" s="68"/>
      <c r="P265" s="68"/>
      <c r="Q265" s="68"/>
      <c r="R265" s="68" t="s">
        <v>392</v>
      </c>
      <c r="S265" s="2"/>
      <c r="T265" s="22"/>
      <c r="U265" s="5"/>
      <c r="V265" s="5"/>
      <c r="W265" s="5"/>
      <c r="X265" s="20" t="s">
        <v>416</v>
      </c>
      <c r="Y265" s="20"/>
      <c r="Z265" s="20"/>
      <c r="AA265" s="22"/>
      <c r="AB265" s="22"/>
      <c r="AC265" s="22"/>
      <c r="AD265" s="20"/>
      <c r="AE265" s="20"/>
      <c r="AF265" s="5"/>
      <c r="AG265" s="22"/>
      <c r="AH265" s="5"/>
      <c r="AI265" s="5"/>
      <c r="AJ265" s="5"/>
      <c r="AK265" s="20" t="s">
        <v>779</v>
      </c>
      <c r="AL265" s="2" t="s">
        <v>1277</v>
      </c>
      <c r="AM265" s="2" t="s">
        <v>416</v>
      </c>
      <c r="AN265" s="2" t="s">
        <v>416</v>
      </c>
      <c r="AO265" s="2" t="s">
        <v>416</v>
      </c>
      <c r="AP265" s="39" t="s">
        <v>2710</v>
      </c>
      <c r="AQ265" s="39"/>
      <c r="AR265" s="2"/>
      <c r="AS265" s="2">
        <v>1754</v>
      </c>
      <c r="AT265" s="39" t="s">
        <v>2716</v>
      </c>
      <c r="AU265" s="2"/>
      <c r="AV265" s="39" t="s">
        <v>2712</v>
      </c>
      <c r="AW265" s="2" t="s">
        <v>779</v>
      </c>
      <c r="AX265" s="70"/>
      <c r="AY265" s="71">
        <v>12</v>
      </c>
      <c r="AZ265" s="71" t="s">
        <v>2683</v>
      </c>
      <c r="BA265" s="71">
        <v>0</v>
      </c>
      <c r="BB265" s="71" t="s">
        <v>81</v>
      </c>
      <c r="BC265" s="72">
        <v>32786811</v>
      </c>
      <c r="BD265" s="72">
        <v>30040257</v>
      </c>
    </row>
    <row r="266" spans="1:56" s="41" customFormat="1" ht="60" customHeight="1" x14ac:dyDescent="0.25">
      <c r="A266" s="68">
        <v>876</v>
      </c>
      <c r="B266" s="20" t="s">
        <v>2661</v>
      </c>
      <c r="C266" s="20" t="s">
        <v>2706</v>
      </c>
      <c r="D266" s="20" t="s">
        <v>2706</v>
      </c>
      <c r="E266" s="20" t="s">
        <v>35</v>
      </c>
      <c r="F266" s="20" t="s">
        <v>1623</v>
      </c>
      <c r="G266" s="20" t="s">
        <v>416</v>
      </c>
      <c r="H266" s="20" t="s">
        <v>2549</v>
      </c>
      <c r="I266" s="94" t="s">
        <v>416</v>
      </c>
      <c r="J266" s="94" t="s">
        <v>416</v>
      </c>
      <c r="K266" s="68">
        <f>IF(I266="na",0,IF(COUNTIFS($C$1:C266,C266,$I$1:I266,I266)&gt;1,0,1))</f>
        <v>0</v>
      </c>
      <c r="L266" s="68">
        <f>IF(I266="na",0,IF(COUNTIFS($D$1:D266,D266,$I$1:I266,I266)&gt;1,0,1))</f>
        <v>0</v>
      </c>
      <c r="M266" s="68">
        <f>IF(S266="",0,IF(VLOOKUP(R266,#REF!,2,0)=1,S266-O266,S266-SUMIFS($S:$S,$R:$R,INDEX(meses,VLOOKUP(R266,#REF!,2,0)-1),D:D,D266)))</f>
        <v>0</v>
      </c>
      <c r="N266" s="68"/>
      <c r="O266" s="68"/>
      <c r="P266" s="68"/>
      <c r="Q266" s="68"/>
      <c r="R266" s="68" t="s">
        <v>392</v>
      </c>
      <c r="S266" s="2"/>
      <c r="T266" s="22"/>
      <c r="U266" s="5"/>
      <c r="V266" s="5"/>
      <c r="W266" s="5"/>
      <c r="X266" s="20" t="s">
        <v>416</v>
      </c>
      <c r="Y266" s="20"/>
      <c r="Z266" s="20"/>
      <c r="AA266" s="22"/>
      <c r="AB266" s="22"/>
      <c r="AC266" s="22"/>
      <c r="AD266" s="20"/>
      <c r="AE266" s="20"/>
      <c r="AF266" s="5"/>
      <c r="AG266" s="22"/>
      <c r="AH266" s="5"/>
      <c r="AI266" s="5"/>
      <c r="AJ266" s="5"/>
      <c r="AK266" s="20" t="s">
        <v>779</v>
      </c>
      <c r="AL266" s="2" t="s">
        <v>1277</v>
      </c>
      <c r="AM266" s="2" t="s">
        <v>416</v>
      </c>
      <c r="AN266" s="2" t="s">
        <v>416</v>
      </c>
      <c r="AO266" s="2" t="s">
        <v>416</v>
      </c>
      <c r="AP266" s="39" t="s">
        <v>2710</v>
      </c>
      <c r="AQ266" s="39"/>
      <c r="AR266" s="2"/>
      <c r="AS266" s="2">
        <v>1758</v>
      </c>
      <c r="AT266" s="39" t="s">
        <v>2717</v>
      </c>
      <c r="AU266" s="2"/>
      <c r="AV266" s="39" t="s">
        <v>2712</v>
      </c>
      <c r="AW266" s="2" t="s">
        <v>779</v>
      </c>
      <c r="AX266" s="70"/>
      <c r="AY266" s="71">
        <v>12</v>
      </c>
      <c r="AZ266" s="71" t="s">
        <v>2683</v>
      </c>
      <c r="BA266" s="71">
        <v>0</v>
      </c>
      <c r="BB266" s="71" t="s">
        <v>81</v>
      </c>
      <c r="BC266" s="72">
        <v>369316413</v>
      </c>
      <c r="BD266" s="72">
        <v>369316413</v>
      </c>
    </row>
    <row r="267" spans="1:56" s="41" customFormat="1" ht="60" customHeight="1" x14ac:dyDescent="0.25">
      <c r="A267" s="68">
        <v>877</v>
      </c>
      <c r="B267" s="20" t="s">
        <v>2661</v>
      </c>
      <c r="C267" s="20" t="s">
        <v>2706</v>
      </c>
      <c r="D267" s="20" t="s">
        <v>2706</v>
      </c>
      <c r="E267" s="20" t="s">
        <v>35</v>
      </c>
      <c r="F267" s="20" t="s">
        <v>1623</v>
      </c>
      <c r="G267" s="20" t="s">
        <v>416</v>
      </c>
      <c r="H267" s="20" t="s">
        <v>2549</v>
      </c>
      <c r="I267" s="94" t="s">
        <v>416</v>
      </c>
      <c r="J267" s="94" t="s">
        <v>416</v>
      </c>
      <c r="K267" s="68">
        <f>IF(I267="na",0,IF(COUNTIFS($C$1:C267,C267,$I$1:I267,I267)&gt;1,0,1))</f>
        <v>0</v>
      </c>
      <c r="L267" s="68">
        <f>IF(I267="na",0,IF(COUNTIFS($D$1:D267,D267,$I$1:I267,I267)&gt;1,0,1))</f>
        <v>0</v>
      </c>
      <c r="M267" s="68">
        <f>IF(S267="",0,IF(VLOOKUP(R267,#REF!,2,0)=1,S267-O267,S267-SUMIFS($S:$S,$R:$R,INDEX(meses,VLOOKUP(R267,#REF!,2,0)-1),D:D,D267)))</f>
        <v>0</v>
      </c>
      <c r="N267" s="68"/>
      <c r="O267" s="68"/>
      <c r="P267" s="68"/>
      <c r="Q267" s="68"/>
      <c r="R267" s="68" t="s">
        <v>392</v>
      </c>
      <c r="S267" s="2"/>
      <c r="T267" s="22"/>
      <c r="U267" s="5"/>
      <c r="V267" s="5"/>
      <c r="W267" s="5"/>
      <c r="X267" s="20" t="s">
        <v>416</v>
      </c>
      <c r="Y267" s="20" t="s">
        <v>2718</v>
      </c>
      <c r="Z267" s="20" t="s">
        <v>2553</v>
      </c>
      <c r="AA267" s="22">
        <v>0</v>
      </c>
      <c r="AB267" s="22">
        <v>1</v>
      </c>
      <c r="AC267" s="69">
        <f t="shared" ref="AC267:AC274" si="26">AB267-AA267</f>
        <v>1</v>
      </c>
      <c r="AD267" s="20" t="s">
        <v>2708</v>
      </c>
      <c r="AE267" s="20" t="s">
        <v>2719</v>
      </c>
      <c r="AF267" s="143">
        <v>1</v>
      </c>
      <c r="AG267" s="22">
        <f t="shared" ref="AG267:AG274" si="27">(AF267-AA267)/(AB267-AA267)</f>
        <v>1</v>
      </c>
      <c r="AH267" s="21" t="s">
        <v>2751</v>
      </c>
      <c r="AI267" s="68" t="s">
        <v>407</v>
      </c>
      <c r="AJ267" s="21" t="s">
        <v>2752</v>
      </c>
      <c r="AK267" s="20" t="s">
        <v>779</v>
      </c>
      <c r="AL267" s="2" t="s">
        <v>1277</v>
      </c>
      <c r="AM267" s="2" t="s">
        <v>416</v>
      </c>
      <c r="AN267" s="2" t="s">
        <v>416</v>
      </c>
      <c r="AO267" s="2" t="s">
        <v>416</v>
      </c>
      <c r="AP267" s="20" t="s">
        <v>2720</v>
      </c>
      <c r="AQ267" s="39"/>
      <c r="AR267" s="2"/>
      <c r="AS267" s="2">
        <v>1762</v>
      </c>
      <c r="AT267" s="39" t="s">
        <v>2721</v>
      </c>
      <c r="AU267" s="2"/>
      <c r="AV267" s="39" t="s">
        <v>70</v>
      </c>
      <c r="AW267" s="2" t="s">
        <v>779</v>
      </c>
      <c r="AX267" s="70"/>
      <c r="AY267" s="71">
        <v>12</v>
      </c>
      <c r="AZ267" s="71" t="s">
        <v>2683</v>
      </c>
      <c r="BA267" s="71">
        <v>0</v>
      </c>
      <c r="BB267" s="71" t="s">
        <v>81</v>
      </c>
      <c r="BC267" s="72">
        <v>161088181</v>
      </c>
      <c r="BD267" s="72">
        <v>145088181</v>
      </c>
    </row>
    <row r="268" spans="1:56" s="41" customFormat="1" ht="60" customHeight="1" x14ac:dyDescent="0.25">
      <c r="A268" s="68">
        <v>878</v>
      </c>
      <c r="B268" s="20" t="s">
        <v>2661</v>
      </c>
      <c r="C268" s="20" t="s">
        <v>2706</v>
      </c>
      <c r="D268" s="20" t="s">
        <v>2706</v>
      </c>
      <c r="E268" s="20" t="s">
        <v>35</v>
      </c>
      <c r="F268" s="20" t="s">
        <v>1623</v>
      </c>
      <c r="G268" s="20" t="s">
        <v>416</v>
      </c>
      <c r="H268" s="20" t="s">
        <v>2549</v>
      </c>
      <c r="I268" s="94" t="s">
        <v>416</v>
      </c>
      <c r="J268" s="94" t="s">
        <v>416</v>
      </c>
      <c r="K268" s="68">
        <f>IF(I268="na",0,IF(COUNTIFS($C$1:C268,C268,$I$1:I268,I268)&gt;1,0,1))</f>
        <v>0</v>
      </c>
      <c r="L268" s="68">
        <f>IF(I268="na",0,IF(COUNTIFS($D$1:D268,D268,$I$1:I268,I268)&gt;1,0,1))</f>
        <v>0</v>
      </c>
      <c r="M268" s="68">
        <f>IF(S268="",0,IF(VLOOKUP(R268,#REF!,2,0)=1,S268-O268,S268-SUMIFS($S:$S,$R:$R,INDEX(meses,VLOOKUP(R268,#REF!,2,0)-1),D:D,D268)))</f>
        <v>0</v>
      </c>
      <c r="N268" s="68"/>
      <c r="O268" s="68"/>
      <c r="P268" s="68"/>
      <c r="Q268" s="68"/>
      <c r="R268" s="68" t="s">
        <v>392</v>
      </c>
      <c r="S268" s="2"/>
      <c r="T268" s="22"/>
      <c r="U268" s="5"/>
      <c r="V268" s="5"/>
      <c r="W268" s="5"/>
      <c r="X268" s="20" t="s">
        <v>416</v>
      </c>
      <c r="Y268" s="20" t="s">
        <v>2722</v>
      </c>
      <c r="Z268" s="20" t="s">
        <v>2553</v>
      </c>
      <c r="AA268" s="22">
        <v>0</v>
      </c>
      <c r="AB268" s="22">
        <v>1</v>
      </c>
      <c r="AC268" s="69">
        <f t="shared" si="26"/>
        <v>1</v>
      </c>
      <c r="AD268" s="20" t="s">
        <v>2708</v>
      </c>
      <c r="AE268" s="20" t="s">
        <v>2723</v>
      </c>
      <c r="AF268" s="141">
        <v>0.46679999999999999</v>
      </c>
      <c r="AG268" s="22">
        <f t="shared" si="27"/>
        <v>0.46679999999999999</v>
      </c>
      <c r="AH268" s="21" t="s">
        <v>2753</v>
      </c>
      <c r="AI268" s="68" t="s">
        <v>407</v>
      </c>
      <c r="AJ268" s="21" t="s">
        <v>2754</v>
      </c>
      <c r="AK268" s="20" t="s">
        <v>779</v>
      </c>
      <c r="AL268" s="2" t="s">
        <v>1277</v>
      </c>
      <c r="AM268" s="2" t="s">
        <v>416</v>
      </c>
      <c r="AN268" s="2" t="s">
        <v>416</v>
      </c>
      <c r="AO268" s="2" t="s">
        <v>416</v>
      </c>
      <c r="AP268" s="20" t="s">
        <v>2724</v>
      </c>
      <c r="AQ268" s="39"/>
      <c r="AR268" s="2"/>
      <c r="AS268" s="2">
        <v>1753</v>
      </c>
      <c r="AT268" s="39" t="s">
        <v>2725</v>
      </c>
      <c r="AU268" s="2"/>
      <c r="AV268" s="39" t="s">
        <v>2726</v>
      </c>
      <c r="AW268" s="2" t="s">
        <v>779</v>
      </c>
      <c r="AX268" s="70"/>
      <c r="AY268" s="71">
        <v>12</v>
      </c>
      <c r="AZ268" s="71" t="s">
        <v>2683</v>
      </c>
      <c r="BA268" s="71">
        <v>0</v>
      </c>
      <c r="BB268" s="71" t="s">
        <v>81</v>
      </c>
      <c r="BC268" s="72">
        <v>129162838</v>
      </c>
      <c r="BD268" s="72">
        <v>126168655</v>
      </c>
    </row>
    <row r="269" spans="1:56" s="41" customFormat="1" ht="60" customHeight="1" x14ac:dyDescent="0.25">
      <c r="A269" s="68">
        <v>879</v>
      </c>
      <c r="B269" s="20" t="s">
        <v>2661</v>
      </c>
      <c r="C269" s="20" t="s">
        <v>2706</v>
      </c>
      <c r="D269" s="20" t="s">
        <v>2706</v>
      </c>
      <c r="E269" s="20" t="s">
        <v>35</v>
      </c>
      <c r="F269" s="20" t="s">
        <v>1623</v>
      </c>
      <c r="G269" s="20" t="s">
        <v>416</v>
      </c>
      <c r="H269" s="20" t="s">
        <v>2549</v>
      </c>
      <c r="I269" s="94" t="s">
        <v>416</v>
      </c>
      <c r="J269" s="94" t="s">
        <v>416</v>
      </c>
      <c r="K269" s="68">
        <f>IF(I269="na",0,IF(COUNTIFS($C$1:C269,C269,$I$1:I269,I269)&gt;1,0,1))</f>
        <v>0</v>
      </c>
      <c r="L269" s="68">
        <f>IF(I269="na",0,IF(COUNTIFS($D$1:D269,D269,$I$1:I269,I269)&gt;1,0,1))</f>
        <v>0</v>
      </c>
      <c r="M269" s="68">
        <f>IF(S269="",0,IF(VLOOKUP(R269,#REF!,2,0)=1,S269-O269,S269-SUMIFS($S:$S,$R:$R,INDEX(meses,VLOOKUP(R269,#REF!,2,0)-1),D:D,D269)))</f>
        <v>0</v>
      </c>
      <c r="N269" s="68"/>
      <c r="O269" s="68"/>
      <c r="P269" s="68"/>
      <c r="Q269" s="68"/>
      <c r="R269" s="68" t="s">
        <v>392</v>
      </c>
      <c r="S269" s="2"/>
      <c r="T269" s="22"/>
      <c r="U269" s="5"/>
      <c r="V269" s="5"/>
      <c r="W269" s="5"/>
      <c r="X269" s="20" t="s">
        <v>416</v>
      </c>
      <c r="Y269" s="20" t="s">
        <v>2727</v>
      </c>
      <c r="Z269" s="20" t="s">
        <v>2553</v>
      </c>
      <c r="AA269" s="22">
        <v>0</v>
      </c>
      <c r="AB269" s="22">
        <v>1</v>
      </c>
      <c r="AC269" s="69">
        <f t="shared" si="26"/>
        <v>1</v>
      </c>
      <c r="AD269" s="20" t="s">
        <v>2728</v>
      </c>
      <c r="AE269" s="20" t="s">
        <v>2729</v>
      </c>
      <c r="AF269" s="141">
        <v>0.51170000000000004</v>
      </c>
      <c r="AG269" s="22">
        <f t="shared" si="27"/>
        <v>0.51170000000000004</v>
      </c>
      <c r="AH269" s="21" t="s">
        <v>2755</v>
      </c>
      <c r="AI269" s="68" t="s">
        <v>407</v>
      </c>
      <c r="AJ269" s="21" t="s">
        <v>2756</v>
      </c>
      <c r="AK269" s="20" t="s">
        <v>779</v>
      </c>
      <c r="AL269" s="2" t="s">
        <v>1277</v>
      </c>
      <c r="AM269" s="2" t="s">
        <v>416</v>
      </c>
      <c r="AN269" s="2" t="s">
        <v>416</v>
      </c>
      <c r="AO269" s="2" t="s">
        <v>416</v>
      </c>
      <c r="AP269" s="20" t="s">
        <v>2730</v>
      </c>
      <c r="AQ269" s="39"/>
      <c r="AR269" s="2"/>
      <c r="AS269" s="2">
        <v>1275</v>
      </c>
      <c r="AT269" s="39" t="s">
        <v>2731</v>
      </c>
      <c r="AU269" s="2"/>
      <c r="AV269" s="39" t="s">
        <v>70</v>
      </c>
      <c r="AW269" s="2" t="s">
        <v>779</v>
      </c>
      <c r="AX269" s="70"/>
      <c r="AY269" s="71">
        <v>12</v>
      </c>
      <c r="AZ269" s="71" t="s">
        <v>2683</v>
      </c>
      <c r="BA269" s="71">
        <v>0</v>
      </c>
      <c r="BB269" s="71" t="s">
        <v>81</v>
      </c>
      <c r="BC269" s="72">
        <v>34909143.149999999</v>
      </c>
      <c r="BD269" s="72">
        <v>14000000</v>
      </c>
    </row>
    <row r="270" spans="1:56" s="41" customFormat="1" ht="60" customHeight="1" x14ac:dyDescent="0.25">
      <c r="A270" s="68">
        <v>880</v>
      </c>
      <c r="B270" s="20" t="s">
        <v>2661</v>
      </c>
      <c r="C270" s="20" t="s">
        <v>2706</v>
      </c>
      <c r="D270" s="20" t="s">
        <v>2706</v>
      </c>
      <c r="E270" s="20" t="s">
        <v>35</v>
      </c>
      <c r="F270" s="20" t="s">
        <v>1623</v>
      </c>
      <c r="G270" s="20" t="s">
        <v>416</v>
      </c>
      <c r="H270" s="20" t="s">
        <v>2549</v>
      </c>
      <c r="I270" s="94" t="s">
        <v>416</v>
      </c>
      <c r="J270" s="94" t="s">
        <v>416</v>
      </c>
      <c r="K270" s="68">
        <f>IF(I270="na",0,IF(COUNTIFS($C$1:C270,C270,$I$1:I270,I270)&gt;1,0,1))</f>
        <v>0</v>
      </c>
      <c r="L270" s="68">
        <f>IF(I270="na",0,IF(COUNTIFS($D$1:D270,D270,$I$1:I270,I270)&gt;1,0,1))</f>
        <v>0</v>
      </c>
      <c r="M270" s="68">
        <f>IF(S270="",0,IF(VLOOKUP(R270,#REF!,2,0)=1,S270-O270,S270-SUMIFS($S:$S,$R:$R,INDEX(meses,VLOOKUP(R270,#REF!,2,0)-1),D:D,D270)))</f>
        <v>0</v>
      </c>
      <c r="N270" s="68"/>
      <c r="O270" s="68"/>
      <c r="P270" s="68"/>
      <c r="Q270" s="68"/>
      <c r="R270" s="68" t="s">
        <v>392</v>
      </c>
      <c r="S270" s="2"/>
      <c r="T270" s="22"/>
      <c r="U270" s="5"/>
      <c r="V270" s="5"/>
      <c r="W270" s="5"/>
      <c r="X270" s="20" t="s">
        <v>416</v>
      </c>
      <c r="Y270" s="20" t="s">
        <v>2732</v>
      </c>
      <c r="Z270" s="20" t="s">
        <v>2553</v>
      </c>
      <c r="AA270" s="22">
        <v>0</v>
      </c>
      <c r="AB270" s="22">
        <v>0.98</v>
      </c>
      <c r="AC270" s="69">
        <f t="shared" si="26"/>
        <v>0.98</v>
      </c>
      <c r="AD270" s="20" t="s">
        <v>2728</v>
      </c>
      <c r="AE270" s="20" t="s">
        <v>2733</v>
      </c>
      <c r="AF270" s="141">
        <v>1</v>
      </c>
      <c r="AG270" s="22">
        <f t="shared" si="27"/>
        <v>1.0204081632653061</v>
      </c>
      <c r="AH270" s="21" t="s">
        <v>2757</v>
      </c>
      <c r="AI270" s="68" t="s">
        <v>407</v>
      </c>
      <c r="AJ270" s="21" t="s">
        <v>2758</v>
      </c>
      <c r="AK270" s="20" t="s">
        <v>779</v>
      </c>
      <c r="AL270" s="2" t="s">
        <v>1277</v>
      </c>
      <c r="AM270" s="2" t="s">
        <v>416</v>
      </c>
      <c r="AN270" s="2" t="s">
        <v>416</v>
      </c>
      <c r="AO270" s="2" t="s">
        <v>416</v>
      </c>
      <c r="AP270" s="20" t="s">
        <v>2734</v>
      </c>
      <c r="AQ270" s="39"/>
      <c r="AR270" s="2"/>
      <c r="AS270" s="2" t="s">
        <v>416</v>
      </c>
      <c r="AT270" s="39" t="s">
        <v>282</v>
      </c>
      <c r="AU270" s="2"/>
      <c r="AV270" s="39" t="s">
        <v>416</v>
      </c>
      <c r="AW270" s="2" t="s">
        <v>416</v>
      </c>
      <c r="AX270" s="70">
        <v>0</v>
      </c>
      <c r="AY270" s="71">
        <v>12</v>
      </c>
      <c r="AZ270" s="71" t="s">
        <v>2683</v>
      </c>
      <c r="BA270" s="71">
        <v>0</v>
      </c>
      <c r="BB270" s="71" t="s">
        <v>81</v>
      </c>
      <c r="BC270" s="72">
        <v>0</v>
      </c>
      <c r="BD270" s="72">
        <v>0</v>
      </c>
    </row>
    <row r="271" spans="1:56" s="41" customFormat="1" ht="60" customHeight="1" x14ac:dyDescent="0.25">
      <c r="A271" s="68">
        <v>881</v>
      </c>
      <c r="B271" s="20" t="s">
        <v>2661</v>
      </c>
      <c r="C271" s="20" t="s">
        <v>2706</v>
      </c>
      <c r="D271" s="20" t="s">
        <v>2706</v>
      </c>
      <c r="E271" s="20" t="s">
        <v>35</v>
      </c>
      <c r="F271" s="20" t="s">
        <v>1623</v>
      </c>
      <c r="G271" s="20" t="s">
        <v>416</v>
      </c>
      <c r="H271" s="20" t="s">
        <v>2549</v>
      </c>
      <c r="I271" s="94" t="s">
        <v>416</v>
      </c>
      <c r="J271" s="94" t="s">
        <v>416</v>
      </c>
      <c r="K271" s="68">
        <f>IF(I271="na",0,IF(COUNTIFS($C$1:C271,C271,$I$1:I271,I271)&gt;1,0,1))</f>
        <v>0</v>
      </c>
      <c r="L271" s="68">
        <f>IF(I271="na",0,IF(COUNTIFS($D$1:D271,D271,$I$1:I271,I271)&gt;1,0,1))</f>
        <v>0</v>
      </c>
      <c r="M271" s="68">
        <f>IF(S271="",0,IF(VLOOKUP(R271,#REF!,2,0)=1,S271-O271,S271-SUMIFS($S:$S,$R:$R,INDEX(meses,VLOOKUP(R271,#REF!,2,0)-1),D:D,D271)))</f>
        <v>0</v>
      </c>
      <c r="N271" s="68"/>
      <c r="O271" s="68"/>
      <c r="P271" s="68"/>
      <c r="Q271" s="68"/>
      <c r="R271" s="68" t="s">
        <v>392</v>
      </c>
      <c r="S271" s="2"/>
      <c r="T271" s="22"/>
      <c r="U271" s="5"/>
      <c r="V271" s="5"/>
      <c r="W271" s="5"/>
      <c r="X271" s="20" t="s">
        <v>416</v>
      </c>
      <c r="Y271" s="20" t="s">
        <v>2735</v>
      </c>
      <c r="Z271" s="20" t="s">
        <v>2553</v>
      </c>
      <c r="AA271" s="22">
        <v>0</v>
      </c>
      <c r="AB271" s="22">
        <v>0.95</v>
      </c>
      <c r="AC271" s="69">
        <f t="shared" si="26"/>
        <v>0.95</v>
      </c>
      <c r="AD271" s="20" t="s">
        <v>2728</v>
      </c>
      <c r="AE271" s="20" t="s">
        <v>2736</v>
      </c>
      <c r="AF271" s="143">
        <v>0</v>
      </c>
      <c r="AG271" s="22">
        <f t="shared" si="27"/>
        <v>0</v>
      </c>
      <c r="AH271" s="21" t="s">
        <v>2737</v>
      </c>
      <c r="AI271" s="68" t="s">
        <v>407</v>
      </c>
      <c r="AJ271" s="21" t="s">
        <v>2738</v>
      </c>
      <c r="AK271" s="20" t="s">
        <v>779</v>
      </c>
      <c r="AL271" s="2" t="s">
        <v>1277</v>
      </c>
      <c r="AM271" s="2" t="s">
        <v>416</v>
      </c>
      <c r="AN271" s="2" t="s">
        <v>416</v>
      </c>
      <c r="AO271" s="2" t="s">
        <v>416</v>
      </c>
      <c r="AP271" s="20" t="s">
        <v>2739</v>
      </c>
      <c r="AQ271" s="5"/>
      <c r="AR271" s="144"/>
      <c r="AS271" s="2" t="s">
        <v>416</v>
      </c>
      <c r="AT271" s="39" t="s">
        <v>282</v>
      </c>
      <c r="AU271" s="2"/>
      <c r="AV271" s="39" t="s">
        <v>416</v>
      </c>
      <c r="AW271" s="2" t="s">
        <v>416</v>
      </c>
      <c r="AX271" s="70">
        <v>0</v>
      </c>
      <c r="AY271" s="71">
        <v>12</v>
      </c>
      <c r="AZ271" s="71" t="s">
        <v>2683</v>
      </c>
      <c r="BA271" s="71">
        <v>0</v>
      </c>
      <c r="BB271" s="71" t="s">
        <v>81</v>
      </c>
      <c r="BC271" s="72">
        <v>0</v>
      </c>
      <c r="BD271" s="72">
        <v>0</v>
      </c>
    </row>
    <row r="272" spans="1:56" s="41" customFormat="1" ht="60" customHeight="1" x14ac:dyDescent="0.25">
      <c r="A272" s="68">
        <v>882</v>
      </c>
      <c r="B272" s="20" t="s">
        <v>2661</v>
      </c>
      <c r="C272" s="20" t="s">
        <v>2706</v>
      </c>
      <c r="D272" s="20" t="s">
        <v>2706</v>
      </c>
      <c r="E272" s="20" t="s">
        <v>35</v>
      </c>
      <c r="F272" s="20" t="s">
        <v>1623</v>
      </c>
      <c r="G272" s="20" t="s">
        <v>416</v>
      </c>
      <c r="H272" s="20" t="s">
        <v>2549</v>
      </c>
      <c r="I272" s="94" t="s">
        <v>416</v>
      </c>
      <c r="J272" s="94" t="s">
        <v>416</v>
      </c>
      <c r="K272" s="68">
        <f>IF(I272="na",0,IF(COUNTIFS($C$1:C272,C272,$I$1:I272,I272)&gt;1,0,1))</f>
        <v>0</v>
      </c>
      <c r="L272" s="68">
        <f>IF(I272="na",0,IF(COUNTIFS($D$1:D272,D272,$I$1:I272,I272)&gt;1,0,1))</f>
        <v>0</v>
      </c>
      <c r="M272" s="68">
        <f>IF(S272="",0,IF(VLOOKUP(R272,#REF!,2,0)=1,S272-O272,S272-SUMIFS($S:$S,$R:$R,INDEX(meses,VLOOKUP(R272,#REF!,2,0)-1),D:D,D272)))</f>
        <v>0</v>
      </c>
      <c r="N272" s="68"/>
      <c r="O272" s="68"/>
      <c r="P272" s="68"/>
      <c r="Q272" s="68"/>
      <c r="R272" s="68" t="s">
        <v>392</v>
      </c>
      <c r="S272" s="2"/>
      <c r="T272" s="22"/>
      <c r="U272" s="5"/>
      <c r="V272" s="5"/>
      <c r="W272" s="5"/>
      <c r="X272" s="20" t="s">
        <v>416</v>
      </c>
      <c r="Y272" s="20" t="s">
        <v>2740</v>
      </c>
      <c r="Z272" s="20" t="s">
        <v>2553</v>
      </c>
      <c r="AA272" s="22">
        <v>0</v>
      </c>
      <c r="AB272" s="22">
        <v>1</v>
      </c>
      <c r="AC272" s="69">
        <f t="shared" si="26"/>
        <v>1</v>
      </c>
      <c r="AD272" s="20" t="s">
        <v>2728</v>
      </c>
      <c r="AE272" s="20" t="s">
        <v>2741</v>
      </c>
      <c r="AF272" s="141">
        <v>0.63</v>
      </c>
      <c r="AG272" s="22">
        <f t="shared" si="27"/>
        <v>0.63</v>
      </c>
      <c r="AH272" s="21" t="s">
        <v>2759</v>
      </c>
      <c r="AI272" s="68" t="s">
        <v>407</v>
      </c>
      <c r="AJ272" s="21" t="s">
        <v>2760</v>
      </c>
      <c r="AK272" s="20" t="s">
        <v>779</v>
      </c>
      <c r="AL272" s="2" t="s">
        <v>1277</v>
      </c>
      <c r="AM272" s="2" t="s">
        <v>416</v>
      </c>
      <c r="AN272" s="2" t="s">
        <v>416</v>
      </c>
      <c r="AO272" s="2" t="s">
        <v>416</v>
      </c>
      <c r="AP272" s="20" t="s">
        <v>2742</v>
      </c>
      <c r="AQ272" s="5"/>
      <c r="AR272" s="144"/>
      <c r="AS272" s="2" t="s">
        <v>416</v>
      </c>
      <c r="AT272" s="39" t="s">
        <v>282</v>
      </c>
      <c r="AU272" s="2"/>
      <c r="AV272" s="39" t="s">
        <v>416</v>
      </c>
      <c r="AW272" s="2" t="s">
        <v>416</v>
      </c>
      <c r="AX272" s="70">
        <v>0</v>
      </c>
      <c r="AY272" s="71">
        <v>12</v>
      </c>
      <c r="AZ272" s="71" t="s">
        <v>2683</v>
      </c>
      <c r="BA272" s="71">
        <v>0</v>
      </c>
      <c r="BB272" s="71" t="s">
        <v>81</v>
      </c>
      <c r="BC272" s="72">
        <v>0</v>
      </c>
      <c r="BD272" s="72">
        <v>0</v>
      </c>
    </row>
    <row r="273" spans="1:56" s="41" customFormat="1" ht="60" customHeight="1" x14ac:dyDescent="0.25">
      <c r="A273" s="68">
        <v>883</v>
      </c>
      <c r="B273" s="20" t="s">
        <v>2661</v>
      </c>
      <c r="C273" s="20" t="s">
        <v>2706</v>
      </c>
      <c r="D273" s="20" t="s">
        <v>2706</v>
      </c>
      <c r="E273" s="20" t="s">
        <v>35</v>
      </c>
      <c r="F273" s="20" t="s">
        <v>1623</v>
      </c>
      <c r="G273" s="20" t="s">
        <v>416</v>
      </c>
      <c r="H273" s="20" t="s">
        <v>2549</v>
      </c>
      <c r="I273" s="94" t="s">
        <v>416</v>
      </c>
      <c r="J273" s="94" t="s">
        <v>416</v>
      </c>
      <c r="K273" s="68">
        <f>IF(I273="na",0,IF(COUNTIFS($C$1:C273,C273,$I$1:I273,I273)&gt;1,0,1))</f>
        <v>0</v>
      </c>
      <c r="L273" s="68">
        <f>IF(I273="na",0,IF(COUNTIFS($D$1:D273,D273,$I$1:I273,I273)&gt;1,0,1))</f>
        <v>0</v>
      </c>
      <c r="M273" s="68">
        <f>IF(S273="",0,IF(VLOOKUP(R273,#REF!,2,0)=1,S273-O273,S273-SUMIFS($S:$S,$R:$R,INDEX(meses,VLOOKUP(R273,#REF!,2,0)-1),D:D,D273)))</f>
        <v>0</v>
      </c>
      <c r="N273" s="68"/>
      <c r="O273" s="68"/>
      <c r="P273" s="68"/>
      <c r="Q273" s="68"/>
      <c r="R273" s="68" t="s">
        <v>392</v>
      </c>
      <c r="S273" s="2"/>
      <c r="T273" s="22"/>
      <c r="U273" s="5"/>
      <c r="V273" s="5"/>
      <c r="W273" s="5"/>
      <c r="X273" s="20" t="s">
        <v>416</v>
      </c>
      <c r="Y273" s="20" t="s">
        <v>2743</v>
      </c>
      <c r="Z273" s="20" t="s">
        <v>2553</v>
      </c>
      <c r="AA273" s="22">
        <v>0</v>
      </c>
      <c r="AB273" s="22">
        <v>1</v>
      </c>
      <c r="AC273" s="69">
        <f t="shared" si="26"/>
        <v>1</v>
      </c>
      <c r="AD273" s="20" t="s">
        <v>2728</v>
      </c>
      <c r="AE273" s="20" t="s">
        <v>2744</v>
      </c>
      <c r="AF273" s="141">
        <v>0.22220000000000001</v>
      </c>
      <c r="AG273" s="22">
        <f t="shared" si="27"/>
        <v>0.22220000000000001</v>
      </c>
      <c r="AH273" s="21" t="s">
        <v>2761</v>
      </c>
      <c r="AI273" s="68" t="s">
        <v>407</v>
      </c>
      <c r="AJ273" s="21" t="s">
        <v>2762</v>
      </c>
      <c r="AK273" s="20" t="s">
        <v>779</v>
      </c>
      <c r="AL273" s="2" t="s">
        <v>1277</v>
      </c>
      <c r="AM273" s="2" t="s">
        <v>416</v>
      </c>
      <c r="AN273" s="2" t="s">
        <v>416</v>
      </c>
      <c r="AO273" s="2" t="s">
        <v>416</v>
      </c>
      <c r="AP273" s="20" t="s">
        <v>2745</v>
      </c>
      <c r="AQ273" s="5"/>
      <c r="AR273" s="144"/>
      <c r="AS273" s="2" t="s">
        <v>416</v>
      </c>
      <c r="AT273" s="39" t="s">
        <v>282</v>
      </c>
      <c r="AU273" s="2"/>
      <c r="AV273" s="39" t="s">
        <v>416</v>
      </c>
      <c r="AW273" s="2" t="s">
        <v>416</v>
      </c>
      <c r="AX273" s="70">
        <v>0</v>
      </c>
      <c r="AY273" s="71">
        <v>12</v>
      </c>
      <c r="AZ273" s="71" t="s">
        <v>2683</v>
      </c>
      <c r="BA273" s="71">
        <v>0</v>
      </c>
      <c r="BB273" s="71" t="s">
        <v>81</v>
      </c>
      <c r="BC273" s="72">
        <v>0</v>
      </c>
      <c r="BD273" s="72">
        <v>0</v>
      </c>
    </row>
    <row r="274" spans="1:56" s="41" customFormat="1" ht="60" customHeight="1" x14ac:dyDescent="0.25">
      <c r="A274" s="68">
        <v>884</v>
      </c>
      <c r="B274" s="20" t="s">
        <v>2661</v>
      </c>
      <c r="C274" s="20" t="s">
        <v>2706</v>
      </c>
      <c r="D274" s="20" t="s">
        <v>2706</v>
      </c>
      <c r="E274" s="20" t="s">
        <v>35</v>
      </c>
      <c r="F274" s="20" t="s">
        <v>1623</v>
      </c>
      <c r="G274" s="20" t="s">
        <v>416</v>
      </c>
      <c r="H274" s="20" t="s">
        <v>2549</v>
      </c>
      <c r="I274" s="94" t="s">
        <v>416</v>
      </c>
      <c r="J274" s="94" t="s">
        <v>416</v>
      </c>
      <c r="K274" s="68">
        <f>IF(I274="na",0,IF(COUNTIFS($C$1:C274,C274,$I$1:I274,I274)&gt;1,0,1))</f>
        <v>0</v>
      </c>
      <c r="L274" s="68">
        <f>IF(I274="na",0,IF(COUNTIFS($D$1:D274,D274,$I$1:I274,I274)&gt;1,0,1))</f>
        <v>0</v>
      </c>
      <c r="M274" s="68">
        <f>IF(S274="",0,IF(VLOOKUP(R274,#REF!,2,0)=1,S274-O274,S274-SUMIFS($S:$S,$R:$R,INDEX(meses,VLOOKUP(R274,#REF!,2,0)-1),D:D,D274)))</f>
        <v>0</v>
      </c>
      <c r="N274" s="68"/>
      <c r="O274" s="68"/>
      <c r="P274" s="68"/>
      <c r="Q274" s="68"/>
      <c r="R274" s="68" t="s">
        <v>392</v>
      </c>
      <c r="S274" s="2"/>
      <c r="T274" s="22"/>
      <c r="U274" s="5"/>
      <c r="V274" s="5"/>
      <c r="W274" s="5"/>
      <c r="X274" s="20" t="s">
        <v>416</v>
      </c>
      <c r="Y274" s="20" t="s">
        <v>2746</v>
      </c>
      <c r="Z274" s="20" t="s">
        <v>2553</v>
      </c>
      <c r="AA274" s="22">
        <v>0</v>
      </c>
      <c r="AB274" s="22">
        <v>1</v>
      </c>
      <c r="AC274" s="69">
        <f t="shared" si="26"/>
        <v>1</v>
      </c>
      <c r="AD274" s="20" t="s">
        <v>2728</v>
      </c>
      <c r="AE274" s="20" t="s">
        <v>2747</v>
      </c>
      <c r="AF274" s="143">
        <v>0</v>
      </c>
      <c r="AG274" s="22">
        <f t="shared" si="27"/>
        <v>0</v>
      </c>
      <c r="AH274" s="21" t="s">
        <v>2763</v>
      </c>
      <c r="AI274" s="68" t="s">
        <v>407</v>
      </c>
      <c r="AJ274" s="21" t="s">
        <v>2764</v>
      </c>
      <c r="AK274" s="20" t="s">
        <v>779</v>
      </c>
      <c r="AL274" s="2" t="s">
        <v>1277</v>
      </c>
      <c r="AM274" s="2" t="s">
        <v>416</v>
      </c>
      <c r="AN274" s="2" t="s">
        <v>416</v>
      </c>
      <c r="AO274" s="2" t="s">
        <v>416</v>
      </c>
      <c r="AP274" s="20" t="s">
        <v>2748</v>
      </c>
      <c r="AQ274" s="5"/>
      <c r="AR274" s="144"/>
      <c r="AS274" s="2" t="s">
        <v>416</v>
      </c>
      <c r="AT274" s="39" t="s">
        <v>282</v>
      </c>
      <c r="AU274" s="2"/>
      <c r="AV274" s="39" t="s">
        <v>416</v>
      </c>
      <c r="AW274" s="2" t="s">
        <v>416</v>
      </c>
      <c r="AX274" s="70">
        <v>0</v>
      </c>
      <c r="AY274" s="71">
        <v>12</v>
      </c>
      <c r="AZ274" s="71" t="s">
        <v>2683</v>
      </c>
      <c r="BA274" s="71">
        <v>0</v>
      </c>
      <c r="BB274" s="71" t="s">
        <v>81</v>
      </c>
      <c r="BC274" s="72">
        <v>0</v>
      </c>
      <c r="BD274" s="72">
        <v>0</v>
      </c>
    </row>
    <row r="275" spans="1:56" s="95" customFormat="1" ht="60" customHeight="1" x14ac:dyDescent="0.25">
      <c r="A275" s="68">
        <v>885</v>
      </c>
      <c r="B275" s="20" t="s">
        <v>2661</v>
      </c>
      <c r="C275" s="20" t="s">
        <v>2765</v>
      </c>
      <c r="D275" s="20" t="s">
        <v>2765</v>
      </c>
      <c r="E275" s="20" t="s">
        <v>35</v>
      </c>
      <c r="F275" s="20" t="s">
        <v>1503</v>
      </c>
      <c r="G275" s="20" t="s">
        <v>416</v>
      </c>
      <c r="H275" s="23" t="s">
        <v>412</v>
      </c>
      <c r="I275" s="94" t="s">
        <v>416</v>
      </c>
      <c r="J275" s="94" t="s">
        <v>416</v>
      </c>
      <c r="K275" s="68">
        <f>IF(I275="na",0,IF(COUNTIFS($C$1:C275,C275,$I$1:I275,I275)&gt;1,0,1))</f>
        <v>0</v>
      </c>
      <c r="L275" s="68">
        <f>IF(I275="na",0,IF(COUNTIFS($D$1:D275,D275,$I$1:I275,I275)&gt;1,0,1))</f>
        <v>0</v>
      </c>
      <c r="M275" s="68">
        <f>IF(S275="",0,IF(VLOOKUP(R275,#REF!,2,0)=1,S275-O275,S275-SUMIFS($S:$S,$R:$R,INDEX(meses,VLOOKUP(R275,#REF!,2,0)-1),D:D,D275)))</f>
        <v>0</v>
      </c>
      <c r="N275" s="68"/>
      <c r="O275" s="68"/>
      <c r="P275" s="68"/>
      <c r="Q275" s="68"/>
      <c r="R275" s="2" t="s">
        <v>1727</v>
      </c>
      <c r="S275" s="1"/>
      <c r="T275" s="22"/>
      <c r="U275" s="3"/>
      <c r="V275" s="3"/>
      <c r="W275" s="3"/>
      <c r="X275" s="20" t="s">
        <v>1506</v>
      </c>
      <c r="Y275" s="20" t="s">
        <v>2766</v>
      </c>
      <c r="Z275" s="20" t="s">
        <v>2767</v>
      </c>
      <c r="AA275" s="69">
        <v>0</v>
      </c>
      <c r="AB275" s="69">
        <v>10</v>
      </c>
      <c r="AC275" s="69">
        <f>AB275-AA275</f>
        <v>10</v>
      </c>
      <c r="AD275" s="20"/>
      <c r="AE275" s="20" t="s">
        <v>2768</v>
      </c>
      <c r="AF275" s="145">
        <v>2</v>
      </c>
      <c r="AG275" s="22">
        <f>(AF275-AA275)/(AB275-AA275)</f>
        <v>0.2</v>
      </c>
      <c r="AH275" s="21" t="s">
        <v>2791</v>
      </c>
      <c r="AI275" s="145" t="s">
        <v>407</v>
      </c>
      <c r="AJ275" s="21" t="s">
        <v>2792</v>
      </c>
      <c r="AK275" s="20" t="s">
        <v>779</v>
      </c>
      <c r="AL275" s="68" t="s">
        <v>1277</v>
      </c>
      <c r="AM275" s="68" t="s">
        <v>416</v>
      </c>
      <c r="AN275" s="68" t="s">
        <v>416</v>
      </c>
      <c r="AO275" s="68" t="s">
        <v>416</v>
      </c>
      <c r="AP275" s="20" t="s">
        <v>2769</v>
      </c>
      <c r="AQ275" s="20"/>
      <c r="AR275" s="2"/>
      <c r="AS275" s="1">
        <v>470</v>
      </c>
      <c r="AT275" s="88" t="s">
        <v>2770</v>
      </c>
      <c r="AU275" s="88"/>
      <c r="AV275" s="39" t="s">
        <v>70</v>
      </c>
      <c r="AW275" s="2" t="s">
        <v>779</v>
      </c>
      <c r="AX275" s="70">
        <v>7800000</v>
      </c>
      <c r="AY275" s="71">
        <v>12</v>
      </c>
      <c r="AZ275" s="71" t="s">
        <v>2683</v>
      </c>
      <c r="BA275" s="71" t="s">
        <v>2671</v>
      </c>
      <c r="BB275" s="71" t="s">
        <v>81</v>
      </c>
      <c r="BC275" s="72">
        <v>93600000</v>
      </c>
      <c r="BD275" s="72">
        <v>93600000</v>
      </c>
    </row>
    <row r="276" spans="1:56" s="95" customFormat="1" ht="60" customHeight="1" x14ac:dyDescent="0.25">
      <c r="A276" s="68">
        <v>886</v>
      </c>
      <c r="B276" s="20" t="s">
        <v>2661</v>
      </c>
      <c r="C276" s="20" t="s">
        <v>2765</v>
      </c>
      <c r="D276" s="20" t="s">
        <v>2765</v>
      </c>
      <c r="E276" s="20" t="s">
        <v>35</v>
      </c>
      <c r="F276" s="20" t="s">
        <v>1503</v>
      </c>
      <c r="G276" s="20" t="s">
        <v>416</v>
      </c>
      <c r="H276" s="23" t="s">
        <v>412</v>
      </c>
      <c r="I276" s="94" t="s">
        <v>416</v>
      </c>
      <c r="J276" s="94" t="s">
        <v>416</v>
      </c>
      <c r="K276" s="68">
        <f>IF(I276="na",0,IF(COUNTIFS($C$1:C276,C276,$I$1:I276,I276)&gt;1,0,1))</f>
        <v>0</v>
      </c>
      <c r="L276" s="68">
        <f>IF(I276="na",0,IF(COUNTIFS($D$1:D276,D276,$I$1:I276,I276)&gt;1,0,1))</f>
        <v>0</v>
      </c>
      <c r="M276" s="68">
        <f>IF(S276="",0,IF(VLOOKUP(R276,#REF!,2,0)=1,S276-O276,S276-SUMIFS($S:$S,$R:$R,INDEX(meses,VLOOKUP(R276,#REF!,2,0)-1),D:D,D276)))</f>
        <v>0</v>
      </c>
      <c r="N276" s="68"/>
      <c r="O276" s="68"/>
      <c r="P276" s="68"/>
      <c r="Q276" s="68"/>
      <c r="R276" s="2" t="s">
        <v>1727</v>
      </c>
      <c r="S276" s="1"/>
      <c r="T276" s="22"/>
      <c r="U276" s="3"/>
      <c r="V276" s="3"/>
      <c r="W276" s="3"/>
      <c r="X276" s="20" t="s">
        <v>1506</v>
      </c>
      <c r="Y276" s="20"/>
      <c r="Z276" s="20"/>
      <c r="AA276" s="69"/>
      <c r="AB276" s="69"/>
      <c r="AC276" s="69"/>
      <c r="AD276" s="20"/>
      <c r="AE276" s="20"/>
      <c r="AF276" s="3"/>
      <c r="AG276" s="22"/>
      <c r="AH276" s="3"/>
      <c r="AI276" s="3"/>
      <c r="AJ276" s="3"/>
      <c r="AK276" s="20" t="s">
        <v>779</v>
      </c>
      <c r="AL276" s="68" t="s">
        <v>1277</v>
      </c>
      <c r="AM276" s="68" t="s">
        <v>416</v>
      </c>
      <c r="AN276" s="68" t="s">
        <v>416</v>
      </c>
      <c r="AO276" s="68" t="s">
        <v>416</v>
      </c>
      <c r="AP276" s="20" t="s">
        <v>2769</v>
      </c>
      <c r="AQ276" s="20"/>
      <c r="AR276" s="2"/>
      <c r="AS276" s="2">
        <v>442</v>
      </c>
      <c r="AT276" s="88" t="s">
        <v>2771</v>
      </c>
      <c r="AU276" s="88"/>
      <c r="AV276" s="39" t="s">
        <v>70</v>
      </c>
      <c r="AW276" s="2" t="s">
        <v>779</v>
      </c>
      <c r="AX276" s="70">
        <v>4500000</v>
      </c>
      <c r="AY276" s="71">
        <v>12</v>
      </c>
      <c r="AZ276" s="71" t="s">
        <v>2683</v>
      </c>
      <c r="BA276" s="71" t="s">
        <v>2671</v>
      </c>
      <c r="BB276" s="71" t="s">
        <v>81</v>
      </c>
      <c r="BC276" s="72">
        <v>54000000</v>
      </c>
      <c r="BD276" s="72">
        <v>54000000</v>
      </c>
    </row>
    <row r="277" spans="1:56" s="95" customFormat="1" ht="60" customHeight="1" x14ac:dyDescent="0.25">
      <c r="A277" s="68">
        <v>887</v>
      </c>
      <c r="B277" s="20" t="s">
        <v>2661</v>
      </c>
      <c r="C277" s="20" t="s">
        <v>2765</v>
      </c>
      <c r="D277" s="20" t="s">
        <v>2765</v>
      </c>
      <c r="E277" s="20" t="s">
        <v>35</v>
      </c>
      <c r="F277" s="20" t="s">
        <v>1503</v>
      </c>
      <c r="G277" s="20" t="s">
        <v>416</v>
      </c>
      <c r="H277" s="23" t="s">
        <v>412</v>
      </c>
      <c r="I277" s="94" t="s">
        <v>416</v>
      </c>
      <c r="J277" s="94" t="s">
        <v>416</v>
      </c>
      <c r="K277" s="68">
        <f>IF(I277="na",0,IF(COUNTIFS($C$1:C277,C277,$I$1:I277,I277)&gt;1,0,1))</f>
        <v>0</v>
      </c>
      <c r="L277" s="68">
        <f>IF(I277="na",0,IF(COUNTIFS($D$1:D277,D277,$I$1:I277,I277)&gt;1,0,1))</f>
        <v>0</v>
      </c>
      <c r="M277" s="68">
        <f>IF(S277="",0,IF(VLOOKUP(R277,#REF!,2,0)=1,S277-O277,S277-SUMIFS($S:$S,$R:$R,INDEX(meses,VLOOKUP(R277,#REF!,2,0)-1),D:D,D277)))</f>
        <v>0</v>
      </c>
      <c r="N277" s="68"/>
      <c r="O277" s="68"/>
      <c r="P277" s="68"/>
      <c r="Q277" s="68"/>
      <c r="R277" s="2" t="s">
        <v>1727</v>
      </c>
      <c r="S277" s="1"/>
      <c r="T277" s="22"/>
      <c r="U277" s="3"/>
      <c r="V277" s="3"/>
      <c r="W277" s="3"/>
      <c r="X277" s="20" t="s">
        <v>1506</v>
      </c>
      <c r="Y277" s="20" t="s">
        <v>2772</v>
      </c>
      <c r="Z277" s="20" t="s">
        <v>2767</v>
      </c>
      <c r="AA277" s="69">
        <v>0</v>
      </c>
      <c r="AB277" s="22">
        <v>1</v>
      </c>
      <c r="AC277" s="69">
        <f>AB277-AA277</f>
        <v>1</v>
      </c>
      <c r="AD277" s="20"/>
      <c r="AE277" s="20" t="s">
        <v>2773</v>
      </c>
      <c r="AF277" s="145">
        <v>0</v>
      </c>
      <c r="AG277" s="22">
        <f>(AF277-AA277)/(AB277-AA277)</f>
        <v>0</v>
      </c>
      <c r="AH277" s="21" t="s">
        <v>2793</v>
      </c>
      <c r="AI277" s="145" t="s">
        <v>407</v>
      </c>
      <c r="AJ277" s="146" t="s">
        <v>2794</v>
      </c>
      <c r="AK277" s="20" t="s">
        <v>779</v>
      </c>
      <c r="AL277" s="68" t="s">
        <v>1277</v>
      </c>
      <c r="AM277" s="68" t="s">
        <v>416</v>
      </c>
      <c r="AN277" s="68" t="s">
        <v>416</v>
      </c>
      <c r="AO277" s="68" t="s">
        <v>416</v>
      </c>
      <c r="AP277" s="20" t="s">
        <v>2774</v>
      </c>
      <c r="AQ277" s="20"/>
      <c r="AR277" s="2"/>
      <c r="AS277" s="1">
        <v>451</v>
      </c>
      <c r="AT277" s="5" t="s">
        <v>2775</v>
      </c>
      <c r="AU277" s="5"/>
      <c r="AV277" s="39" t="s">
        <v>70</v>
      </c>
      <c r="AW277" s="2" t="s">
        <v>779</v>
      </c>
      <c r="AX277" s="70">
        <v>10000000</v>
      </c>
      <c r="AY277" s="71">
        <v>11</v>
      </c>
      <c r="AZ277" s="71" t="s">
        <v>2683</v>
      </c>
      <c r="BA277" s="71" t="s">
        <v>2671</v>
      </c>
      <c r="BB277" s="71" t="s">
        <v>81</v>
      </c>
      <c r="BC277" s="72">
        <v>110000000</v>
      </c>
      <c r="BD277" s="72">
        <v>110000000</v>
      </c>
    </row>
    <row r="278" spans="1:56" s="95" customFormat="1" ht="60" customHeight="1" x14ac:dyDescent="0.25">
      <c r="A278" s="68">
        <v>888</v>
      </c>
      <c r="B278" s="20" t="s">
        <v>2661</v>
      </c>
      <c r="C278" s="20" t="s">
        <v>2765</v>
      </c>
      <c r="D278" s="20" t="s">
        <v>2765</v>
      </c>
      <c r="E278" s="20" t="s">
        <v>35</v>
      </c>
      <c r="F278" s="20" t="s">
        <v>1503</v>
      </c>
      <c r="G278" s="20" t="s">
        <v>416</v>
      </c>
      <c r="H278" s="23" t="s">
        <v>412</v>
      </c>
      <c r="I278" s="94" t="s">
        <v>416</v>
      </c>
      <c r="J278" s="94" t="s">
        <v>416</v>
      </c>
      <c r="K278" s="68">
        <f>IF(I278="na",0,IF(COUNTIFS($C$1:C278,C278,$I$1:I278,I278)&gt;1,0,1))</f>
        <v>0</v>
      </c>
      <c r="L278" s="68">
        <f>IF(I278="na",0,IF(COUNTIFS($D$1:D278,D278,$I$1:I278,I278)&gt;1,0,1))</f>
        <v>0</v>
      </c>
      <c r="M278" s="68">
        <f>IF(S278="",0,IF(VLOOKUP(R278,#REF!,2,0)=1,S278-O278,S278-SUMIFS($S:$S,$R:$R,INDEX(meses,VLOOKUP(R278,#REF!,2,0)-1),D:D,D278)))</f>
        <v>0</v>
      </c>
      <c r="N278" s="68"/>
      <c r="O278" s="68"/>
      <c r="P278" s="68"/>
      <c r="Q278" s="68"/>
      <c r="R278" s="2" t="s">
        <v>1727</v>
      </c>
      <c r="S278" s="1"/>
      <c r="T278" s="22"/>
      <c r="U278" s="3"/>
      <c r="V278" s="3"/>
      <c r="W278" s="3"/>
      <c r="X278" s="20"/>
      <c r="Y278" s="20"/>
      <c r="Z278" s="20"/>
      <c r="AA278" s="69"/>
      <c r="AB278" s="69"/>
      <c r="AC278" s="69"/>
      <c r="AD278" s="20"/>
      <c r="AE278" s="20"/>
      <c r="AF278" s="3"/>
      <c r="AG278" s="22"/>
      <c r="AH278" s="3"/>
      <c r="AI278" s="3"/>
      <c r="AJ278" s="3"/>
      <c r="AK278" s="20" t="s">
        <v>779</v>
      </c>
      <c r="AL278" s="68" t="s">
        <v>1277</v>
      </c>
      <c r="AM278" s="68" t="s">
        <v>416</v>
      </c>
      <c r="AN278" s="68" t="s">
        <v>416</v>
      </c>
      <c r="AO278" s="68" t="s">
        <v>416</v>
      </c>
      <c r="AP278" s="20" t="s">
        <v>2774</v>
      </c>
      <c r="AQ278" s="20"/>
      <c r="AR278" s="2"/>
      <c r="AS278" s="1">
        <v>429</v>
      </c>
      <c r="AT278" s="5" t="s">
        <v>2770</v>
      </c>
      <c r="AU278" s="5"/>
      <c r="AV278" s="39" t="s">
        <v>70</v>
      </c>
      <c r="AW278" s="2" t="s">
        <v>779</v>
      </c>
      <c r="AX278" s="70">
        <v>7800000</v>
      </c>
      <c r="AY278" s="71">
        <v>12</v>
      </c>
      <c r="AZ278" s="71" t="s">
        <v>2683</v>
      </c>
      <c r="BA278" s="71" t="s">
        <v>2671</v>
      </c>
      <c r="BB278" s="71" t="s">
        <v>81</v>
      </c>
      <c r="BC278" s="72">
        <v>93600000</v>
      </c>
      <c r="BD278" s="72">
        <v>93600000</v>
      </c>
    </row>
    <row r="279" spans="1:56" s="95" customFormat="1" ht="60" customHeight="1" x14ac:dyDescent="0.25">
      <c r="A279" s="68">
        <v>889</v>
      </c>
      <c r="B279" s="20" t="s">
        <v>2661</v>
      </c>
      <c r="C279" s="20" t="s">
        <v>2765</v>
      </c>
      <c r="D279" s="20" t="s">
        <v>2765</v>
      </c>
      <c r="E279" s="20" t="s">
        <v>35</v>
      </c>
      <c r="F279" s="20" t="s">
        <v>1503</v>
      </c>
      <c r="G279" s="20" t="s">
        <v>416</v>
      </c>
      <c r="H279" s="23" t="s">
        <v>412</v>
      </c>
      <c r="I279" s="94" t="s">
        <v>416</v>
      </c>
      <c r="J279" s="94" t="s">
        <v>416</v>
      </c>
      <c r="K279" s="68">
        <f>IF(I279="na",0,IF(COUNTIFS($C$1:C279,C279,$I$1:I279,I279)&gt;1,0,1))</f>
        <v>0</v>
      </c>
      <c r="L279" s="68">
        <f>IF(I279="na",0,IF(COUNTIFS($D$1:D279,D279,$I$1:I279,I279)&gt;1,0,1))</f>
        <v>0</v>
      </c>
      <c r="M279" s="68">
        <f>IF(S279="",0,IF(VLOOKUP(R279,#REF!,2,0)=1,S279-O279,S279-SUMIFS($S:$S,$R:$R,INDEX(meses,VLOOKUP(R279,#REF!,2,0)-1),D:D,D279)))</f>
        <v>0</v>
      </c>
      <c r="N279" s="68"/>
      <c r="O279" s="68"/>
      <c r="P279" s="68"/>
      <c r="Q279" s="68"/>
      <c r="R279" s="2" t="s">
        <v>1727</v>
      </c>
      <c r="S279" s="1"/>
      <c r="T279" s="22"/>
      <c r="U279" s="3"/>
      <c r="V279" s="3"/>
      <c r="W279" s="3"/>
      <c r="X279" s="20" t="s">
        <v>1506</v>
      </c>
      <c r="Y279" s="20" t="s">
        <v>2776</v>
      </c>
      <c r="Z279" s="20" t="s">
        <v>2767</v>
      </c>
      <c r="AA279" s="69">
        <v>0</v>
      </c>
      <c r="AB279" s="22">
        <v>1</v>
      </c>
      <c r="AC279" s="69">
        <f>AB279-AA279</f>
        <v>1</v>
      </c>
      <c r="AD279" s="20"/>
      <c r="AE279" s="20" t="s">
        <v>2777</v>
      </c>
      <c r="AF279" s="147">
        <v>0.2</v>
      </c>
      <c r="AG279" s="22">
        <f>(AF279-AA279)/(AB279-AA279)</f>
        <v>0.2</v>
      </c>
      <c r="AH279" s="21" t="s">
        <v>2795</v>
      </c>
      <c r="AI279" s="145" t="s">
        <v>408</v>
      </c>
      <c r="AJ279" s="146" t="s">
        <v>2796</v>
      </c>
      <c r="AK279" s="20" t="s">
        <v>779</v>
      </c>
      <c r="AL279" s="68" t="s">
        <v>1277</v>
      </c>
      <c r="AM279" s="68" t="s">
        <v>416</v>
      </c>
      <c r="AN279" s="68" t="s">
        <v>416</v>
      </c>
      <c r="AO279" s="68" t="s">
        <v>416</v>
      </c>
      <c r="AP279" s="20" t="s">
        <v>2778</v>
      </c>
      <c r="AQ279" s="85"/>
      <c r="AR279" s="5"/>
      <c r="AS279" s="1">
        <v>449</v>
      </c>
      <c r="AT279" s="5" t="s">
        <v>2779</v>
      </c>
      <c r="AU279" s="5"/>
      <c r="AV279" s="39" t="s">
        <v>70</v>
      </c>
      <c r="AW279" s="2" t="s">
        <v>779</v>
      </c>
      <c r="AX279" s="70">
        <v>10000000</v>
      </c>
      <c r="AY279" s="71">
        <v>11</v>
      </c>
      <c r="AZ279" s="71" t="s">
        <v>2683</v>
      </c>
      <c r="BA279" s="71" t="s">
        <v>2671</v>
      </c>
      <c r="BB279" s="71" t="s">
        <v>81</v>
      </c>
      <c r="BC279" s="72">
        <v>110000000</v>
      </c>
      <c r="BD279" s="72">
        <v>110000000</v>
      </c>
    </row>
    <row r="280" spans="1:56" s="95" customFormat="1" ht="60" customHeight="1" x14ac:dyDescent="0.25">
      <c r="A280" s="68">
        <v>890</v>
      </c>
      <c r="B280" s="20" t="s">
        <v>2661</v>
      </c>
      <c r="C280" s="20" t="s">
        <v>2765</v>
      </c>
      <c r="D280" s="20" t="s">
        <v>2765</v>
      </c>
      <c r="E280" s="20" t="s">
        <v>35</v>
      </c>
      <c r="F280" s="20" t="s">
        <v>1503</v>
      </c>
      <c r="G280" s="20" t="s">
        <v>416</v>
      </c>
      <c r="H280" s="23" t="s">
        <v>412</v>
      </c>
      <c r="I280" s="94" t="s">
        <v>416</v>
      </c>
      <c r="J280" s="94" t="s">
        <v>416</v>
      </c>
      <c r="K280" s="68">
        <f>IF(I280="na",0,IF(COUNTIFS($C$1:C280,C280,$I$1:I280,I280)&gt;1,0,1))</f>
        <v>0</v>
      </c>
      <c r="L280" s="68">
        <f>IF(I280="na",0,IF(COUNTIFS($D$1:D280,D280,$I$1:I280,I280)&gt;1,0,1))</f>
        <v>0</v>
      </c>
      <c r="M280" s="68">
        <f>IF(S280="",0,IF(VLOOKUP(R280,#REF!,2,0)=1,S280-O280,S280-SUMIFS($S:$S,$R:$R,INDEX(meses,VLOOKUP(R280,#REF!,2,0)-1),D:D,D280)))</f>
        <v>0</v>
      </c>
      <c r="N280" s="68"/>
      <c r="O280" s="68"/>
      <c r="P280" s="68"/>
      <c r="Q280" s="68"/>
      <c r="R280" s="2" t="s">
        <v>1727</v>
      </c>
      <c r="S280" s="1"/>
      <c r="T280" s="22"/>
      <c r="U280" s="3"/>
      <c r="V280" s="3"/>
      <c r="W280" s="3"/>
      <c r="X280" s="20" t="s">
        <v>1506</v>
      </c>
      <c r="Y280" s="20"/>
      <c r="Z280" s="20"/>
      <c r="AA280" s="69"/>
      <c r="AB280" s="69"/>
      <c r="AC280" s="69"/>
      <c r="AD280" s="20"/>
      <c r="AE280" s="20"/>
      <c r="AF280" s="3"/>
      <c r="AG280" s="22"/>
      <c r="AH280" s="3"/>
      <c r="AI280" s="3"/>
      <c r="AJ280" s="3"/>
      <c r="AK280" s="20" t="s">
        <v>779</v>
      </c>
      <c r="AL280" s="68" t="s">
        <v>1277</v>
      </c>
      <c r="AM280" s="68" t="s">
        <v>416</v>
      </c>
      <c r="AN280" s="68" t="s">
        <v>416</v>
      </c>
      <c r="AO280" s="68" t="s">
        <v>416</v>
      </c>
      <c r="AP280" s="20" t="s">
        <v>2778</v>
      </c>
      <c r="AQ280" s="20"/>
      <c r="AR280" s="2"/>
      <c r="AS280" s="1">
        <v>426</v>
      </c>
      <c r="AT280" s="5" t="s">
        <v>2770</v>
      </c>
      <c r="AU280" s="5"/>
      <c r="AV280" s="39" t="s">
        <v>70</v>
      </c>
      <c r="AW280" s="2" t="s">
        <v>779</v>
      </c>
      <c r="AX280" s="70">
        <v>7800000</v>
      </c>
      <c r="AY280" s="71">
        <v>12</v>
      </c>
      <c r="AZ280" s="71" t="s">
        <v>2683</v>
      </c>
      <c r="BA280" s="71" t="s">
        <v>2671</v>
      </c>
      <c r="BB280" s="71" t="s">
        <v>81</v>
      </c>
      <c r="BC280" s="72">
        <v>93600000</v>
      </c>
      <c r="BD280" s="72">
        <v>93600000</v>
      </c>
    </row>
    <row r="281" spans="1:56" s="95" customFormat="1" ht="60" customHeight="1" x14ac:dyDescent="0.25">
      <c r="A281" s="68">
        <v>892</v>
      </c>
      <c r="B281" s="81" t="s">
        <v>2661</v>
      </c>
      <c r="C281" s="81" t="s">
        <v>2765</v>
      </c>
      <c r="D281" s="81" t="s">
        <v>2765</v>
      </c>
      <c r="E281" s="81" t="s">
        <v>35</v>
      </c>
      <c r="F281" s="20" t="s">
        <v>1503</v>
      </c>
      <c r="G281" s="20" t="s">
        <v>416</v>
      </c>
      <c r="H281" s="23" t="s">
        <v>412</v>
      </c>
      <c r="I281" s="94" t="s">
        <v>416</v>
      </c>
      <c r="J281" s="94" t="s">
        <v>416</v>
      </c>
      <c r="K281" s="68">
        <f>IF(I281="na",0,IF(COUNTIFS($C$1:C281,C281,$I$1:I281,I281)&gt;1,0,1))</f>
        <v>0</v>
      </c>
      <c r="L281" s="68">
        <f>IF(I281="na",0,IF(COUNTIFS($D$1:D281,D281,$I$1:I281,I281)&gt;1,0,1))</f>
        <v>0</v>
      </c>
      <c r="M281" s="68">
        <f>IF(S281="",0,IF(VLOOKUP(R281,#REF!,2,0)=1,S281-O281,S281-SUMIFS($S:$S,$R:$R,INDEX(meses,VLOOKUP(R281,#REF!,2,0)-1),D:D,D281)))</f>
        <v>0</v>
      </c>
      <c r="N281" s="68"/>
      <c r="O281" s="68"/>
      <c r="P281" s="68"/>
      <c r="Q281" s="68"/>
      <c r="R281" s="2" t="s">
        <v>1727</v>
      </c>
      <c r="S281" s="1"/>
      <c r="T281" s="22"/>
      <c r="U281" s="3"/>
      <c r="V281" s="3"/>
      <c r="W281" s="3"/>
      <c r="X281" s="20" t="s">
        <v>1506</v>
      </c>
      <c r="Y281" s="81"/>
      <c r="Z281" s="81"/>
      <c r="AA281" s="148"/>
      <c r="AB281" s="148"/>
      <c r="AC281" s="148"/>
      <c r="AD281" s="81"/>
      <c r="AE281" s="81"/>
      <c r="AF281" s="3"/>
      <c r="AG281" s="22"/>
      <c r="AH281" s="3"/>
      <c r="AI281" s="3"/>
      <c r="AJ281" s="3"/>
      <c r="AK281" s="20" t="s">
        <v>779</v>
      </c>
      <c r="AL281" s="68" t="s">
        <v>1277</v>
      </c>
      <c r="AM281" s="68" t="s">
        <v>416</v>
      </c>
      <c r="AN281" s="68" t="s">
        <v>416</v>
      </c>
      <c r="AO281" s="68" t="s">
        <v>416</v>
      </c>
      <c r="AP281" s="20" t="s">
        <v>2778</v>
      </c>
      <c r="AQ281" s="81"/>
      <c r="AR281" s="149"/>
      <c r="AS281" s="150">
        <v>436</v>
      </c>
      <c r="AT281" s="151" t="s">
        <v>2770</v>
      </c>
      <c r="AU281" s="151"/>
      <c r="AV281" s="55" t="s">
        <v>70</v>
      </c>
      <c r="AW281" s="149" t="s">
        <v>779</v>
      </c>
      <c r="AX281" s="152">
        <v>7000000</v>
      </c>
      <c r="AY281" s="153">
        <v>12</v>
      </c>
      <c r="AZ281" s="153" t="s">
        <v>2683</v>
      </c>
      <c r="BA281" s="153" t="s">
        <v>2671</v>
      </c>
      <c r="BB281" s="153" t="s">
        <v>81</v>
      </c>
      <c r="BC281" s="72">
        <v>84000000</v>
      </c>
      <c r="BD281" s="72">
        <v>84000000</v>
      </c>
    </row>
    <row r="282" spans="1:56" s="95" customFormat="1" ht="60" customHeight="1" x14ac:dyDescent="0.25">
      <c r="A282" s="68">
        <v>893</v>
      </c>
      <c r="B282" s="20" t="s">
        <v>2661</v>
      </c>
      <c r="C282" s="20" t="s">
        <v>2765</v>
      </c>
      <c r="D282" s="20" t="s">
        <v>2765</v>
      </c>
      <c r="E282" s="20" t="s">
        <v>35</v>
      </c>
      <c r="F282" s="20" t="s">
        <v>1503</v>
      </c>
      <c r="G282" s="20" t="s">
        <v>416</v>
      </c>
      <c r="H282" s="23" t="s">
        <v>412</v>
      </c>
      <c r="I282" s="94" t="s">
        <v>416</v>
      </c>
      <c r="J282" s="94" t="s">
        <v>416</v>
      </c>
      <c r="K282" s="68">
        <f>IF(I282="na",0,IF(COUNTIFS($C$1:C282,C282,$I$1:I282,I282)&gt;1,0,1))</f>
        <v>0</v>
      </c>
      <c r="L282" s="68">
        <f>IF(I282="na",0,IF(COUNTIFS($D$1:D282,D282,$I$1:I282,I282)&gt;1,0,1))</f>
        <v>0</v>
      </c>
      <c r="M282" s="68">
        <f>IF(S282="",0,IF(VLOOKUP(R282,#REF!,2,0)=1,S282-O282,S282-SUMIFS($S:$S,$R:$R,INDEX(meses,VLOOKUP(R282,#REF!,2,0)-1),D:D,D282)))</f>
        <v>0</v>
      </c>
      <c r="N282" s="68"/>
      <c r="O282" s="68"/>
      <c r="P282" s="68"/>
      <c r="Q282" s="68"/>
      <c r="R282" s="2" t="s">
        <v>1727</v>
      </c>
      <c r="S282" s="1"/>
      <c r="T282" s="22"/>
      <c r="U282" s="3"/>
      <c r="V282" s="3"/>
      <c r="W282" s="3"/>
      <c r="X282" s="20" t="s">
        <v>1506</v>
      </c>
      <c r="Y282" s="20" t="s">
        <v>2781</v>
      </c>
      <c r="Z282" s="20" t="s">
        <v>2767</v>
      </c>
      <c r="AA282" s="69">
        <v>0</v>
      </c>
      <c r="AB282" s="22">
        <v>0.6</v>
      </c>
      <c r="AC282" s="69">
        <f>AB282-AA282</f>
        <v>0.6</v>
      </c>
      <c r="AD282" s="20"/>
      <c r="AE282" s="20" t="s">
        <v>2782</v>
      </c>
      <c r="AF282" s="154">
        <v>0.1</v>
      </c>
      <c r="AG282" s="22">
        <f>(AF282-AA282)/(AB282-AA282)</f>
        <v>0.16666666666666669</v>
      </c>
      <c r="AH282" s="21" t="s">
        <v>2797</v>
      </c>
      <c r="AI282" s="145" t="s">
        <v>407</v>
      </c>
      <c r="AJ282" s="146" t="s">
        <v>2798</v>
      </c>
      <c r="AK282" s="20" t="s">
        <v>779</v>
      </c>
      <c r="AL282" s="68" t="s">
        <v>1277</v>
      </c>
      <c r="AM282" s="68" t="s">
        <v>416</v>
      </c>
      <c r="AN282" s="68" t="s">
        <v>416</v>
      </c>
      <c r="AO282" s="68" t="s">
        <v>416</v>
      </c>
      <c r="AP282" s="20" t="s">
        <v>2783</v>
      </c>
      <c r="AQ282" s="20"/>
      <c r="AR282" s="2"/>
      <c r="AS282" s="1">
        <v>1231</v>
      </c>
      <c r="AT282" s="5" t="s">
        <v>2784</v>
      </c>
      <c r="AU282" s="5"/>
      <c r="AV282" s="39" t="s">
        <v>70</v>
      </c>
      <c r="AW282" s="2" t="s">
        <v>779</v>
      </c>
      <c r="AX282" s="70">
        <v>8500000</v>
      </c>
      <c r="AY282" s="71">
        <v>10</v>
      </c>
      <c r="AZ282" s="71" t="s">
        <v>2683</v>
      </c>
      <c r="BA282" s="71" t="s">
        <v>2671</v>
      </c>
      <c r="BB282" s="71" t="s">
        <v>81</v>
      </c>
      <c r="BC282" s="72">
        <v>85000000</v>
      </c>
      <c r="BD282" s="72">
        <v>85000000</v>
      </c>
    </row>
    <row r="283" spans="1:56" s="95" customFormat="1" ht="60" customHeight="1" x14ac:dyDescent="0.25">
      <c r="A283" s="68">
        <v>894</v>
      </c>
      <c r="B283" s="20" t="s">
        <v>2661</v>
      </c>
      <c r="C283" s="20" t="s">
        <v>2765</v>
      </c>
      <c r="D283" s="20" t="s">
        <v>2765</v>
      </c>
      <c r="E283" s="20" t="s">
        <v>35</v>
      </c>
      <c r="F283" s="20" t="s">
        <v>1503</v>
      </c>
      <c r="G283" s="20" t="s">
        <v>416</v>
      </c>
      <c r="H283" s="23" t="s">
        <v>412</v>
      </c>
      <c r="I283" s="94" t="s">
        <v>416</v>
      </c>
      <c r="J283" s="94" t="s">
        <v>416</v>
      </c>
      <c r="K283" s="68">
        <f>IF(I283="na",0,IF(COUNTIFS($C$1:C283,C283,$I$1:I283,I283)&gt;1,0,1))</f>
        <v>0</v>
      </c>
      <c r="L283" s="68">
        <f>IF(I283="na",0,IF(COUNTIFS($D$1:D283,D283,$I$1:I283,I283)&gt;1,0,1))</f>
        <v>0</v>
      </c>
      <c r="M283" s="68">
        <f>IF(S283="",0,IF(VLOOKUP(R283,#REF!,2,0)=1,S283-O283,S283-SUMIFS($S:$S,$R:$R,INDEX(meses,VLOOKUP(R283,#REF!,2,0)-1),D:D,D283)))</f>
        <v>0</v>
      </c>
      <c r="N283" s="68"/>
      <c r="O283" s="68"/>
      <c r="P283" s="68"/>
      <c r="Q283" s="68"/>
      <c r="R283" s="2" t="s">
        <v>1727</v>
      </c>
      <c r="S283" s="1"/>
      <c r="T283" s="22"/>
      <c r="U283" s="3"/>
      <c r="V283" s="3"/>
      <c r="W283" s="3"/>
      <c r="X283" s="20" t="s">
        <v>1506</v>
      </c>
      <c r="Y283" s="20"/>
      <c r="Z283" s="20"/>
      <c r="AA283" s="69"/>
      <c r="AB283" s="69"/>
      <c r="AC283" s="69"/>
      <c r="AD283" s="20"/>
      <c r="AE283" s="20"/>
      <c r="AF283" s="3"/>
      <c r="AG283" s="22"/>
      <c r="AH283" s="3"/>
      <c r="AI283" s="3"/>
      <c r="AJ283" s="3"/>
      <c r="AK283" s="20" t="s">
        <v>779</v>
      </c>
      <c r="AL283" s="68" t="s">
        <v>1277</v>
      </c>
      <c r="AM283" s="68" t="s">
        <v>416</v>
      </c>
      <c r="AN283" s="68" t="s">
        <v>416</v>
      </c>
      <c r="AO283" s="68" t="s">
        <v>416</v>
      </c>
      <c r="AP283" s="20" t="s">
        <v>2783</v>
      </c>
      <c r="AQ283" s="20"/>
      <c r="AR283" s="2"/>
      <c r="AS283" s="1">
        <v>462</v>
      </c>
      <c r="AT283" s="5" t="s">
        <v>2785</v>
      </c>
      <c r="AU283" s="5"/>
      <c r="AV283" s="39" t="s">
        <v>70</v>
      </c>
      <c r="AW283" s="2" t="s">
        <v>779</v>
      </c>
      <c r="AX283" s="70">
        <v>6000000</v>
      </c>
      <c r="AY283" s="71">
        <v>12</v>
      </c>
      <c r="AZ283" s="71" t="s">
        <v>2683</v>
      </c>
      <c r="BA283" s="71" t="s">
        <v>2671</v>
      </c>
      <c r="BB283" s="71" t="s">
        <v>81</v>
      </c>
      <c r="BC283" s="72">
        <v>72000000</v>
      </c>
      <c r="BD283" s="72">
        <v>72000000</v>
      </c>
    </row>
    <row r="284" spans="1:56" s="95" customFormat="1" ht="60" customHeight="1" x14ac:dyDescent="0.25">
      <c r="A284" s="68">
        <v>895</v>
      </c>
      <c r="B284" s="20" t="s">
        <v>2661</v>
      </c>
      <c r="C284" s="20" t="s">
        <v>2765</v>
      </c>
      <c r="D284" s="20" t="s">
        <v>2765</v>
      </c>
      <c r="E284" s="20" t="s">
        <v>35</v>
      </c>
      <c r="F284" s="20" t="s">
        <v>1503</v>
      </c>
      <c r="G284" s="20" t="s">
        <v>416</v>
      </c>
      <c r="H284" s="23" t="s">
        <v>412</v>
      </c>
      <c r="I284" s="94" t="s">
        <v>416</v>
      </c>
      <c r="J284" s="94" t="s">
        <v>416</v>
      </c>
      <c r="K284" s="68">
        <f>IF(I284="na",0,IF(COUNTIFS($C$1:C284,C284,$I$1:I284,I284)&gt;1,0,1))</f>
        <v>0</v>
      </c>
      <c r="L284" s="68">
        <f>IF(I284="na",0,IF(COUNTIFS($D$1:D284,D284,$I$1:I284,I284)&gt;1,0,1))</f>
        <v>0</v>
      </c>
      <c r="M284" s="68">
        <f>IF(S284="",0,IF(VLOOKUP(R284,#REF!,2,0)=1,S284-O284,S284-SUMIFS($S:$S,$R:$R,INDEX(meses,VLOOKUP(R284,#REF!,2,0)-1),D:D,D284)))</f>
        <v>0</v>
      </c>
      <c r="N284" s="68"/>
      <c r="O284" s="68"/>
      <c r="P284" s="68"/>
      <c r="Q284" s="68"/>
      <c r="R284" s="2" t="s">
        <v>1727</v>
      </c>
      <c r="S284" s="1"/>
      <c r="T284" s="22"/>
      <c r="U284" s="3"/>
      <c r="V284" s="3"/>
      <c r="W284" s="3"/>
      <c r="X284" s="20" t="s">
        <v>1506</v>
      </c>
      <c r="Y284" s="20"/>
      <c r="Z284" s="20"/>
      <c r="AA284" s="69"/>
      <c r="AB284" s="69"/>
      <c r="AC284" s="69"/>
      <c r="AD284" s="20"/>
      <c r="AE284" s="20"/>
      <c r="AF284" s="3"/>
      <c r="AG284" s="22"/>
      <c r="AH284" s="3"/>
      <c r="AI284" s="3"/>
      <c r="AJ284" s="3"/>
      <c r="AK284" s="20" t="s">
        <v>779</v>
      </c>
      <c r="AL284" s="68" t="s">
        <v>1277</v>
      </c>
      <c r="AM284" s="68" t="s">
        <v>416</v>
      </c>
      <c r="AN284" s="68" t="s">
        <v>416</v>
      </c>
      <c r="AO284" s="68" t="s">
        <v>416</v>
      </c>
      <c r="AP284" s="20" t="s">
        <v>2783</v>
      </c>
      <c r="AQ284" s="20"/>
      <c r="AR284" s="2"/>
      <c r="AS284" s="1">
        <v>467</v>
      </c>
      <c r="AT284" s="5" t="s">
        <v>2785</v>
      </c>
      <c r="AU284" s="5"/>
      <c r="AV284" s="39" t="s">
        <v>70</v>
      </c>
      <c r="AW284" s="2" t="s">
        <v>779</v>
      </c>
      <c r="AX284" s="70">
        <v>6000000</v>
      </c>
      <c r="AY284" s="71">
        <v>12</v>
      </c>
      <c r="AZ284" s="71" t="s">
        <v>2683</v>
      </c>
      <c r="BA284" s="71" t="s">
        <v>2671</v>
      </c>
      <c r="BB284" s="71" t="s">
        <v>81</v>
      </c>
      <c r="BC284" s="72">
        <v>72000000</v>
      </c>
      <c r="BD284" s="72">
        <v>72000000</v>
      </c>
    </row>
    <row r="285" spans="1:56" s="95" customFormat="1" ht="60" customHeight="1" x14ac:dyDescent="0.25">
      <c r="A285" s="68">
        <v>896</v>
      </c>
      <c r="B285" s="20" t="s">
        <v>2661</v>
      </c>
      <c r="C285" s="20" t="s">
        <v>2765</v>
      </c>
      <c r="D285" s="20" t="s">
        <v>2765</v>
      </c>
      <c r="E285" s="20" t="s">
        <v>35</v>
      </c>
      <c r="F285" s="20" t="s">
        <v>1503</v>
      </c>
      <c r="G285" s="20" t="s">
        <v>416</v>
      </c>
      <c r="H285" s="23" t="s">
        <v>412</v>
      </c>
      <c r="I285" s="94" t="s">
        <v>416</v>
      </c>
      <c r="J285" s="94" t="s">
        <v>416</v>
      </c>
      <c r="K285" s="68">
        <f>IF(I285="na",0,IF(COUNTIFS($C$1:C285,C285,$I$1:I285,I285)&gt;1,0,1))</f>
        <v>0</v>
      </c>
      <c r="L285" s="68">
        <f>IF(I285="na",0,IF(COUNTIFS($D$1:D285,D285,$I$1:I285,I285)&gt;1,0,1))</f>
        <v>0</v>
      </c>
      <c r="M285" s="68">
        <f>IF(S285="",0,IF(VLOOKUP(R285,#REF!,2,0)=1,S285-O285,S285-SUMIFS($S:$S,$R:$R,INDEX(meses,VLOOKUP(R285,#REF!,2,0)-1),D:D,D285)))</f>
        <v>0</v>
      </c>
      <c r="N285" s="68"/>
      <c r="O285" s="68"/>
      <c r="P285" s="68"/>
      <c r="Q285" s="68"/>
      <c r="R285" s="2" t="s">
        <v>1727</v>
      </c>
      <c r="S285" s="1"/>
      <c r="T285" s="22"/>
      <c r="U285" s="3"/>
      <c r="V285" s="3"/>
      <c r="W285" s="3"/>
      <c r="X285" s="20"/>
      <c r="Y285" s="20"/>
      <c r="Z285" s="20"/>
      <c r="AA285" s="69"/>
      <c r="AB285" s="69"/>
      <c r="AC285" s="69"/>
      <c r="AD285" s="20"/>
      <c r="AE285" s="20"/>
      <c r="AF285" s="3"/>
      <c r="AG285" s="22"/>
      <c r="AH285" s="3"/>
      <c r="AI285" s="3"/>
      <c r="AJ285" s="3"/>
      <c r="AK285" s="20" t="s">
        <v>779</v>
      </c>
      <c r="AL285" s="68" t="s">
        <v>1277</v>
      </c>
      <c r="AM285" s="68" t="s">
        <v>416</v>
      </c>
      <c r="AN285" s="68" t="s">
        <v>416</v>
      </c>
      <c r="AO285" s="68" t="s">
        <v>416</v>
      </c>
      <c r="AP285" s="20" t="s">
        <v>2783</v>
      </c>
      <c r="AQ285" s="20"/>
      <c r="AR285" s="2"/>
      <c r="AS285" s="1">
        <v>455</v>
      </c>
      <c r="AT285" s="5" t="s">
        <v>2780</v>
      </c>
      <c r="AU285" s="5"/>
      <c r="AV285" s="39" t="s">
        <v>70</v>
      </c>
      <c r="AW285" s="2" t="s">
        <v>779</v>
      </c>
      <c r="AX285" s="70">
        <v>3000000</v>
      </c>
      <c r="AY285" s="71">
        <v>12</v>
      </c>
      <c r="AZ285" s="71" t="s">
        <v>2683</v>
      </c>
      <c r="BA285" s="71" t="s">
        <v>2671</v>
      </c>
      <c r="BB285" s="71" t="s">
        <v>81</v>
      </c>
      <c r="BC285" s="72">
        <v>36000000</v>
      </c>
      <c r="BD285" s="72">
        <v>36000000</v>
      </c>
    </row>
    <row r="286" spans="1:56" s="95" customFormat="1" ht="60" customHeight="1" x14ac:dyDescent="0.25">
      <c r="A286" s="68">
        <v>897</v>
      </c>
      <c r="B286" s="20" t="s">
        <v>2661</v>
      </c>
      <c r="C286" s="20" t="s">
        <v>2765</v>
      </c>
      <c r="D286" s="20" t="s">
        <v>2765</v>
      </c>
      <c r="E286" s="20" t="s">
        <v>35</v>
      </c>
      <c r="F286" s="20" t="s">
        <v>1503</v>
      </c>
      <c r="G286" s="20" t="s">
        <v>416</v>
      </c>
      <c r="H286" s="23" t="s">
        <v>412</v>
      </c>
      <c r="I286" s="94" t="s">
        <v>416</v>
      </c>
      <c r="J286" s="94" t="s">
        <v>416</v>
      </c>
      <c r="K286" s="68">
        <f>IF(I286="na",0,IF(COUNTIFS($C$1:C286,C286,$I$1:I286,I286)&gt;1,0,1))</f>
        <v>0</v>
      </c>
      <c r="L286" s="68">
        <f>IF(I286="na",0,IF(COUNTIFS($D$1:D286,D286,$I$1:I286,I286)&gt;1,0,1))</f>
        <v>0</v>
      </c>
      <c r="M286" s="68">
        <f>IF(S286="",0,IF(VLOOKUP(R286,#REF!,2,0)=1,S286-O286,S286-SUMIFS($S:$S,$R:$R,INDEX(meses,VLOOKUP(R286,#REF!,2,0)-1),D:D,D286)))</f>
        <v>0</v>
      </c>
      <c r="N286" s="68"/>
      <c r="O286" s="68"/>
      <c r="P286" s="68"/>
      <c r="Q286" s="68"/>
      <c r="R286" s="2" t="s">
        <v>1727</v>
      </c>
      <c r="S286" s="1"/>
      <c r="T286" s="22"/>
      <c r="U286" s="3"/>
      <c r="V286" s="3"/>
      <c r="W286" s="3"/>
      <c r="X286" s="20" t="s">
        <v>1506</v>
      </c>
      <c r="Y286" s="20" t="s">
        <v>2786</v>
      </c>
      <c r="Z286" s="20" t="s">
        <v>2767</v>
      </c>
      <c r="AA286" s="69">
        <v>0</v>
      </c>
      <c r="AB286" s="69">
        <v>30</v>
      </c>
      <c r="AC286" s="69">
        <f>AB286-AA286</f>
        <v>30</v>
      </c>
      <c r="AD286" s="20"/>
      <c r="AE286" s="20" t="s">
        <v>2787</v>
      </c>
      <c r="AF286" s="145">
        <v>9</v>
      </c>
      <c r="AG286" s="22">
        <f>(AF286-AA286)/(AB286-AA286)</f>
        <v>0.3</v>
      </c>
      <c r="AH286" s="21" t="s">
        <v>2799</v>
      </c>
      <c r="AI286" s="145" t="s">
        <v>407</v>
      </c>
      <c r="AJ286" s="146" t="s">
        <v>2800</v>
      </c>
      <c r="AK286" s="20" t="s">
        <v>779</v>
      </c>
      <c r="AL286" s="68" t="s">
        <v>1277</v>
      </c>
      <c r="AM286" s="68" t="s">
        <v>416</v>
      </c>
      <c r="AN286" s="68" t="s">
        <v>416</v>
      </c>
      <c r="AO286" s="68" t="s">
        <v>416</v>
      </c>
      <c r="AP286" s="20" t="s">
        <v>2788</v>
      </c>
      <c r="AQ286" s="20"/>
      <c r="AR286" s="2"/>
      <c r="AS286" s="2">
        <v>425</v>
      </c>
      <c r="AT286" s="5" t="s">
        <v>2789</v>
      </c>
      <c r="AU286" s="5"/>
      <c r="AV286" s="39" t="s">
        <v>70</v>
      </c>
      <c r="AW286" s="2" t="s">
        <v>779</v>
      </c>
      <c r="AX286" s="70">
        <v>7000000</v>
      </c>
      <c r="AY286" s="71">
        <v>12</v>
      </c>
      <c r="AZ286" s="71" t="s">
        <v>2683</v>
      </c>
      <c r="BA286" s="71" t="s">
        <v>2671</v>
      </c>
      <c r="BB286" s="71" t="s">
        <v>81</v>
      </c>
      <c r="BC286" s="72">
        <v>84000000</v>
      </c>
      <c r="BD286" s="72">
        <v>84000000</v>
      </c>
    </row>
    <row r="287" spans="1:56" s="95" customFormat="1" ht="60" customHeight="1" x14ac:dyDescent="0.25">
      <c r="A287" s="68">
        <v>898</v>
      </c>
      <c r="B287" s="20" t="s">
        <v>2661</v>
      </c>
      <c r="C287" s="20" t="s">
        <v>2765</v>
      </c>
      <c r="D287" s="20" t="s">
        <v>2765</v>
      </c>
      <c r="E287" s="20" t="s">
        <v>35</v>
      </c>
      <c r="F287" s="20" t="s">
        <v>1503</v>
      </c>
      <c r="G287" s="20" t="s">
        <v>416</v>
      </c>
      <c r="H287" s="23" t="s">
        <v>412</v>
      </c>
      <c r="I287" s="94" t="s">
        <v>416</v>
      </c>
      <c r="J287" s="94" t="s">
        <v>416</v>
      </c>
      <c r="K287" s="68">
        <f>IF(I287="na",0,IF(COUNTIFS($C$1:C287,C287,$I$1:I287,I287)&gt;1,0,1))</f>
        <v>0</v>
      </c>
      <c r="L287" s="68">
        <f>IF(I287="na",0,IF(COUNTIFS($D$1:D287,D287,$I$1:I287,I287)&gt;1,0,1))</f>
        <v>0</v>
      </c>
      <c r="M287" s="68">
        <f>IF(S287="",0,IF(VLOOKUP(R287,#REF!,2,0)=1,S287-O287,S287-SUMIFS($S:$S,$R:$R,INDEX(meses,VLOOKUP(R287,#REF!,2,0)-1),D:D,D287)))</f>
        <v>0</v>
      </c>
      <c r="N287" s="68"/>
      <c r="O287" s="68"/>
      <c r="P287" s="68"/>
      <c r="Q287" s="68"/>
      <c r="R287" s="2" t="s">
        <v>1727</v>
      </c>
      <c r="S287" s="1"/>
      <c r="T287" s="22"/>
      <c r="U287" s="3"/>
      <c r="V287" s="3"/>
      <c r="W287" s="3"/>
      <c r="X287" s="20" t="s">
        <v>1506</v>
      </c>
      <c r="Y287" s="20"/>
      <c r="Z287" s="20"/>
      <c r="AA287" s="69"/>
      <c r="AB287" s="69"/>
      <c r="AC287" s="69"/>
      <c r="AD287" s="20"/>
      <c r="AE287" s="20"/>
      <c r="AF287" s="3"/>
      <c r="AG287" s="22"/>
      <c r="AH287" s="3"/>
      <c r="AI287" s="3"/>
      <c r="AJ287" s="3"/>
      <c r="AK287" s="20" t="s">
        <v>779</v>
      </c>
      <c r="AL287" s="68" t="s">
        <v>1277</v>
      </c>
      <c r="AM287" s="68" t="s">
        <v>416</v>
      </c>
      <c r="AN287" s="68" t="s">
        <v>416</v>
      </c>
      <c r="AO287" s="68" t="s">
        <v>416</v>
      </c>
      <c r="AP287" s="20" t="s">
        <v>2790</v>
      </c>
      <c r="AQ287" s="20"/>
      <c r="AR287" s="2"/>
      <c r="AS287" s="1">
        <v>428</v>
      </c>
      <c r="AT287" s="5" t="s">
        <v>2770</v>
      </c>
      <c r="AU287" s="5"/>
      <c r="AV287" s="39" t="s">
        <v>70</v>
      </c>
      <c r="AW287" s="2" t="s">
        <v>779</v>
      </c>
      <c r="AX287" s="70">
        <v>7800000</v>
      </c>
      <c r="AY287" s="71">
        <v>12</v>
      </c>
      <c r="AZ287" s="71" t="s">
        <v>2683</v>
      </c>
      <c r="BA287" s="71" t="s">
        <v>2671</v>
      </c>
      <c r="BB287" s="71" t="s">
        <v>81</v>
      </c>
      <c r="BC287" s="72">
        <v>93600000</v>
      </c>
      <c r="BD287" s="72">
        <v>93600000</v>
      </c>
    </row>
    <row r="288" spans="1:56" s="156" customFormat="1" ht="53.25" customHeight="1" x14ac:dyDescent="0.25">
      <c r="A288" s="68">
        <v>899</v>
      </c>
      <c r="B288" s="23" t="s">
        <v>2661</v>
      </c>
      <c r="C288" s="23" t="s">
        <v>2801</v>
      </c>
      <c r="D288" s="39" t="s">
        <v>2801</v>
      </c>
      <c r="E288" s="39" t="s">
        <v>35</v>
      </c>
      <c r="F288" s="39" t="s">
        <v>1623</v>
      </c>
      <c r="G288" s="23" t="s">
        <v>416</v>
      </c>
      <c r="H288" s="23" t="s">
        <v>2549</v>
      </c>
      <c r="I288" s="94" t="s">
        <v>416</v>
      </c>
      <c r="J288" s="94" t="s">
        <v>416</v>
      </c>
      <c r="K288" s="68">
        <f>IF(I288="na",0,IF(COUNTIFS($C$1:C288,C288,$I$1:I288,I288)&gt;1,0,1))</f>
        <v>0</v>
      </c>
      <c r="L288" s="68">
        <f>IF(I288="na",0,IF(COUNTIFS($D$1:D288,D288,$I$1:I288,I288)&gt;1,0,1))</f>
        <v>0</v>
      </c>
      <c r="M288" s="68">
        <f>IF(S288="",0,IF(VLOOKUP(R288,#REF!,2,0)=1,S288-O288,S288-SUMIFS($S:$S,$R:$R,INDEX(meses,VLOOKUP(R288,#REF!,2,0)-1),D:D,D288)))</f>
        <v>0</v>
      </c>
      <c r="N288" s="94"/>
      <c r="O288" s="94"/>
      <c r="P288" s="94"/>
      <c r="Q288" s="94"/>
      <c r="R288" s="94" t="s">
        <v>392</v>
      </c>
      <c r="S288" s="1"/>
      <c r="T288" s="22"/>
      <c r="U288" s="3"/>
      <c r="V288" s="3"/>
      <c r="W288" s="3"/>
      <c r="X288" s="125" t="s">
        <v>2802</v>
      </c>
      <c r="Y288" s="23" t="s">
        <v>2803</v>
      </c>
      <c r="Z288" s="23" t="s">
        <v>581</v>
      </c>
      <c r="AA288" s="113">
        <v>0</v>
      </c>
      <c r="AB288" s="155">
        <v>3.8</v>
      </c>
      <c r="AC288" s="69">
        <f t="shared" ref="AC288:AC289" si="28">AB288-AA288</f>
        <v>3.8</v>
      </c>
      <c r="AD288" s="23" t="s">
        <v>2804</v>
      </c>
      <c r="AE288" s="23" t="s">
        <v>2805</v>
      </c>
      <c r="AF288" s="145">
        <v>4.7</v>
      </c>
      <c r="AG288" s="22">
        <f t="shared" ref="AG288:AG289" si="29">(AF288-AA288)/(AB288-AA288)</f>
        <v>1.236842105263158</v>
      </c>
      <c r="AH288" s="24" t="s">
        <v>2850</v>
      </c>
      <c r="AI288" s="145" t="s">
        <v>407</v>
      </c>
      <c r="AJ288" s="21" t="s">
        <v>2851</v>
      </c>
      <c r="AK288" s="23" t="s">
        <v>1508</v>
      </c>
      <c r="AL288" s="94" t="s">
        <v>46</v>
      </c>
      <c r="AM288" s="94">
        <v>2299</v>
      </c>
      <c r="AN288" s="94" t="s">
        <v>48</v>
      </c>
      <c r="AO288" s="94" t="s">
        <v>1509</v>
      </c>
      <c r="AP288" s="125" t="s">
        <v>2806</v>
      </c>
      <c r="AQ288" s="23" t="s">
        <v>2807</v>
      </c>
      <c r="AR288" s="2" t="s">
        <v>2808</v>
      </c>
      <c r="AS288" s="2" t="s">
        <v>2809</v>
      </c>
      <c r="AT288" s="29" t="s">
        <v>2810</v>
      </c>
      <c r="AU288" s="29"/>
      <c r="AV288" s="2" t="s">
        <v>1547</v>
      </c>
      <c r="AW288" s="94" t="s">
        <v>55</v>
      </c>
      <c r="AX288" s="115">
        <v>21000000</v>
      </c>
      <c r="AY288" s="116">
        <v>1</v>
      </c>
      <c r="AZ288" s="116" t="s">
        <v>2811</v>
      </c>
      <c r="BA288" s="116" t="s">
        <v>876</v>
      </c>
      <c r="BB288" s="116" t="s">
        <v>877</v>
      </c>
      <c r="BC288" s="72">
        <v>21000000</v>
      </c>
      <c r="BD288" s="72">
        <v>21000000</v>
      </c>
    </row>
    <row r="289" spans="1:56" s="156" customFormat="1" ht="53.25" customHeight="1" x14ac:dyDescent="0.25">
      <c r="A289" s="68">
        <v>900</v>
      </c>
      <c r="B289" s="23" t="s">
        <v>2661</v>
      </c>
      <c r="C289" s="23" t="s">
        <v>2801</v>
      </c>
      <c r="D289" s="39" t="s">
        <v>2801</v>
      </c>
      <c r="E289" s="39" t="s">
        <v>35</v>
      </c>
      <c r="F289" s="39" t="s">
        <v>1623</v>
      </c>
      <c r="G289" s="23" t="s">
        <v>416</v>
      </c>
      <c r="H289" s="23" t="s">
        <v>2549</v>
      </c>
      <c r="I289" s="94" t="s">
        <v>416</v>
      </c>
      <c r="J289" s="94" t="s">
        <v>416</v>
      </c>
      <c r="K289" s="68">
        <f>IF(I289="na",0,IF(COUNTIFS($C$1:C289,C289,$I$1:I289,I289)&gt;1,0,1))</f>
        <v>0</v>
      </c>
      <c r="L289" s="68">
        <f>IF(I289="na",0,IF(COUNTIFS($D$1:D289,D289,$I$1:I289,I289)&gt;1,0,1))</f>
        <v>0</v>
      </c>
      <c r="M289" s="68">
        <f>IF(S289="",0,IF(VLOOKUP(R289,#REF!,2,0)=1,S289-O289,S289-SUMIFS($S:$S,$R:$R,INDEX(meses,VLOOKUP(R289,#REF!,2,0)-1),D:D,D289)))</f>
        <v>0</v>
      </c>
      <c r="N289" s="94"/>
      <c r="O289" s="94"/>
      <c r="P289" s="94"/>
      <c r="Q289" s="94"/>
      <c r="R289" s="94" t="s">
        <v>392</v>
      </c>
      <c r="S289" s="1"/>
      <c r="T289" s="22"/>
      <c r="U289" s="3"/>
      <c r="V289" s="3"/>
      <c r="W289" s="3"/>
      <c r="X289" s="125" t="s">
        <v>2802</v>
      </c>
      <c r="Y289" s="23" t="s">
        <v>2812</v>
      </c>
      <c r="Z289" s="23" t="s">
        <v>581</v>
      </c>
      <c r="AA289" s="113">
        <v>0</v>
      </c>
      <c r="AB289" s="96">
        <v>1</v>
      </c>
      <c r="AC289" s="69">
        <f t="shared" si="28"/>
        <v>1</v>
      </c>
      <c r="AD289" s="23" t="s">
        <v>2804</v>
      </c>
      <c r="AE289" s="23" t="s">
        <v>2813</v>
      </c>
      <c r="AF289" s="157">
        <v>0.45</v>
      </c>
      <c r="AG289" s="22">
        <f t="shared" si="29"/>
        <v>0.45</v>
      </c>
      <c r="AH289" s="21" t="s">
        <v>2852</v>
      </c>
      <c r="AI289" s="145" t="s">
        <v>407</v>
      </c>
      <c r="AJ289" s="21" t="s">
        <v>2853</v>
      </c>
      <c r="AK289" s="23" t="s">
        <v>1508</v>
      </c>
      <c r="AL289" s="94" t="s">
        <v>46</v>
      </c>
      <c r="AM289" s="94">
        <v>2299</v>
      </c>
      <c r="AN289" s="94" t="s">
        <v>48</v>
      </c>
      <c r="AO289" s="94" t="s">
        <v>1509</v>
      </c>
      <c r="AP289" s="125" t="s">
        <v>2806</v>
      </c>
      <c r="AQ289" s="23" t="s">
        <v>2807</v>
      </c>
      <c r="AR289" s="2" t="s">
        <v>2808</v>
      </c>
      <c r="AS289" s="2" t="s">
        <v>2809</v>
      </c>
      <c r="AT289" s="29" t="s">
        <v>2810</v>
      </c>
      <c r="AU289" s="29"/>
      <c r="AV289" s="2" t="s">
        <v>1548</v>
      </c>
      <c r="AW289" s="94" t="s">
        <v>55</v>
      </c>
      <c r="AX289" s="115">
        <v>10150000</v>
      </c>
      <c r="AY289" s="116">
        <v>1</v>
      </c>
      <c r="AZ289" s="116" t="s">
        <v>2811</v>
      </c>
      <c r="BA289" s="116" t="s">
        <v>737</v>
      </c>
      <c r="BB289" s="116" t="s">
        <v>1549</v>
      </c>
      <c r="BC289" s="72">
        <v>10150000</v>
      </c>
      <c r="BD289" s="72">
        <v>10150000</v>
      </c>
    </row>
    <row r="290" spans="1:56" s="156" customFormat="1" ht="53.25" customHeight="1" x14ac:dyDescent="0.25">
      <c r="A290" s="68">
        <v>901</v>
      </c>
      <c r="B290" s="23" t="s">
        <v>2661</v>
      </c>
      <c r="C290" s="23" t="s">
        <v>2801</v>
      </c>
      <c r="D290" s="39" t="s">
        <v>2801</v>
      </c>
      <c r="E290" s="39" t="s">
        <v>35</v>
      </c>
      <c r="F290" s="39" t="s">
        <v>1623</v>
      </c>
      <c r="G290" s="23" t="s">
        <v>416</v>
      </c>
      <c r="H290" s="23" t="s">
        <v>2549</v>
      </c>
      <c r="I290" s="94" t="s">
        <v>416</v>
      </c>
      <c r="J290" s="94" t="s">
        <v>416</v>
      </c>
      <c r="K290" s="68">
        <f>IF(I290="na",0,IF(COUNTIFS($C$1:C290,C290,$I$1:I290,I290)&gt;1,0,1))</f>
        <v>0</v>
      </c>
      <c r="L290" s="68">
        <f>IF(I290="na",0,IF(COUNTIFS($D$1:D290,D290,$I$1:I290,I290)&gt;1,0,1))</f>
        <v>0</v>
      </c>
      <c r="M290" s="68">
        <f>IF(S290="",0,IF(VLOOKUP(R290,#REF!,2,0)=1,S290-O290,S290-SUMIFS($S:$S,$R:$R,INDEX(meses,VLOOKUP(R290,#REF!,2,0)-1),D:D,D290)))</f>
        <v>0</v>
      </c>
      <c r="N290" s="94"/>
      <c r="O290" s="94"/>
      <c r="P290" s="94"/>
      <c r="Q290" s="94"/>
      <c r="R290" s="94" t="s">
        <v>392</v>
      </c>
      <c r="S290" s="1"/>
      <c r="T290" s="22"/>
      <c r="U290" s="3"/>
      <c r="V290" s="3"/>
      <c r="W290" s="3"/>
      <c r="X290" s="125" t="s">
        <v>2802</v>
      </c>
      <c r="Y290" s="23"/>
      <c r="Z290" s="23"/>
      <c r="AA290" s="113"/>
      <c r="AB290" s="113"/>
      <c r="AC290" s="113"/>
      <c r="AD290" s="23"/>
      <c r="AE290" s="23"/>
      <c r="AF290" s="3"/>
      <c r="AG290" s="22"/>
      <c r="AH290" s="3"/>
      <c r="AI290" s="3"/>
      <c r="AJ290" s="3"/>
      <c r="AK290" s="23" t="s">
        <v>1508</v>
      </c>
      <c r="AL290" s="94" t="s">
        <v>46</v>
      </c>
      <c r="AM290" s="94">
        <v>2299</v>
      </c>
      <c r="AN290" s="94" t="s">
        <v>48</v>
      </c>
      <c r="AO290" s="94" t="s">
        <v>1509</v>
      </c>
      <c r="AP290" s="125" t="s">
        <v>2806</v>
      </c>
      <c r="AQ290" s="23" t="s">
        <v>2807</v>
      </c>
      <c r="AR290" s="2" t="s">
        <v>2808</v>
      </c>
      <c r="AS290" s="2" t="s">
        <v>2809</v>
      </c>
      <c r="AT290" s="29" t="s">
        <v>2810</v>
      </c>
      <c r="AU290" s="29"/>
      <c r="AV290" s="2" t="s">
        <v>1550</v>
      </c>
      <c r="AW290" s="94" t="s">
        <v>55</v>
      </c>
      <c r="AX290" s="115">
        <v>350000</v>
      </c>
      <c r="AY290" s="116">
        <v>1</v>
      </c>
      <c r="AZ290" s="116" t="s">
        <v>2811</v>
      </c>
      <c r="BA290" s="116" t="s">
        <v>738</v>
      </c>
      <c r="BB290" s="116" t="s">
        <v>1551</v>
      </c>
      <c r="BC290" s="72">
        <v>350000</v>
      </c>
      <c r="BD290" s="72">
        <v>350000</v>
      </c>
    </row>
    <row r="291" spans="1:56" s="156" customFormat="1" ht="53.25" customHeight="1" x14ac:dyDescent="0.25">
      <c r="A291" s="68">
        <v>902</v>
      </c>
      <c r="B291" s="23" t="s">
        <v>2661</v>
      </c>
      <c r="C291" s="23" t="s">
        <v>2801</v>
      </c>
      <c r="D291" s="39" t="s">
        <v>2801</v>
      </c>
      <c r="E291" s="39" t="s">
        <v>35</v>
      </c>
      <c r="F291" s="39" t="s">
        <v>1623</v>
      </c>
      <c r="G291" s="23" t="s">
        <v>416</v>
      </c>
      <c r="H291" s="23" t="s">
        <v>2549</v>
      </c>
      <c r="I291" s="94" t="s">
        <v>416</v>
      </c>
      <c r="J291" s="94" t="s">
        <v>416</v>
      </c>
      <c r="K291" s="68">
        <f>IF(I291="na",0,IF(COUNTIFS($C$1:C291,C291,$I$1:I291,I291)&gt;1,0,1))</f>
        <v>0</v>
      </c>
      <c r="L291" s="68">
        <f>IF(I291="na",0,IF(COUNTIFS($D$1:D291,D291,$I$1:I291,I291)&gt;1,0,1))</f>
        <v>0</v>
      </c>
      <c r="M291" s="68">
        <f>IF(S291="",0,IF(VLOOKUP(R291,#REF!,2,0)=1,S291-O291,S291-SUMIFS($S:$S,$R:$R,INDEX(meses,VLOOKUP(R291,#REF!,2,0)-1),D:D,D291)))</f>
        <v>0</v>
      </c>
      <c r="N291" s="94"/>
      <c r="O291" s="94"/>
      <c r="P291" s="94"/>
      <c r="Q291" s="94"/>
      <c r="R291" s="94" t="s">
        <v>392</v>
      </c>
      <c r="S291" s="1"/>
      <c r="T291" s="22"/>
      <c r="U291" s="3"/>
      <c r="V291" s="3"/>
      <c r="W291" s="3"/>
      <c r="X291" s="125" t="s">
        <v>2802</v>
      </c>
      <c r="Y291" s="23"/>
      <c r="Z291" s="23"/>
      <c r="AA291" s="113"/>
      <c r="AB291" s="113"/>
      <c r="AC291" s="113"/>
      <c r="AD291" s="23"/>
      <c r="AE291" s="23"/>
      <c r="AF291" s="3"/>
      <c r="AG291" s="22"/>
      <c r="AH291" s="3"/>
      <c r="AI291" s="3"/>
      <c r="AJ291" s="3"/>
      <c r="AK291" s="23" t="s">
        <v>1508</v>
      </c>
      <c r="AL291" s="94" t="s">
        <v>46</v>
      </c>
      <c r="AM291" s="94">
        <v>2299</v>
      </c>
      <c r="AN291" s="94" t="s">
        <v>48</v>
      </c>
      <c r="AO291" s="94" t="s">
        <v>1509</v>
      </c>
      <c r="AP291" s="125" t="s">
        <v>2806</v>
      </c>
      <c r="AQ291" s="23" t="s">
        <v>2807</v>
      </c>
      <c r="AR291" s="2" t="s">
        <v>2808</v>
      </c>
      <c r="AS291" s="2" t="s">
        <v>2809</v>
      </c>
      <c r="AT291" s="29" t="s">
        <v>2810</v>
      </c>
      <c r="AU291" s="29"/>
      <c r="AV291" s="2" t="s">
        <v>1552</v>
      </c>
      <c r="AW291" s="94" t="s">
        <v>55</v>
      </c>
      <c r="AX291" s="115">
        <v>3500000</v>
      </c>
      <c r="AY291" s="116">
        <v>1</v>
      </c>
      <c r="AZ291" s="116" t="s">
        <v>2811</v>
      </c>
      <c r="BA291" s="116" t="s">
        <v>357</v>
      </c>
      <c r="BB291" s="116" t="s">
        <v>358</v>
      </c>
      <c r="BC291" s="72">
        <v>3500000</v>
      </c>
      <c r="BD291" s="72">
        <v>3500000</v>
      </c>
    </row>
    <row r="292" spans="1:56" s="156" customFormat="1" ht="53.25" customHeight="1" x14ac:dyDescent="0.25">
      <c r="A292" s="68">
        <v>903</v>
      </c>
      <c r="B292" s="23" t="s">
        <v>2661</v>
      </c>
      <c r="C292" s="23" t="s">
        <v>2801</v>
      </c>
      <c r="D292" s="39" t="s">
        <v>2801</v>
      </c>
      <c r="E292" s="39" t="s">
        <v>35</v>
      </c>
      <c r="F292" s="39" t="s">
        <v>1623</v>
      </c>
      <c r="G292" s="23" t="s">
        <v>416</v>
      </c>
      <c r="H292" s="23" t="s">
        <v>2549</v>
      </c>
      <c r="I292" s="94" t="s">
        <v>416</v>
      </c>
      <c r="J292" s="94" t="s">
        <v>416</v>
      </c>
      <c r="K292" s="68">
        <f>IF(I292="na",0,IF(COUNTIFS($C$1:C292,C292,$I$1:I292,I292)&gt;1,0,1))</f>
        <v>0</v>
      </c>
      <c r="L292" s="68">
        <f>IF(I292="na",0,IF(COUNTIFS($D$1:D292,D292,$I$1:I292,I292)&gt;1,0,1))</f>
        <v>0</v>
      </c>
      <c r="M292" s="68">
        <f>IF(S292="",0,IF(VLOOKUP(R292,#REF!,2,0)=1,S292-O292,S292-SUMIFS($S:$S,$R:$R,INDEX(meses,VLOOKUP(R292,#REF!,2,0)-1),D:D,D292)))</f>
        <v>0</v>
      </c>
      <c r="N292" s="94"/>
      <c r="O292" s="94"/>
      <c r="P292" s="94"/>
      <c r="Q292" s="94"/>
      <c r="R292" s="94" t="s">
        <v>392</v>
      </c>
      <c r="S292" s="1"/>
      <c r="T292" s="22"/>
      <c r="U292" s="3"/>
      <c r="V292" s="3"/>
      <c r="W292" s="3"/>
      <c r="X292" s="125" t="s">
        <v>2802</v>
      </c>
      <c r="Y292" s="23"/>
      <c r="Z292" s="23"/>
      <c r="AA292" s="113"/>
      <c r="AB292" s="113"/>
      <c r="AC292" s="113"/>
      <c r="AD292" s="23"/>
      <c r="AE292" s="23"/>
      <c r="AF292" s="3"/>
      <c r="AG292" s="22"/>
      <c r="AH292" s="3"/>
      <c r="AI292" s="3"/>
      <c r="AJ292" s="3"/>
      <c r="AK292" s="23" t="s">
        <v>1508</v>
      </c>
      <c r="AL292" s="94" t="s">
        <v>46</v>
      </c>
      <c r="AM292" s="94">
        <v>2299</v>
      </c>
      <c r="AN292" s="94" t="s">
        <v>48</v>
      </c>
      <c r="AO292" s="94" t="s">
        <v>1509</v>
      </c>
      <c r="AP292" s="125" t="s">
        <v>2806</v>
      </c>
      <c r="AQ292" s="23" t="s">
        <v>2807</v>
      </c>
      <c r="AR292" s="2" t="s">
        <v>2808</v>
      </c>
      <c r="AS292" s="2" t="s">
        <v>1544</v>
      </c>
      <c r="AT292" s="29" t="s">
        <v>2810</v>
      </c>
      <c r="AU292" s="29"/>
      <c r="AV292" s="2" t="s">
        <v>2182</v>
      </c>
      <c r="AW292" s="94" t="s">
        <v>55</v>
      </c>
      <c r="AX292" s="115">
        <v>52000000</v>
      </c>
      <c r="AY292" s="116">
        <v>1</v>
      </c>
      <c r="AZ292" s="116" t="s">
        <v>2811</v>
      </c>
      <c r="BA292" s="116" t="s">
        <v>357</v>
      </c>
      <c r="BB292" s="116" t="s">
        <v>358</v>
      </c>
      <c r="BC292" s="117">
        <v>52000000</v>
      </c>
      <c r="BD292" s="72">
        <v>46000000</v>
      </c>
    </row>
    <row r="293" spans="1:56" s="156" customFormat="1" ht="53.25" customHeight="1" x14ac:dyDescent="0.25">
      <c r="A293" s="68">
        <v>904</v>
      </c>
      <c r="B293" s="23" t="s">
        <v>2661</v>
      </c>
      <c r="C293" s="23" t="s">
        <v>2801</v>
      </c>
      <c r="D293" s="39" t="s">
        <v>2801</v>
      </c>
      <c r="E293" s="39" t="s">
        <v>35</v>
      </c>
      <c r="F293" s="88" t="s">
        <v>1623</v>
      </c>
      <c r="G293" s="23" t="s">
        <v>416</v>
      </c>
      <c r="H293" s="23" t="s">
        <v>2549</v>
      </c>
      <c r="I293" s="94" t="s">
        <v>416</v>
      </c>
      <c r="J293" s="94" t="s">
        <v>416</v>
      </c>
      <c r="K293" s="68">
        <f>IF(I293="na",0,IF(COUNTIFS($C$1:C293,C293,$I$1:I293,I293)&gt;1,0,1))</f>
        <v>0</v>
      </c>
      <c r="L293" s="68">
        <f>IF(I293="na",0,IF(COUNTIFS($D$1:D293,D293,$I$1:I293,I293)&gt;1,0,1))</f>
        <v>0</v>
      </c>
      <c r="M293" s="68">
        <f>IF(S293="",0,IF(VLOOKUP(R293,#REF!,2,0)=1,S293-O293,S293-SUMIFS($S:$S,$R:$R,INDEX(meses,VLOOKUP(R293,#REF!,2,0)-1),D:D,D293)))</f>
        <v>0</v>
      </c>
      <c r="N293" s="94"/>
      <c r="O293" s="94"/>
      <c r="P293" s="94"/>
      <c r="Q293" s="94"/>
      <c r="R293" s="94" t="s">
        <v>392</v>
      </c>
      <c r="S293" s="1"/>
      <c r="T293" s="22"/>
      <c r="U293" s="3"/>
      <c r="V293" s="3"/>
      <c r="W293" s="3"/>
      <c r="X293" s="125" t="s">
        <v>2814</v>
      </c>
      <c r="Y293" s="23" t="s">
        <v>2815</v>
      </c>
      <c r="Z293" s="23" t="s">
        <v>581</v>
      </c>
      <c r="AA293" s="113">
        <v>0</v>
      </c>
      <c r="AB293" s="96">
        <v>1</v>
      </c>
      <c r="AC293" s="69">
        <f>AB293-AA293</f>
        <v>1</v>
      </c>
      <c r="AD293" s="23" t="s">
        <v>2804</v>
      </c>
      <c r="AE293" s="23" t="s">
        <v>2816</v>
      </c>
      <c r="AF293" s="157">
        <v>0.25</v>
      </c>
      <c r="AG293" s="22">
        <f>(AF293-AA293)/(AB293-AA293)</f>
        <v>0.25</v>
      </c>
      <c r="AH293" s="21" t="s">
        <v>2854</v>
      </c>
      <c r="AI293" s="145" t="s">
        <v>407</v>
      </c>
      <c r="AJ293" s="21" t="s">
        <v>2848</v>
      </c>
      <c r="AK293" s="23" t="s">
        <v>1508</v>
      </c>
      <c r="AL293" s="94" t="s">
        <v>46</v>
      </c>
      <c r="AM293" s="94">
        <v>2299</v>
      </c>
      <c r="AN293" s="94" t="s">
        <v>48</v>
      </c>
      <c r="AO293" s="94" t="s">
        <v>1509</v>
      </c>
      <c r="AP293" s="125" t="s">
        <v>2817</v>
      </c>
      <c r="AQ293" s="23" t="s">
        <v>2807</v>
      </c>
      <c r="AR293" s="2" t="s">
        <v>2808</v>
      </c>
      <c r="AS293" s="2" t="s">
        <v>2818</v>
      </c>
      <c r="AT293" s="158" t="s">
        <v>2819</v>
      </c>
      <c r="AU293" s="158"/>
      <c r="AV293" s="2" t="s">
        <v>422</v>
      </c>
      <c r="AW293" s="94" t="s">
        <v>55</v>
      </c>
      <c r="AX293" s="115">
        <v>51011508</v>
      </c>
      <c r="AY293" s="116">
        <v>7</v>
      </c>
      <c r="AZ293" s="116" t="s">
        <v>2811</v>
      </c>
      <c r="BA293" s="116" t="s">
        <v>1516</v>
      </c>
      <c r="BB293" s="116" t="s">
        <v>58</v>
      </c>
      <c r="BC293" s="117">
        <v>357080556</v>
      </c>
      <c r="BD293" s="72">
        <v>413911266</v>
      </c>
    </row>
    <row r="294" spans="1:56" s="156" customFormat="1" ht="53.25" customHeight="1" x14ac:dyDescent="0.25">
      <c r="A294" s="68">
        <v>905</v>
      </c>
      <c r="B294" s="23" t="s">
        <v>2661</v>
      </c>
      <c r="C294" s="23" t="s">
        <v>2801</v>
      </c>
      <c r="D294" s="39" t="s">
        <v>2801</v>
      </c>
      <c r="E294" s="39" t="s">
        <v>35</v>
      </c>
      <c r="F294" s="39" t="s">
        <v>1623</v>
      </c>
      <c r="G294" s="23" t="s">
        <v>416</v>
      </c>
      <c r="H294" s="23" t="s">
        <v>2549</v>
      </c>
      <c r="I294" s="94" t="s">
        <v>416</v>
      </c>
      <c r="J294" s="94" t="s">
        <v>416</v>
      </c>
      <c r="K294" s="68">
        <f>IF(I294="na",0,IF(COUNTIFS($C$1:C294,C294,$I$1:I294,I294)&gt;1,0,1))</f>
        <v>0</v>
      </c>
      <c r="L294" s="68">
        <f>IF(I294="na",0,IF(COUNTIFS($D$1:D294,D294,$I$1:I294,I294)&gt;1,0,1))</f>
        <v>0</v>
      </c>
      <c r="M294" s="68">
        <f>IF(S294="",0,IF(VLOOKUP(R294,#REF!,2,0)=1,S294-O294,S294-SUMIFS($S:$S,$R:$R,INDEX(meses,VLOOKUP(R294,#REF!,2,0)-1),D:D,D294)))</f>
        <v>0</v>
      </c>
      <c r="N294" s="94"/>
      <c r="O294" s="94"/>
      <c r="P294" s="94"/>
      <c r="Q294" s="94"/>
      <c r="R294" s="94" t="s">
        <v>392</v>
      </c>
      <c r="S294" s="1"/>
      <c r="T294" s="22"/>
      <c r="U294" s="3"/>
      <c r="V294" s="3"/>
      <c r="W294" s="3"/>
      <c r="X294" s="125" t="s">
        <v>2802</v>
      </c>
      <c r="Y294" s="23"/>
      <c r="Z294" s="23"/>
      <c r="AA294" s="113"/>
      <c r="AB294" s="113"/>
      <c r="AC294" s="113"/>
      <c r="AD294" s="23"/>
      <c r="AE294" s="23"/>
      <c r="AF294" s="3"/>
      <c r="AG294" s="22"/>
      <c r="AH294" s="3"/>
      <c r="AI294" s="3"/>
      <c r="AJ294" s="3"/>
      <c r="AK294" s="23" t="s">
        <v>1508</v>
      </c>
      <c r="AL294" s="94" t="s">
        <v>46</v>
      </c>
      <c r="AM294" s="94">
        <v>2299</v>
      </c>
      <c r="AN294" s="94" t="s">
        <v>48</v>
      </c>
      <c r="AO294" s="94" t="s">
        <v>1509</v>
      </c>
      <c r="AP294" s="125" t="s">
        <v>2806</v>
      </c>
      <c r="AQ294" s="23" t="s">
        <v>2807</v>
      </c>
      <c r="AR294" s="2" t="s">
        <v>2808</v>
      </c>
      <c r="AS294" s="2" t="s">
        <v>2820</v>
      </c>
      <c r="AT294" s="29" t="s">
        <v>2821</v>
      </c>
      <c r="AU294" s="29"/>
      <c r="AV294" s="2" t="s">
        <v>448</v>
      </c>
      <c r="AW294" s="94" t="s">
        <v>55</v>
      </c>
      <c r="AX294" s="115">
        <v>17363636.363636363</v>
      </c>
      <c r="AY294" s="116">
        <v>11</v>
      </c>
      <c r="AZ294" s="116" t="s">
        <v>2811</v>
      </c>
      <c r="BA294" s="116" t="s">
        <v>1569</v>
      </c>
      <c r="BB294" s="116" t="s">
        <v>450</v>
      </c>
      <c r="BC294" s="117">
        <v>191000000</v>
      </c>
      <c r="BD294" s="72">
        <v>90000000</v>
      </c>
    </row>
    <row r="295" spans="1:56" s="156" customFormat="1" ht="53.25" customHeight="1" x14ac:dyDescent="0.25">
      <c r="A295" s="68">
        <v>906</v>
      </c>
      <c r="B295" s="23" t="s">
        <v>2661</v>
      </c>
      <c r="C295" s="23" t="s">
        <v>2801</v>
      </c>
      <c r="D295" s="39" t="s">
        <v>2801</v>
      </c>
      <c r="E295" s="39" t="s">
        <v>35</v>
      </c>
      <c r="F295" s="39" t="s">
        <v>1623</v>
      </c>
      <c r="G295" s="23" t="s">
        <v>416</v>
      </c>
      <c r="H295" s="23" t="s">
        <v>2549</v>
      </c>
      <c r="I295" s="94" t="s">
        <v>416</v>
      </c>
      <c r="J295" s="94" t="s">
        <v>416</v>
      </c>
      <c r="K295" s="68">
        <f>IF(I295="na",0,IF(COUNTIFS($C$1:C295,C295,$I$1:I295,I295)&gt;1,0,1))</f>
        <v>0</v>
      </c>
      <c r="L295" s="68">
        <f>IF(I295="na",0,IF(COUNTIFS($D$1:D295,D295,$I$1:I295,I295)&gt;1,0,1))</f>
        <v>0</v>
      </c>
      <c r="M295" s="68">
        <f>IF(S295="",0,IF(VLOOKUP(R295,#REF!,2,0)=1,S295-O295,S295-SUMIFS($S:$S,$R:$R,INDEX(meses,VLOOKUP(R295,#REF!,2,0)-1),D:D,D295)))</f>
        <v>0</v>
      </c>
      <c r="N295" s="94"/>
      <c r="O295" s="94"/>
      <c r="P295" s="94"/>
      <c r="Q295" s="94"/>
      <c r="R295" s="94" t="s">
        <v>392</v>
      </c>
      <c r="S295" s="1"/>
      <c r="T295" s="22"/>
      <c r="U295" s="3"/>
      <c r="V295" s="3"/>
      <c r="W295" s="3"/>
      <c r="X295" s="125" t="s">
        <v>2802</v>
      </c>
      <c r="Y295" s="23"/>
      <c r="Z295" s="23"/>
      <c r="AA295" s="113"/>
      <c r="AB295" s="113"/>
      <c r="AC295" s="113"/>
      <c r="AD295" s="23"/>
      <c r="AE295" s="23"/>
      <c r="AF295" s="3"/>
      <c r="AG295" s="22"/>
      <c r="AH295" s="3"/>
      <c r="AI295" s="3"/>
      <c r="AJ295" s="3"/>
      <c r="AK295" s="23" t="s">
        <v>1508</v>
      </c>
      <c r="AL295" s="94" t="s">
        <v>46</v>
      </c>
      <c r="AM295" s="94">
        <v>2299</v>
      </c>
      <c r="AN295" s="94" t="s">
        <v>48</v>
      </c>
      <c r="AO295" s="94" t="s">
        <v>1509</v>
      </c>
      <c r="AP295" s="125" t="s">
        <v>2806</v>
      </c>
      <c r="AQ295" s="23" t="s">
        <v>2807</v>
      </c>
      <c r="AR295" s="2" t="s">
        <v>2808</v>
      </c>
      <c r="AS295" s="2" t="s">
        <v>1673</v>
      </c>
      <c r="AT295" s="158" t="s">
        <v>2822</v>
      </c>
      <c r="AU295" s="158"/>
      <c r="AV295" s="2" t="s">
        <v>70</v>
      </c>
      <c r="AW295" s="94" t="s">
        <v>55</v>
      </c>
      <c r="AX295" s="115">
        <v>7828000</v>
      </c>
      <c r="AY295" s="116">
        <v>10.5</v>
      </c>
      <c r="AZ295" s="116" t="s">
        <v>2811</v>
      </c>
      <c r="BA295" s="116" t="s">
        <v>1516</v>
      </c>
      <c r="BB295" s="116" t="s">
        <v>58</v>
      </c>
      <c r="BC295" s="117">
        <v>82194000</v>
      </c>
      <c r="BD295" s="72">
        <v>72058370</v>
      </c>
    </row>
    <row r="296" spans="1:56" s="156" customFormat="1" ht="53.25" customHeight="1" x14ac:dyDescent="0.25">
      <c r="A296" s="68">
        <v>907</v>
      </c>
      <c r="B296" s="23" t="s">
        <v>2661</v>
      </c>
      <c r="C296" s="23" t="s">
        <v>2801</v>
      </c>
      <c r="D296" s="39" t="s">
        <v>2801</v>
      </c>
      <c r="E296" s="39" t="s">
        <v>35</v>
      </c>
      <c r="F296" s="88" t="s">
        <v>1623</v>
      </c>
      <c r="G296" s="23" t="s">
        <v>416</v>
      </c>
      <c r="H296" s="23" t="s">
        <v>2549</v>
      </c>
      <c r="I296" s="94" t="s">
        <v>416</v>
      </c>
      <c r="J296" s="94" t="s">
        <v>416</v>
      </c>
      <c r="K296" s="68">
        <f>IF(I296="na",0,IF(COUNTIFS($C$1:C296,C296,$I$1:I296,I296)&gt;1,0,1))</f>
        <v>0</v>
      </c>
      <c r="L296" s="68">
        <f>IF(I296="na",0,IF(COUNTIFS($D$1:D296,D296,$I$1:I296,I296)&gt;1,0,1))</f>
        <v>0</v>
      </c>
      <c r="M296" s="68">
        <f>IF(S296="",0,IF(VLOOKUP(R296,#REF!,2,0)=1,S296-O296,S296-SUMIFS($S:$S,$R:$R,INDEX(meses,VLOOKUP(R296,#REF!,2,0)-1),D:D,D296)))</f>
        <v>0</v>
      </c>
      <c r="N296" s="94"/>
      <c r="O296" s="94"/>
      <c r="P296" s="94"/>
      <c r="Q296" s="94"/>
      <c r="R296" s="94" t="s">
        <v>392</v>
      </c>
      <c r="S296" s="1"/>
      <c r="T296" s="22"/>
      <c r="U296" s="3"/>
      <c r="V296" s="3"/>
      <c r="W296" s="3"/>
      <c r="X296" s="125" t="s">
        <v>2814</v>
      </c>
      <c r="Y296" s="23" t="s">
        <v>2823</v>
      </c>
      <c r="Z296" s="23" t="s">
        <v>581</v>
      </c>
      <c r="AA296" s="113">
        <v>0</v>
      </c>
      <c r="AB296" s="96">
        <v>0.9</v>
      </c>
      <c r="AC296" s="69">
        <f t="shared" ref="AC296:AC298" si="30">AB296-AA296</f>
        <v>0.9</v>
      </c>
      <c r="AD296" s="23" t="s">
        <v>2804</v>
      </c>
      <c r="AE296" s="23" t="s">
        <v>2824</v>
      </c>
      <c r="AF296" s="154">
        <v>1</v>
      </c>
      <c r="AG296" s="22">
        <f t="shared" ref="AG296:AG298" si="31">(AF296-AA296)/(AB296-AA296)</f>
        <v>1.1111111111111112</v>
      </c>
      <c r="AH296" s="21" t="s">
        <v>2855</v>
      </c>
      <c r="AI296" s="145" t="s">
        <v>407</v>
      </c>
      <c r="AJ296" s="21" t="s">
        <v>2849</v>
      </c>
      <c r="AK296" s="23" t="s">
        <v>1508</v>
      </c>
      <c r="AL296" s="94" t="s">
        <v>46</v>
      </c>
      <c r="AM296" s="94">
        <v>2299</v>
      </c>
      <c r="AN296" s="94" t="s">
        <v>48</v>
      </c>
      <c r="AO296" s="94" t="s">
        <v>1509</v>
      </c>
      <c r="AP296" s="125" t="s">
        <v>2817</v>
      </c>
      <c r="AQ296" s="23" t="s">
        <v>2807</v>
      </c>
      <c r="AR296" s="2" t="s">
        <v>2808</v>
      </c>
      <c r="AS296" s="2" t="s">
        <v>2825</v>
      </c>
      <c r="AT296" s="158" t="s">
        <v>2826</v>
      </c>
      <c r="AU296" s="158"/>
      <c r="AV296" s="2" t="s">
        <v>70</v>
      </c>
      <c r="AW296" s="94" t="s">
        <v>55</v>
      </c>
      <c r="AX296" s="115">
        <v>7828000</v>
      </c>
      <c r="AY296" s="116">
        <v>10.5</v>
      </c>
      <c r="AZ296" s="116" t="s">
        <v>2811</v>
      </c>
      <c r="BA296" s="116" t="s">
        <v>1516</v>
      </c>
      <c r="BB296" s="116" t="s">
        <v>58</v>
      </c>
      <c r="BC296" s="117">
        <v>82194000</v>
      </c>
      <c r="BD296" s="72">
        <v>80889333</v>
      </c>
    </row>
    <row r="297" spans="1:56" s="156" customFormat="1" ht="53.25" customHeight="1" x14ac:dyDescent="0.25">
      <c r="A297" s="68">
        <v>908</v>
      </c>
      <c r="B297" s="23" t="s">
        <v>2661</v>
      </c>
      <c r="C297" s="23" t="s">
        <v>2801</v>
      </c>
      <c r="D297" s="39" t="s">
        <v>2801</v>
      </c>
      <c r="E297" s="39" t="s">
        <v>35</v>
      </c>
      <c r="F297" s="88" t="s">
        <v>1623</v>
      </c>
      <c r="G297" s="23" t="s">
        <v>416</v>
      </c>
      <c r="H297" s="23" t="s">
        <v>2549</v>
      </c>
      <c r="I297" s="94" t="s">
        <v>416</v>
      </c>
      <c r="J297" s="94" t="s">
        <v>416</v>
      </c>
      <c r="K297" s="68">
        <f>IF(I297="na",0,IF(COUNTIFS($C$1:C297,C297,$I$1:I297,I297)&gt;1,0,1))</f>
        <v>0</v>
      </c>
      <c r="L297" s="68">
        <f>IF(I297="na",0,IF(COUNTIFS($D$1:D297,D297,$I$1:I297,I297)&gt;1,0,1))</f>
        <v>0</v>
      </c>
      <c r="M297" s="68">
        <f>IF(S297="",0,IF(VLOOKUP(R297,#REF!,2,0)=1,S297-O297,S297-SUMIFS($S:$S,$R:$R,INDEX(meses,VLOOKUP(R297,#REF!,2,0)-1),D:D,D297)))</f>
        <v>0</v>
      </c>
      <c r="N297" s="94"/>
      <c r="O297" s="94"/>
      <c r="P297" s="94"/>
      <c r="Q297" s="94"/>
      <c r="R297" s="94" t="s">
        <v>392</v>
      </c>
      <c r="S297" s="1"/>
      <c r="T297" s="22"/>
      <c r="U297" s="3"/>
      <c r="V297" s="3"/>
      <c r="W297" s="3"/>
      <c r="X297" s="125" t="s">
        <v>2814</v>
      </c>
      <c r="Y297" s="23" t="s">
        <v>2827</v>
      </c>
      <c r="Z297" s="23" t="s">
        <v>581</v>
      </c>
      <c r="AA297" s="113">
        <v>0</v>
      </c>
      <c r="AB297" s="155">
        <v>3.8</v>
      </c>
      <c r="AC297" s="69">
        <f t="shared" si="30"/>
        <v>3.8</v>
      </c>
      <c r="AD297" s="23" t="s">
        <v>2804</v>
      </c>
      <c r="AE297" s="23" t="s">
        <v>2805</v>
      </c>
      <c r="AF297" s="159">
        <v>5</v>
      </c>
      <c r="AG297" s="22">
        <f t="shared" si="31"/>
        <v>1.3157894736842106</v>
      </c>
      <c r="AH297" s="24" t="s">
        <v>2856</v>
      </c>
      <c r="AI297" s="145" t="s">
        <v>407</v>
      </c>
      <c r="AJ297" s="21" t="s">
        <v>2857</v>
      </c>
      <c r="AK297" s="23" t="s">
        <v>1508</v>
      </c>
      <c r="AL297" s="94" t="s">
        <v>46</v>
      </c>
      <c r="AM297" s="94">
        <v>2299</v>
      </c>
      <c r="AN297" s="94" t="s">
        <v>48</v>
      </c>
      <c r="AO297" s="94" t="s">
        <v>1509</v>
      </c>
      <c r="AP297" s="125" t="s">
        <v>2817</v>
      </c>
      <c r="AQ297" s="23" t="s">
        <v>2807</v>
      </c>
      <c r="AR297" s="2" t="s">
        <v>2808</v>
      </c>
      <c r="AS297" s="2" t="s">
        <v>2828</v>
      </c>
      <c r="AT297" s="158" t="s">
        <v>2829</v>
      </c>
      <c r="AU297" s="158"/>
      <c r="AV297" s="2" t="s">
        <v>70</v>
      </c>
      <c r="AW297" s="94" t="s">
        <v>55</v>
      </c>
      <c r="AX297" s="115">
        <v>7828000</v>
      </c>
      <c r="AY297" s="116">
        <v>10.5</v>
      </c>
      <c r="AZ297" s="116" t="s">
        <v>2811</v>
      </c>
      <c r="BA297" s="116" t="s">
        <v>1516</v>
      </c>
      <c r="BB297" s="116" t="s">
        <v>58</v>
      </c>
      <c r="BC297" s="117">
        <v>82194000</v>
      </c>
      <c r="BD297" s="72">
        <v>58349500</v>
      </c>
    </row>
    <row r="298" spans="1:56" s="156" customFormat="1" ht="53.25" customHeight="1" x14ac:dyDescent="0.25">
      <c r="A298" s="68">
        <v>909</v>
      </c>
      <c r="B298" s="23" t="s">
        <v>2661</v>
      </c>
      <c r="C298" s="23" t="s">
        <v>2801</v>
      </c>
      <c r="D298" s="39" t="s">
        <v>2801</v>
      </c>
      <c r="E298" s="39" t="s">
        <v>35</v>
      </c>
      <c r="F298" s="39" t="s">
        <v>1623</v>
      </c>
      <c r="G298" s="23" t="s">
        <v>416</v>
      </c>
      <c r="H298" s="23" t="s">
        <v>2549</v>
      </c>
      <c r="I298" s="94" t="s">
        <v>416</v>
      </c>
      <c r="J298" s="94" t="s">
        <v>416</v>
      </c>
      <c r="K298" s="68">
        <f>IF(I298="na",0,IF(COUNTIFS($C$1:C298,C298,$I$1:I298,I298)&gt;1,0,1))</f>
        <v>0</v>
      </c>
      <c r="L298" s="68">
        <f>IF(I298="na",0,IF(COUNTIFS($D$1:D298,D298,$I$1:I298,I298)&gt;1,0,1))</f>
        <v>0</v>
      </c>
      <c r="M298" s="68">
        <f>IF(S298="",0,IF(VLOOKUP(R298,#REF!,2,0)=1,S298-O298,S298-SUMIFS($S:$S,$R:$R,INDEX(meses,VLOOKUP(R298,#REF!,2,0)-1),D:D,D298)))</f>
        <v>0</v>
      </c>
      <c r="N298" s="94"/>
      <c r="O298" s="94"/>
      <c r="P298" s="94"/>
      <c r="Q298" s="94"/>
      <c r="R298" s="94" t="s">
        <v>392</v>
      </c>
      <c r="S298" s="1"/>
      <c r="T298" s="22"/>
      <c r="U298" s="3"/>
      <c r="V298" s="3"/>
      <c r="W298" s="3"/>
      <c r="X298" s="23" t="s">
        <v>2830</v>
      </c>
      <c r="Y298" s="23" t="s">
        <v>2831</v>
      </c>
      <c r="Z298" s="23" t="s">
        <v>581</v>
      </c>
      <c r="AA298" s="113">
        <v>0</v>
      </c>
      <c r="AB298" s="96">
        <v>1</v>
      </c>
      <c r="AC298" s="69">
        <f t="shared" si="30"/>
        <v>1</v>
      </c>
      <c r="AD298" s="23" t="s">
        <v>2804</v>
      </c>
      <c r="AE298" s="23" t="s">
        <v>2832</v>
      </c>
      <c r="AF298" s="157">
        <v>0.23</v>
      </c>
      <c r="AG298" s="22">
        <f t="shared" si="31"/>
        <v>0.23</v>
      </c>
      <c r="AH298" s="24" t="s">
        <v>2858</v>
      </c>
      <c r="AI298" s="145" t="s">
        <v>407</v>
      </c>
      <c r="AJ298" s="21" t="s">
        <v>2859</v>
      </c>
      <c r="AK298" s="23" t="s">
        <v>1508</v>
      </c>
      <c r="AL298" s="94" t="s">
        <v>46</v>
      </c>
      <c r="AM298" s="94">
        <v>2299</v>
      </c>
      <c r="AN298" s="94" t="s">
        <v>48</v>
      </c>
      <c r="AO298" s="94" t="s">
        <v>1509</v>
      </c>
      <c r="AP298" s="125" t="s">
        <v>2833</v>
      </c>
      <c r="AQ298" s="23" t="s">
        <v>2807</v>
      </c>
      <c r="AR298" s="2" t="s">
        <v>2808</v>
      </c>
      <c r="AS298" s="2" t="s">
        <v>2818</v>
      </c>
      <c r="AT298" s="158" t="s">
        <v>2834</v>
      </c>
      <c r="AU298" s="158"/>
      <c r="AV298" s="2" t="s">
        <v>422</v>
      </c>
      <c r="AW298" s="94" t="s">
        <v>55</v>
      </c>
      <c r="AX298" s="115">
        <v>13719086</v>
      </c>
      <c r="AY298" s="116">
        <v>7</v>
      </c>
      <c r="AZ298" s="116" t="s">
        <v>2811</v>
      </c>
      <c r="BA298" s="116" t="s">
        <v>1516</v>
      </c>
      <c r="BB298" s="116" t="s">
        <v>58</v>
      </c>
      <c r="BC298" s="117">
        <v>96033600</v>
      </c>
      <c r="BD298" s="72">
        <v>105895309</v>
      </c>
    </row>
    <row r="299" spans="1:56" s="156" customFormat="1" ht="53.25" customHeight="1" x14ac:dyDescent="0.25">
      <c r="A299" s="68">
        <v>910</v>
      </c>
      <c r="B299" s="23" t="s">
        <v>2661</v>
      </c>
      <c r="C299" s="23" t="s">
        <v>2801</v>
      </c>
      <c r="D299" s="39" t="s">
        <v>2801</v>
      </c>
      <c r="E299" s="39" t="s">
        <v>35</v>
      </c>
      <c r="F299" s="88" t="s">
        <v>1623</v>
      </c>
      <c r="G299" s="23" t="s">
        <v>416</v>
      </c>
      <c r="H299" s="23" t="s">
        <v>2549</v>
      </c>
      <c r="I299" s="94" t="s">
        <v>416</v>
      </c>
      <c r="J299" s="94" t="s">
        <v>416</v>
      </c>
      <c r="K299" s="68">
        <f>IF(I299="na",0,IF(COUNTIFS($C$1:C299,C299,$I$1:I299,I299)&gt;1,0,1))</f>
        <v>0</v>
      </c>
      <c r="L299" s="68">
        <f>IF(I299="na",0,IF(COUNTIFS($D$1:D299,D299,$I$1:I299,I299)&gt;1,0,1))</f>
        <v>0</v>
      </c>
      <c r="M299" s="68">
        <f>IF(S299="",0,IF(VLOOKUP(R299,#REF!,2,0)=1,S299-O299,S299-SUMIFS($S:$S,$R:$R,INDEX(meses,VLOOKUP(R299,#REF!,2,0)-1),D:D,D299)))</f>
        <v>0</v>
      </c>
      <c r="N299" s="94"/>
      <c r="O299" s="94"/>
      <c r="P299" s="94"/>
      <c r="Q299" s="94"/>
      <c r="R299" s="94" t="s">
        <v>392</v>
      </c>
      <c r="S299" s="1"/>
      <c r="T299" s="22"/>
      <c r="U299" s="3"/>
      <c r="V299" s="3"/>
      <c r="W299" s="3"/>
      <c r="X299" s="125" t="s">
        <v>2814</v>
      </c>
      <c r="Y299" s="125"/>
      <c r="Z299" s="23"/>
      <c r="AA299" s="113"/>
      <c r="AB299" s="113"/>
      <c r="AC299" s="113"/>
      <c r="AD299" s="23"/>
      <c r="AE299" s="23"/>
      <c r="AF299" s="3"/>
      <c r="AG299" s="22"/>
      <c r="AH299" s="3"/>
      <c r="AI299" s="3"/>
      <c r="AJ299" s="3"/>
      <c r="AK299" s="23" t="s">
        <v>1508</v>
      </c>
      <c r="AL299" s="94" t="s">
        <v>46</v>
      </c>
      <c r="AM299" s="94">
        <v>2299</v>
      </c>
      <c r="AN299" s="94" t="s">
        <v>48</v>
      </c>
      <c r="AO299" s="94" t="s">
        <v>1509</v>
      </c>
      <c r="AP299" s="125" t="s">
        <v>2817</v>
      </c>
      <c r="AQ299" s="23" t="s">
        <v>2807</v>
      </c>
      <c r="AR299" s="2" t="s">
        <v>2808</v>
      </c>
      <c r="AS299" s="2" t="s">
        <v>2835</v>
      </c>
      <c r="AT299" s="158" t="s">
        <v>2836</v>
      </c>
      <c r="AU299" s="158"/>
      <c r="AV299" s="2" t="s">
        <v>70</v>
      </c>
      <c r="AW299" s="94" t="s">
        <v>55</v>
      </c>
      <c r="AX299" s="115">
        <v>14761905</v>
      </c>
      <c r="AY299" s="116">
        <v>10.5</v>
      </c>
      <c r="AZ299" s="116" t="s">
        <v>2811</v>
      </c>
      <c r="BA299" s="116" t="s">
        <v>1516</v>
      </c>
      <c r="BB299" s="116" t="s">
        <v>58</v>
      </c>
      <c r="BC299" s="117">
        <v>155000000</v>
      </c>
      <c r="BD299" s="72">
        <v>155000000</v>
      </c>
    </row>
    <row r="300" spans="1:56" s="156" customFormat="1" ht="53.25" customHeight="1" x14ac:dyDescent="0.25">
      <c r="A300" s="68">
        <v>911</v>
      </c>
      <c r="B300" s="23" t="s">
        <v>2661</v>
      </c>
      <c r="C300" s="23" t="s">
        <v>2801</v>
      </c>
      <c r="D300" s="39" t="s">
        <v>2801</v>
      </c>
      <c r="E300" s="39" t="s">
        <v>35</v>
      </c>
      <c r="F300" s="88" t="s">
        <v>1623</v>
      </c>
      <c r="G300" s="23" t="s">
        <v>416</v>
      </c>
      <c r="H300" s="23" t="s">
        <v>2549</v>
      </c>
      <c r="I300" s="94" t="s">
        <v>416</v>
      </c>
      <c r="J300" s="94" t="s">
        <v>416</v>
      </c>
      <c r="K300" s="68">
        <f>IF(I300="na",0,IF(COUNTIFS($C$1:C300,C300,$I$1:I300,I300)&gt;1,0,1))</f>
        <v>0</v>
      </c>
      <c r="L300" s="68">
        <f>IF(I300="na",0,IF(COUNTIFS($D$1:D300,D300,$I$1:I300,I300)&gt;1,0,1))</f>
        <v>0</v>
      </c>
      <c r="M300" s="68">
        <f>IF(S300="",0,IF(VLOOKUP(R300,#REF!,2,0)=1,S300-O300,S300-SUMIFS($S:$S,$R:$R,INDEX(meses,VLOOKUP(R300,#REF!,2,0)-1),D:D,D300)))</f>
        <v>0</v>
      </c>
      <c r="N300" s="94"/>
      <c r="O300" s="94"/>
      <c r="P300" s="94"/>
      <c r="Q300" s="94"/>
      <c r="R300" s="94" t="s">
        <v>392</v>
      </c>
      <c r="S300" s="1"/>
      <c r="T300" s="22"/>
      <c r="U300" s="3"/>
      <c r="V300" s="3"/>
      <c r="W300" s="3"/>
      <c r="X300" s="125" t="s">
        <v>2814</v>
      </c>
      <c r="Y300" s="125"/>
      <c r="Z300" s="23"/>
      <c r="AA300" s="113"/>
      <c r="AB300" s="113"/>
      <c r="AC300" s="113"/>
      <c r="AD300" s="23"/>
      <c r="AE300" s="23"/>
      <c r="AF300" s="3"/>
      <c r="AG300" s="22"/>
      <c r="AH300" s="3"/>
      <c r="AI300" s="3"/>
      <c r="AJ300" s="3"/>
      <c r="AK300" s="23" t="s">
        <v>1508</v>
      </c>
      <c r="AL300" s="94" t="s">
        <v>46</v>
      </c>
      <c r="AM300" s="94">
        <v>2299</v>
      </c>
      <c r="AN300" s="94" t="s">
        <v>48</v>
      </c>
      <c r="AO300" s="94" t="s">
        <v>1509</v>
      </c>
      <c r="AP300" s="125" t="s">
        <v>2817</v>
      </c>
      <c r="AQ300" s="23" t="s">
        <v>2807</v>
      </c>
      <c r="AR300" s="2" t="s">
        <v>2808</v>
      </c>
      <c r="AS300" s="2" t="s">
        <v>2820</v>
      </c>
      <c r="AT300" s="29" t="s">
        <v>2837</v>
      </c>
      <c r="AU300" s="29"/>
      <c r="AV300" s="2" t="s">
        <v>448</v>
      </c>
      <c r="AW300" s="94" t="s">
        <v>55</v>
      </c>
      <c r="AX300" s="115">
        <v>17363636.363636363</v>
      </c>
      <c r="AY300" s="116">
        <v>11</v>
      </c>
      <c r="AZ300" s="116" t="s">
        <v>2811</v>
      </c>
      <c r="BA300" s="116" t="s">
        <v>1569</v>
      </c>
      <c r="BB300" s="116" t="s">
        <v>450</v>
      </c>
      <c r="BC300" s="117">
        <v>191000000</v>
      </c>
      <c r="BD300" s="72">
        <v>159318457</v>
      </c>
    </row>
    <row r="301" spans="1:56" s="156" customFormat="1" ht="53.25" customHeight="1" x14ac:dyDescent="0.25">
      <c r="A301" s="68">
        <v>912</v>
      </c>
      <c r="B301" s="23" t="s">
        <v>2661</v>
      </c>
      <c r="C301" s="23" t="s">
        <v>2801</v>
      </c>
      <c r="D301" s="39" t="s">
        <v>2801</v>
      </c>
      <c r="E301" s="39" t="s">
        <v>35</v>
      </c>
      <c r="F301" s="39" t="s">
        <v>1623</v>
      </c>
      <c r="G301" s="23" t="s">
        <v>416</v>
      </c>
      <c r="H301" s="23" t="s">
        <v>2549</v>
      </c>
      <c r="I301" s="94" t="s">
        <v>416</v>
      </c>
      <c r="J301" s="94" t="s">
        <v>416</v>
      </c>
      <c r="K301" s="68">
        <f>IF(I301="na",0,IF(COUNTIFS($C$1:C301,C301,$I$1:I301,I301)&gt;1,0,1))</f>
        <v>0</v>
      </c>
      <c r="L301" s="68">
        <f>IF(I301="na",0,IF(COUNTIFS($D$1:D301,D301,$I$1:I301,I301)&gt;1,0,1))</f>
        <v>0</v>
      </c>
      <c r="M301" s="68">
        <f>IF(S301="",0,IF(VLOOKUP(R301,#REF!,2,0)=1,S301-O301,S301-SUMIFS($S:$S,$R:$R,INDEX(meses,VLOOKUP(R301,#REF!,2,0)-1),D:D,D301)))</f>
        <v>0</v>
      </c>
      <c r="N301" s="94"/>
      <c r="O301" s="94"/>
      <c r="P301" s="94"/>
      <c r="Q301" s="94"/>
      <c r="R301" s="94" t="s">
        <v>392</v>
      </c>
      <c r="S301" s="1"/>
      <c r="T301" s="22"/>
      <c r="U301" s="3"/>
      <c r="V301" s="3"/>
      <c r="W301" s="3"/>
      <c r="X301" s="23" t="s">
        <v>2838</v>
      </c>
      <c r="Y301" s="23" t="s">
        <v>2839</v>
      </c>
      <c r="Z301" s="23" t="s">
        <v>581</v>
      </c>
      <c r="AA301" s="113">
        <v>0</v>
      </c>
      <c r="AB301" s="96">
        <v>1</v>
      </c>
      <c r="AC301" s="69">
        <f>AB301-AA301</f>
        <v>1</v>
      </c>
      <c r="AD301" s="23" t="s">
        <v>2804</v>
      </c>
      <c r="AE301" s="23" t="s">
        <v>2860</v>
      </c>
      <c r="AF301" s="157">
        <v>0.08</v>
      </c>
      <c r="AG301" s="22">
        <f>(AF301-AA301)/(AB301-AA301)</f>
        <v>0.08</v>
      </c>
      <c r="AH301" s="21" t="s">
        <v>2861</v>
      </c>
      <c r="AI301" s="145" t="s">
        <v>407</v>
      </c>
      <c r="AJ301" s="21" t="s">
        <v>2862</v>
      </c>
      <c r="AK301" s="23" t="s">
        <v>1508</v>
      </c>
      <c r="AL301" s="94" t="s">
        <v>46</v>
      </c>
      <c r="AM301" s="94">
        <v>2299</v>
      </c>
      <c r="AN301" s="94" t="s">
        <v>48</v>
      </c>
      <c r="AO301" s="94" t="s">
        <v>1509</v>
      </c>
      <c r="AP301" s="125" t="s">
        <v>2840</v>
      </c>
      <c r="AQ301" s="23" t="s">
        <v>2807</v>
      </c>
      <c r="AR301" s="2" t="s">
        <v>2808</v>
      </c>
      <c r="AS301" s="2" t="s">
        <v>2841</v>
      </c>
      <c r="AT301" s="29" t="s">
        <v>2842</v>
      </c>
      <c r="AU301" s="29"/>
      <c r="AV301" s="2" t="s">
        <v>70</v>
      </c>
      <c r="AW301" s="94" t="s">
        <v>55</v>
      </c>
      <c r="AX301" s="115">
        <v>7828000</v>
      </c>
      <c r="AY301" s="116">
        <v>10.5</v>
      </c>
      <c r="AZ301" s="116" t="s">
        <v>2811</v>
      </c>
      <c r="BA301" s="116" t="s">
        <v>1516</v>
      </c>
      <c r="BB301" s="116" t="s">
        <v>58</v>
      </c>
      <c r="BC301" s="117">
        <v>82194000</v>
      </c>
      <c r="BD301" s="72">
        <v>80889333</v>
      </c>
    </row>
    <row r="302" spans="1:56" s="156" customFormat="1" ht="53.25" customHeight="1" x14ac:dyDescent="0.25">
      <c r="A302" s="68">
        <v>915</v>
      </c>
      <c r="B302" s="23" t="s">
        <v>2661</v>
      </c>
      <c r="C302" s="23" t="s">
        <v>2801</v>
      </c>
      <c r="D302" s="39" t="s">
        <v>2801</v>
      </c>
      <c r="E302" s="39" t="s">
        <v>35</v>
      </c>
      <c r="F302" s="39" t="s">
        <v>1623</v>
      </c>
      <c r="G302" s="23" t="s">
        <v>416</v>
      </c>
      <c r="H302" s="23" t="s">
        <v>2549</v>
      </c>
      <c r="I302" s="94" t="s">
        <v>416</v>
      </c>
      <c r="J302" s="94" t="s">
        <v>416</v>
      </c>
      <c r="K302" s="68">
        <f>IF(I302="na",0,IF(COUNTIFS($C$1:C302,C302,$I$1:I302,I302)&gt;1,0,1))</f>
        <v>0</v>
      </c>
      <c r="L302" s="68">
        <f>IF(I302="na",0,IF(COUNTIFS($D$1:D302,D302,$I$1:I302,I302)&gt;1,0,1))</f>
        <v>0</v>
      </c>
      <c r="M302" s="68">
        <f>IF(S302="",0,IF(VLOOKUP(R302,#REF!,2,0)=1,S302-O302,S302-SUMIFS($S:$S,$R:$R,INDEX(meses,VLOOKUP(R302,#REF!,2,0)-1),D:D,D302)))</f>
        <v>0</v>
      </c>
      <c r="N302" s="94"/>
      <c r="O302" s="94"/>
      <c r="P302" s="94"/>
      <c r="Q302" s="94"/>
      <c r="R302" s="94" t="s">
        <v>392</v>
      </c>
      <c r="S302" s="1"/>
      <c r="T302" s="22"/>
      <c r="U302" s="3"/>
      <c r="V302" s="3"/>
      <c r="W302" s="3"/>
      <c r="X302" s="23" t="s">
        <v>2830</v>
      </c>
      <c r="Y302" s="23"/>
      <c r="Z302" s="23"/>
      <c r="AA302" s="113"/>
      <c r="AB302" s="113"/>
      <c r="AC302" s="113"/>
      <c r="AD302" s="23"/>
      <c r="AE302" s="23"/>
      <c r="AF302" s="3"/>
      <c r="AG302" s="22"/>
      <c r="AH302" s="3"/>
      <c r="AI302" s="3"/>
      <c r="AJ302" s="3"/>
      <c r="AK302" s="23" t="s">
        <v>1508</v>
      </c>
      <c r="AL302" s="94" t="s">
        <v>46</v>
      </c>
      <c r="AM302" s="94">
        <v>2299</v>
      </c>
      <c r="AN302" s="94" t="s">
        <v>48</v>
      </c>
      <c r="AO302" s="94" t="s">
        <v>1509</v>
      </c>
      <c r="AP302" s="125" t="s">
        <v>2833</v>
      </c>
      <c r="AQ302" s="23" t="s">
        <v>2807</v>
      </c>
      <c r="AR302" s="2" t="s">
        <v>2808</v>
      </c>
      <c r="AS302" s="2" t="s">
        <v>2818</v>
      </c>
      <c r="AT302" s="158" t="s">
        <v>2844</v>
      </c>
      <c r="AU302" s="158"/>
      <c r="AV302" s="2" t="s">
        <v>422</v>
      </c>
      <c r="AW302" s="94" t="s">
        <v>55</v>
      </c>
      <c r="AX302" s="115">
        <f>+BC302/AY302</f>
        <v>66107535</v>
      </c>
      <c r="AY302" s="116">
        <v>7</v>
      </c>
      <c r="AZ302" s="116" t="s">
        <v>2811</v>
      </c>
      <c r="BA302" s="116" t="s">
        <v>1516</v>
      </c>
      <c r="BB302" s="116" t="s">
        <v>58</v>
      </c>
      <c r="BC302" s="117">
        <v>462752745</v>
      </c>
      <c r="BD302" s="72">
        <v>462752745</v>
      </c>
    </row>
    <row r="303" spans="1:56" s="156" customFormat="1" ht="53.25" customHeight="1" x14ac:dyDescent="0.25">
      <c r="A303" s="68">
        <v>916</v>
      </c>
      <c r="B303" s="23" t="s">
        <v>2661</v>
      </c>
      <c r="C303" s="23" t="s">
        <v>2801</v>
      </c>
      <c r="D303" s="39" t="s">
        <v>2801</v>
      </c>
      <c r="E303" s="39" t="s">
        <v>35</v>
      </c>
      <c r="F303" s="39" t="s">
        <v>1623</v>
      </c>
      <c r="G303" s="23" t="s">
        <v>416</v>
      </c>
      <c r="H303" s="23" t="s">
        <v>2549</v>
      </c>
      <c r="I303" s="94" t="s">
        <v>416</v>
      </c>
      <c r="J303" s="94" t="s">
        <v>416</v>
      </c>
      <c r="K303" s="68">
        <f>IF(I303="na",0,IF(COUNTIFS($C$1:C303,C303,$I$1:I303,I303)&gt;1,0,1))</f>
        <v>0</v>
      </c>
      <c r="L303" s="68">
        <f>IF(I303="na",0,IF(COUNTIFS($D$1:D303,D303,$I$1:I303,I303)&gt;1,0,1))</f>
        <v>0</v>
      </c>
      <c r="M303" s="68">
        <f>IF(S303="",0,IF(VLOOKUP(R303,#REF!,2,0)=1,S303-O303,S303-SUMIFS($S:$S,$R:$R,INDEX(meses,VLOOKUP(R303,#REF!,2,0)-1),D:D,D303)))</f>
        <v>0</v>
      </c>
      <c r="N303" s="94"/>
      <c r="O303" s="94"/>
      <c r="P303" s="94"/>
      <c r="Q303" s="94"/>
      <c r="R303" s="94" t="s">
        <v>392</v>
      </c>
      <c r="S303" s="1"/>
      <c r="T303" s="22"/>
      <c r="U303" s="3"/>
      <c r="V303" s="3"/>
      <c r="W303" s="3"/>
      <c r="X303" s="23" t="s">
        <v>2830</v>
      </c>
      <c r="Y303" s="23"/>
      <c r="Z303" s="23"/>
      <c r="AA303" s="113"/>
      <c r="AB303" s="113"/>
      <c r="AC303" s="113"/>
      <c r="AD303" s="23"/>
      <c r="AE303" s="23"/>
      <c r="AF303" s="3"/>
      <c r="AG303" s="22"/>
      <c r="AH303" s="3"/>
      <c r="AI303" s="3"/>
      <c r="AJ303" s="3"/>
      <c r="AK303" s="23" t="s">
        <v>1508</v>
      </c>
      <c r="AL303" s="94" t="s">
        <v>46</v>
      </c>
      <c r="AM303" s="94">
        <v>2299</v>
      </c>
      <c r="AN303" s="94" t="s">
        <v>48</v>
      </c>
      <c r="AO303" s="94" t="s">
        <v>1509</v>
      </c>
      <c r="AP303" s="125" t="s">
        <v>2833</v>
      </c>
      <c r="AQ303" s="23" t="s">
        <v>2807</v>
      </c>
      <c r="AR303" s="2" t="s">
        <v>2808</v>
      </c>
      <c r="AS303" s="2" t="s">
        <v>2818</v>
      </c>
      <c r="AT303" s="158" t="s">
        <v>2844</v>
      </c>
      <c r="AU303" s="158"/>
      <c r="AV303" s="2" t="s">
        <v>422</v>
      </c>
      <c r="AW303" s="94" t="s">
        <v>55</v>
      </c>
      <c r="AX303" s="115">
        <v>50000000</v>
      </c>
      <c r="AY303" s="116">
        <v>1</v>
      </c>
      <c r="AZ303" s="116" t="s">
        <v>2811</v>
      </c>
      <c r="BA303" s="116" t="s">
        <v>1516</v>
      </c>
      <c r="BB303" s="116" t="s">
        <v>58</v>
      </c>
      <c r="BC303" s="117">
        <v>50000000</v>
      </c>
      <c r="BD303" s="72">
        <v>50000000</v>
      </c>
    </row>
    <row r="304" spans="1:56" s="156" customFormat="1" ht="53.25" customHeight="1" x14ac:dyDescent="0.25">
      <c r="A304" s="68">
        <v>917</v>
      </c>
      <c r="B304" s="23" t="s">
        <v>2661</v>
      </c>
      <c r="C304" s="23" t="s">
        <v>2801</v>
      </c>
      <c r="D304" s="39" t="s">
        <v>2801</v>
      </c>
      <c r="E304" s="39" t="s">
        <v>35</v>
      </c>
      <c r="F304" s="39" t="s">
        <v>1623</v>
      </c>
      <c r="G304" s="23" t="s">
        <v>416</v>
      </c>
      <c r="H304" s="23" t="s">
        <v>2549</v>
      </c>
      <c r="I304" s="94" t="s">
        <v>416</v>
      </c>
      <c r="J304" s="94" t="s">
        <v>416</v>
      </c>
      <c r="K304" s="68">
        <f>IF(I304="na",0,IF(COUNTIFS($C$1:C304,C304,$I$1:I304,I304)&gt;1,0,1))</f>
        <v>0</v>
      </c>
      <c r="L304" s="68">
        <f>IF(I304="na",0,IF(COUNTIFS($D$1:D304,D304,$I$1:I304,I304)&gt;1,0,1))</f>
        <v>0</v>
      </c>
      <c r="M304" s="68">
        <f>IF(S304="",0,IF(VLOOKUP(R304,#REF!,2,0)=1,S304-O304,S304-SUMIFS($S:$S,$R:$R,INDEX(meses,VLOOKUP(R304,#REF!,2,0)-1),D:D,D304)))</f>
        <v>0</v>
      </c>
      <c r="N304" s="94"/>
      <c r="O304" s="94"/>
      <c r="P304" s="94"/>
      <c r="Q304" s="94"/>
      <c r="R304" s="94" t="s">
        <v>392</v>
      </c>
      <c r="S304" s="1"/>
      <c r="T304" s="22"/>
      <c r="U304" s="3"/>
      <c r="V304" s="3"/>
      <c r="W304" s="3"/>
      <c r="X304" s="23" t="s">
        <v>2830</v>
      </c>
      <c r="Y304" s="23"/>
      <c r="Z304" s="23"/>
      <c r="AA304" s="113"/>
      <c r="AB304" s="113"/>
      <c r="AC304" s="113"/>
      <c r="AD304" s="23"/>
      <c r="AE304" s="23"/>
      <c r="AF304" s="3"/>
      <c r="AG304" s="22"/>
      <c r="AH304" s="3"/>
      <c r="AI304" s="3"/>
      <c r="AJ304" s="3"/>
      <c r="AK304" s="23" t="s">
        <v>1508</v>
      </c>
      <c r="AL304" s="94" t="s">
        <v>46</v>
      </c>
      <c r="AM304" s="94">
        <v>2299</v>
      </c>
      <c r="AN304" s="94" t="s">
        <v>48</v>
      </c>
      <c r="AO304" s="94" t="s">
        <v>1509</v>
      </c>
      <c r="AP304" s="125" t="s">
        <v>2833</v>
      </c>
      <c r="AQ304" s="23" t="s">
        <v>2807</v>
      </c>
      <c r="AR304" s="2" t="s">
        <v>2808</v>
      </c>
      <c r="AS304" s="2" t="s">
        <v>2845</v>
      </c>
      <c r="AT304" s="29" t="s">
        <v>2846</v>
      </c>
      <c r="AU304" s="29"/>
      <c r="AV304" s="2" t="s">
        <v>70</v>
      </c>
      <c r="AW304" s="94" t="s">
        <v>55</v>
      </c>
      <c r="AX304" s="115">
        <v>7828000</v>
      </c>
      <c r="AY304" s="116">
        <v>10.5</v>
      </c>
      <c r="AZ304" s="116" t="s">
        <v>2811</v>
      </c>
      <c r="BA304" s="116" t="s">
        <v>1516</v>
      </c>
      <c r="BB304" s="116" t="s">
        <v>58</v>
      </c>
      <c r="BC304" s="117">
        <v>82194000</v>
      </c>
      <c r="BD304" s="72">
        <v>80889333</v>
      </c>
    </row>
    <row r="305" spans="1:56" s="156" customFormat="1" ht="53.25" customHeight="1" x14ac:dyDescent="0.25">
      <c r="A305" s="68">
        <v>918</v>
      </c>
      <c r="B305" s="23" t="s">
        <v>2661</v>
      </c>
      <c r="C305" s="23" t="s">
        <v>2801</v>
      </c>
      <c r="D305" s="39" t="s">
        <v>2801</v>
      </c>
      <c r="E305" s="39" t="s">
        <v>35</v>
      </c>
      <c r="F305" s="39" t="s">
        <v>1623</v>
      </c>
      <c r="G305" s="23" t="s">
        <v>416</v>
      </c>
      <c r="H305" s="23" t="s">
        <v>2549</v>
      </c>
      <c r="I305" s="94" t="s">
        <v>416</v>
      </c>
      <c r="J305" s="94" t="s">
        <v>416</v>
      </c>
      <c r="K305" s="68">
        <f>IF(I305="na",0,IF(COUNTIFS($C$1:C305,C305,$I$1:I305,I305)&gt;1,0,1))</f>
        <v>0</v>
      </c>
      <c r="L305" s="68">
        <f>IF(I305="na",0,IF(COUNTIFS($D$1:D305,D305,$I$1:I305,I305)&gt;1,0,1))</f>
        <v>0</v>
      </c>
      <c r="M305" s="68">
        <f>IF(S305="",0,IF(VLOOKUP(R305,#REF!,2,0)=1,S305-O305,S305-SUMIFS($S:$S,$R:$R,INDEX(meses,VLOOKUP(R305,#REF!,2,0)-1),D:D,D305)))</f>
        <v>0</v>
      </c>
      <c r="N305" s="94"/>
      <c r="O305" s="94"/>
      <c r="P305" s="94"/>
      <c r="Q305" s="94"/>
      <c r="R305" s="94" t="s">
        <v>392</v>
      </c>
      <c r="S305" s="1"/>
      <c r="T305" s="22"/>
      <c r="U305" s="3"/>
      <c r="V305" s="3"/>
      <c r="W305" s="3"/>
      <c r="X305" s="23" t="s">
        <v>2830</v>
      </c>
      <c r="Y305" s="23"/>
      <c r="Z305" s="23"/>
      <c r="AA305" s="113"/>
      <c r="AB305" s="113"/>
      <c r="AC305" s="113"/>
      <c r="AD305" s="23"/>
      <c r="AE305" s="23"/>
      <c r="AF305" s="3"/>
      <c r="AG305" s="22"/>
      <c r="AH305" s="3"/>
      <c r="AI305" s="3"/>
      <c r="AJ305" s="3"/>
      <c r="AK305" s="23" t="s">
        <v>1508</v>
      </c>
      <c r="AL305" s="94" t="s">
        <v>46</v>
      </c>
      <c r="AM305" s="94">
        <v>2299</v>
      </c>
      <c r="AN305" s="94" t="s">
        <v>48</v>
      </c>
      <c r="AO305" s="94" t="s">
        <v>1509</v>
      </c>
      <c r="AP305" s="125" t="s">
        <v>2833</v>
      </c>
      <c r="AQ305" s="23" t="s">
        <v>2807</v>
      </c>
      <c r="AR305" s="2" t="s">
        <v>2808</v>
      </c>
      <c r="AS305" s="2" t="s">
        <v>2820</v>
      </c>
      <c r="AT305" s="29" t="s">
        <v>2847</v>
      </c>
      <c r="AU305" s="29"/>
      <c r="AV305" s="2" t="s">
        <v>448</v>
      </c>
      <c r="AW305" s="94" t="s">
        <v>55</v>
      </c>
      <c r="AX305" s="115">
        <v>17805291.666666668</v>
      </c>
      <c r="AY305" s="116">
        <v>12</v>
      </c>
      <c r="AZ305" s="116" t="s">
        <v>2811</v>
      </c>
      <c r="BA305" s="116" t="s">
        <v>1569</v>
      </c>
      <c r="BB305" s="116" t="s">
        <v>450</v>
      </c>
      <c r="BC305" s="117">
        <v>213663500</v>
      </c>
      <c r="BD305" s="72">
        <v>205106459</v>
      </c>
    </row>
    <row r="306" spans="1:56" s="156" customFormat="1" ht="53.25" customHeight="1" x14ac:dyDescent="0.25">
      <c r="A306" s="68">
        <v>919</v>
      </c>
      <c r="B306" s="23" t="s">
        <v>2661</v>
      </c>
      <c r="C306" s="23" t="s">
        <v>2801</v>
      </c>
      <c r="D306" s="39" t="s">
        <v>2801</v>
      </c>
      <c r="E306" s="39" t="s">
        <v>35</v>
      </c>
      <c r="F306" s="39" t="s">
        <v>1623</v>
      </c>
      <c r="G306" s="23" t="s">
        <v>416</v>
      </c>
      <c r="H306" s="23" t="s">
        <v>2549</v>
      </c>
      <c r="I306" s="94" t="s">
        <v>416</v>
      </c>
      <c r="J306" s="94" t="s">
        <v>416</v>
      </c>
      <c r="K306" s="68">
        <f>IF(I306="na",0,IF(COUNTIFS($C$1:C306,C306,$I$1:I306,I306)&gt;1,0,1))</f>
        <v>0</v>
      </c>
      <c r="L306" s="68">
        <f>IF(I306="na",0,IF(COUNTIFS($D$1:D306,D306,$I$1:I306,I306)&gt;1,0,1))</f>
        <v>0</v>
      </c>
      <c r="M306" s="68">
        <f>IF(S306="",0,IF(VLOOKUP(R306,#REF!,2,0)=1,S306-O306,S306-SUMIFS($S:$S,$R:$R,INDEX(meses,VLOOKUP(R306,#REF!,2,0)-1),D:D,D306)))</f>
        <v>0</v>
      </c>
      <c r="N306" s="94"/>
      <c r="O306" s="94"/>
      <c r="P306" s="94"/>
      <c r="Q306" s="94"/>
      <c r="R306" s="94" t="s">
        <v>392</v>
      </c>
      <c r="S306" s="1"/>
      <c r="T306" s="22"/>
      <c r="U306" s="3"/>
      <c r="V306" s="3"/>
      <c r="W306" s="3"/>
      <c r="X306" s="125" t="s">
        <v>2802</v>
      </c>
      <c r="Y306" s="23"/>
      <c r="Z306" s="23"/>
      <c r="AA306" s="113"/>
      <c r="AB306" s="113"/>
      <c r="AC306" s="113"/>
      <c r="AD306" s="23"/>
      <c r="AE306" s="23"/>
      <c r="AF306" s="3"/>
      <c r="AG306" s="22"/>
      <c r="AH306" s="3"/>
      <c r="AI306" s="3"/>
      <c r="AJ306" s="3"/>
      <c r="AK306" s="23" t="s">
        <v>1508</v>
      </c>
      <c r="AL306" s="94" t="s">
        <v>46</v>
      </c>
      <c r="AM306" s="94">
        <v>2299</v>
      </c>
      <c r="AN306" s="94" t="s">
        <v>48</v>
      </c>
      <c r="AO306" s="94" t="s">
        <v>1509</v>
      </c>
      <c r="AP306" s="125" t="s">
        <v>2806</v>
      </c>
      <c r="AQ306" s="23" t="s">
        <v>2807</v>
      </c>
      <c r="AR306" s="2" t="s">
        <v>2808</v>
      </c>
      <c r="AS306" s="2" t="s">
        <v>2818</v>
      </c>
      <c r="AT306" s="29" t="s">
        <v>2819</v>
      </c>
      <c r="AU306" s="29"/>
      <c r="AV306" s="2" t="s">
        <v>422</v>
      </c>
      <c r="AW306" s="94" t="s">
        <v>55</v>
      </c>
      <c r="AX306" s="115">
        <f>+BC306/AY306</f>
        <v>15696171.428571429</v>
      </c>
      <c r="AY306" s="116">
        <v>7</v>
      </c>
      <c r="AZ306" s="116" t="s">
        <v>2811</v>
      </c>
      <c r="BA306" s="116" t="s">
        <v>1516</v>
      </c>
      <c r="BB306" s="116" t="s">
        <v>58</v>
      </c>
      <c r="BC306" s="117">
        <v>109873200</v>
      </c>
      <c r="BD306" s="72">
        <v>205667556</v>
      </c>
    </row>
    <row r="307" spans="1:56" s="156" customFormat="1" ht="53.25" customHeight="1" x14ac:dyDescent="0.25">
      <c r="A307" s="68">
        <v>920</v>
      </c>
      <c r="B307" s="23" t="s">
        <v>2661</v>
      </c>
      <c r="C307" s="23" t="s">
        <v>2801</v>
      </c>
      <c r="D307" s="39" t="s">
        <v>2801</v>
      </c>
      <c r="E307" s="39" t="s">
        <v>35</v>
      </c>
      <c r="F307" s="39" t="s">
        <v>1623</v>
      </c>
      <c r="G307" s="23" t="s">
        <v>416</v>
      </c>
      <c r="H307" s="23" t="s">
        <v>2549</v>
      </c>
      <c r="I307" s="94" t="s">
        <v>416</v>
      </c>
      <c r="J307" s="94" t="s">
        <v>416</v>
      </c>
      <c r="K307" s="68">
        <f>IF(I307="na",0,IF(COUNTIFS($C$1:C307,C307,$I$1:I307,I307)&gt;1,0,1))</f>
        <v>0</v>
      </c>
      <c r="L307" s="68">
        <f>IF(I307="na",0,IF(COUNTIFS($D$1:D307,D307,$I$1:I307,I307)&gt;1,0,1))</f>
        <v>0</v>
      </c>
      <c r="M307" s="68">
        <f>IF(S307="",0,IF(VLOOKUP(R307,#REF!,2,0)=1,S307-O307,S307-SUMIFS($S:$S,$R:$R,INDEX(meses,VLOOKUP(R307,#REF!,2,0)-1),D:D,D307)))</f>
        <v>0</v>
      </c>
      <c r="N307" s="94"/>
      <c r="O307" s="94"/>
      <c r="P307" s="94"/>
      <c r="Q307" s="94"/>
      <c r="R307" s="94" t="s">
        <v>392</v>
      </c>
      <c r="S307" s="1"/>
      <c r="T307" s="22"/>
      <c r="U307" s="3"/>
      <c r="V307" s="3"/>
      <c r="W307" s="3"/>
      <c r="X307" s="125" t="s">
        <v>2802</v>
      </c>
      <c r="Y307" s="23"/>
      <c r="Z307" s="23"/>
      <c r="AA307" s="113"/>
      <c r="AB307" s="113"/>
      <c r="AC307" s="113"/>
      <c r="AD307" s="23"/>
      <c r="AE307" s="23"/>
      <c r="AF307" s="3"/>
      <c r="AG307" s="22"/>
      <c r="AH307" s="3"/>
      <c r="AI307" s="3"/>
      <c r="AJ307" s="3"/>
      <c r="AK307" s="23" t="s">
        <v>1508</v>
      </c>
      <c r="AL307" s="94" t="s">
        <v>46</v>
      </c>
      <c r="AM307" s="94">
        <v>2299</v>
      </c>
      <c r="AN307" s="94" t="s">
        <v>48</v>
      </c>
      <c r="AO307" s="94" t="s">
        <v>1509</v>
      </c>
      <c r="AP307" s="125" t="s">
        <v>2806</v>
      </c>
      <c r="AQ307" s="23" t="s">
        <v>2807</v>
      </c>
      <c r="AR307" s="2" t="s">
        <v>2808</v>
      </c>
      <c r="AS307" s="2" t="s">
        <v>2818</v>
      </c>
      <c r="AT307" s="29" t="s">
        <v>2834</v>
      </c>
      <c r="AU307" s="29"/>
      <c r="AV307" s="2" t="s">
        <v>422</v>
      </c>
      <c r="AW307" s="94" t="s">
        <v>55</v>
      </c>
      <c r="AX307" s="115">
        <v>22285550.428571429</v>
      </c>
      <c r="AY307" s="116">
        <v>7</v>
      </c>
      <c r="AZ307" s="116" t="s">
        <v>2811</v>
      </c>
      <c r="BA307" s="116" t="s">
        <v>1516</v>
      </c>
      <c r="BB307" s="116" t="s">
        <v>58</v>
      </c>
      <c r="BC307" s="117">
        <v>155998850</v>
      </c>
      <c r="BD307" s="72">
        <v>177340123</v>
      </c>
    </row>
    <row r="308" spans="1:56" s="41" customFormat="1" ht="60" customHeight="1" x14ac:dyDescent="0.25">
      <c r="A308" s="68">
        <v>943</v>
      </c>
      <c r="B308" s="20" t="s">
        <v>2661</v>
      </c>
      <c r="C308" s="20" t="s">
        <v>2917</v>
      </c>
      <c r="D308" s="20" t="s">
        <v>2917</v>
      </c>
      <c r="E308" s="20" t="s">
        <v>35</v>
      </c>
      <c r="F308" s="20" t="s">
        <v>2576</v>
      </c>
      <c r="G308" s="20" t="s">
        <v>416</v>
      </c>
      <c r="H308" s="23" t="s">
        <v>412</v>
      </c>
      <c r="I308" s="94" t="s">
        <v>416</v>
      </c>
      <c r="J308" s="94" t="s">
        <v>416</v>
      </c>
      <c r="K308" s="68">
        <f>IF(I308="na",0,IF(COUNTIFS($C$1:C308,C308,$I$1:I308,I308)&gt;1,0,1))</f>
        <v>0</v>
      </c>
      <c r="L308" s="68">
        <f>IF(I308="na",0,IF(COUNTIFS($D$1:D308,D308,$I$1:I308,I308)&gt;1,0,1))</f>
        <v>0</v>
      </c>
      <c r="M308" s="68">
        <f>IF(S308="",0,IF(VLOOKUP(R308,#REF!,2,0)=1,S308-O308,S308-SUMIFS($S:$S,$R:$R,INDEX(meses,VLOOKUP(R308,#REF!,2,0)-1),D:D,D308)))</f>
        <v>0</v>
      </c>
      <c r="N308" s="68"/>
      <c r="O308" s="68"/>
      <c r="P308" s="68"/>
      <c r="Q308" s="68"/>
      <c r="R308" s="68" t="s">
        <v>1597</v>
      </c>
      <c r="S308" s="2"/>
      <c r="T308" s="22"/>
      <c r="U308" s="5"/>
      <c r="V308" s="5"/>
      <c r="W308" s="5"/>
      <c r="X308" s="20" t="s">
        <v>416</v>
      </c>
      <c r="Y308" s="20" t="s">
        <v>2918</v>
      </c>
      <c r="Z308" s="20" t="s">
        <v>1625</v>
      </c>
      <c r="AA308" s="22">
        <v>0</v>
      </c>
      <c r="AB308" s="22">
        <v>0.98</v>
      </c>
      <c r="AC308" s="69">
        <f>AB308-AA308</f>
        <v>0.98</v>
      </c>
      <c r="AD308" s="20" t="s">
        <v>1506</v>
      </c>
      <c r="AE308" s="20" t="s">
        <v>2919</v>
      </c>
      <c r="AF308" s="22">
        <f>255916580/312419826</f>
        <v>0.81914321276140778</v>
      </c>
      <c r="AG308" s="22">
        <f>(AF308-AA308)/(AB308-AA308)</f>
        <v>0.83586042118510995</v>
      </c>
      <c r="AH308" s="139" t="s">
        <v>2961</v>
      </c>
      <c r="AI308" s="68" t="s">
        <v>407</v>
      </c>
      <c r="AJ308" s="139" t="s">
        <v>2962</v>
      </c>
      <c r="AK308" s="20" t="s">
        <v>779</v>
      </c>
      <c r="AL308" s="68" t="s">
        <v>1277</v>
      </c>
      <c r="AM308" s="68" t="s">
        <v>416</v>
      </c>
      <c r="AN308" s="68" t="s">
        <v>416</v>
      </c>
      <c r="AO308" s="68" t="s">
        <v>416</v>
      </c>
      <c r="AP308" s="24" t="s">
        <v>2920</v>
      </c>
      <c r="AQ308" s="20"/>
      <c r="AR308" s="68"/>
      <c r="AS308" s="68">
        <v>489</v>
      </c>
      <c r="AT308" s="160" t="s">
        <v>2921</v>
      </c>
      <c r="AU308" s="88"/>
      <c r="AV308" s="20" t="s">
        <v>70</v>
      </c>
      <c r="AW308" s="68" t="s">
        <v>779</v>
      </c>
      <c r="AX308" s="161">
        <f>BD308/AY308</f>
        <v>2471200</v>
      </c>
      <c r="AY308" s="162">
        <v>12</v>
      </c>
      <c r="AZ308" s="162" t="s">
        <v>2922</v>
      </c>
      <c r="BA308" s="162" t="s">
        <v>2923</v>
      </c>
      <c r="BB308" s="162" t="s">
        <v>2924</v>
      </c>
      <c r="BC308" s="106">
        <v>29654400</v>
      </c>
      <c r="BD308" s="106">
        <v>29654400</v>
      </c>
    </row>
    <row r="309" spans="1:56" s="41" customFormat="1" ht="60" customHeight="1" x14ac:dyDescent="0.25">
      <c r="A309" s="68">
        <v>944</v>
      </c>
      <c r="B309" s="20" t="s">
        <v>2661</v>
      </c>
      <c r="C309" s="20" t="s">
        <v>2917</v>
      </c>
      <c r="D309" s="20" t="s">
        <v>2917</v>
      </c>
      <c r="E309" s="20" t="s">
        <v>35</v>
      </c>
      <c r="F309" s="20" t="s">
        <v>2576</v>
      </c>
      <c r="G309" s="20" t="s">
        <v>416</v>
      </c>
      <c r="H309" s="23" t="s">
        <v>412</v>
      </c>
      <c r="I309" s="94" t="s">
        <v>416</v>
      </c>
      <c r="J309" s="94" t="s">
        <v>416</v>
      </c>
      <c r="K309" s="68">
        <f>IF(I309="na",0,IF(COUNTIFS($C$1:C309,C309,$I$1:I309,I309)&gt;1,0,1))</f>
        <v>0</v>
      </c>
      <c r="L309" s="68">
        <f>IF(I309="na",0,IF(COUNTIFS($D$1:D309,D309,$I$1:I309,I309)&gt;1,0,1))</f>
        <v>0</v>
      </c>
      <c r="M309" s="68">
        <f>IF(S309="",0,IF(VLOOKUP(R309,#REF!,2,0)=1,S309-O309,S309-SUMIFS($S:$S,$R:$R,INDEX(meses,VLOOKUP(R309,#REF!,2,0)-1),D:D,D309)))</f>
        <v>0</v>
      </c>
      <c r="N309" s="68"/>
      <c r="O309" s="68"/>
      <c r="P309" s="68"/>
      <c r="Q309" s="68"/>
      <c r="R309" s="68" t="s">
        <v>1597</v>
      </c>
      <c r="S309" s="2"/>
      <c r="T309" s="22"/>
      <c r="U309" s="5"/>
      <c r="V309" s="5"/>
      <c r="W309" s="5"/>
      <c r="X309" s="20" t="s">
        <v>416</v>
      </c>
      <c r="Y309" s="20"/>
      <c r="Z309" s="20"/>
      <c r="AA309" s="69"/>
      <c r="AB309" s="69"/>
      <c r="AC309" s="69"/>
      <c r="AD309" s="20"/>
      <c r="AE309" s="20"/>
      <c r="AF309" s="5"/>
      <c r="AG309" s="22"/>
      <c r="AH309" s="5"/>
      <c r="AI309" s="5"/>
      <c r="AJ309" s="5"/>
      <c r="AK309" s="20" t="s">
        <v>779</v>
      </c>
      <c r="AL309" s="68" t="s">
        <v>1277</v>
      </c>
      <c r="AM309" s="68" t="s">
        <v>416</v>
      </c>
      <c r="AN309" s="68" t="s">
        <v>416</v>
      </c>
      <c r="AO309" s="68" t="s">
        <v>416</v>
      </c>
      <c r="AP309" s="24" t="s">
        <v>2925</v>
      </c>
      <c r="AQ309" s="20"/>
      <c r="AR309" s="68"/>
      <c r="AS309" s="68">
        <v>479</v>
      </c>
      <c r="AT309" s="160" t="s">
        <v>2926</v>
      </c>
      <c r="AU309" s="88"/>
      <c r="AV309" s="20" t="s">
        <v>70</v>
      </c>
      <c r="AW309" s="68" t="s">
        <v>779</v>
      </c>
      <c r="AX309" s="161">
        <v>5809800</v>
      </c>
      <c r="AY309" s="162">
        <v>12</v>
      </c>
      <c r="AZ309" s="162" t="s">
        <v>2922</v>
      </c>
      <c r="BA309" s="162" t="s">
        <v>2923</v>
      </c>
      <c r="BB309" s="162" t="s">
        <v>2924</v>
      </c>
      <c r="BC309" s="106">
        <v>67006360</v>
      </c>
      <c r="BD309" s="106">
        <v>67006360</v>
      </c>
    </row>
    <row r="310" spans="1:56" s="41" customFormat="1" ht="60" customHeight="1" x14ac:dyDescent="0.25">
      <c r="A310" s="68">
        <v>945</v>
      </c>
      <c r="B310" s="20" t="s">
        <v>2661</v>
      </c>
      <c r="C310" s="20" t="s">
        <v>2917</v>
      </c>
      <c r="D310" s="20" t="s">
        <v>2917</v>
      </c>
      <c r="E310" s="20" t="s">
        <v>35</v>
      </c>
      <c r="F310" s="160" t="s">
        <v>2576</v>
      </c>
      <c r="G310" s="20" t="s">
        <v>416</v>
      </c>
      <c r="H310" s="23" t="s">
        <v>412</v>
      </c>
      <c r="I310" s="94" t="s">
        <v>416</v>
      </c>
      <c r="J310" s="94" t="s">
        <v>416</v>
      </c>
      <c r="K310" s="68">
        <f>IF(I310="na",0,IF(COUNTIFS($C$1:C310,C310,$I$1:I310,I310)&gt;1,0,1))</f>
        <v>0</v>
      </c>
      <c r="L310" s="68">
        <f>IF(I310="na",0,IF(COUNTIFS($D$1:D310,D310,$I$1:I310,I310)&gt;1,0,1))</f>
        <v>0</v>
      </c>
      <c r="M310" s="68">
        <f>IF(S310="",0,IF(VLOOKUP(R310,#REF!,2,0)=1,S310-O310,S310-SUMIFS($S:$S,$R:$R,INDEX(meses,VLOOKUP(R310,#REF!,2,0)-1),D:D,D310)))</f>
        <v>0</v>
      </c>
      <c r="N310" s="68"/>
      <c r="O310" s="68"/>
      <c r="P310" s="68"/>
      <c r="Q310" s="68"/>
      <c r="R310" s="68" t="s">
        <v>1597</v>
      </c>
      <c r="S310" s="2"/>
      <c r="T310" s="22"/>
      <c r="U310" s="5"/>
      <c r="V310" s="5"/>
      <c r="W310" s="5"/>
      <c r="X310" s="20" t="s">
        <v>416</v>
      </c>
      <c r="Y310" s="20" t="s">
        <v>2927</v>
      </c>
      <c r="Z310" s="21" t="s">
        <v>2928</v>
      </c>
      <c r="AA310" s="69">
        <v>0</v>
      </c>
      <c r="AB310" s="22">
        <v>1</v>
      </c>
      <c r="AC310" s="69">
        <f>AB310-AA310</f>
        <v>1</v>
      </c>
      <c r="AD310" s="20" t="s">
        <v>1506</v>
      </c>
      <c r="AE310" s="20" t="s">
        <v>2929</v>
      </c>
      <c r="AF310" s="22">
        <f>3/12</f>
        <v>0.25</v>
      </c>
      <c r="AG310" s="22">
        <f>(AF310-AA310)/(AB310-AA310)</f>
        <v>0.25</v>
      </c>
      <c r="AH310" s="139" t="s">
        <v>2963</v>
      </c>
      <c r="AI310" s="68" t="s">
        <v>407</v>
      </c>
      <c r="AJ310" s="139" t="s">
        <v>2964</v>
      </c>
      <c r="AK310" s="20" t="s">
        <v>779</v>
      </c>
      <c r="AL310" s="68" t="s">
        <v>1277</v>
      </c>
      <c r="AM310" s="68" t="s">
        <v>416</v>
      </c>
      <c r="AN310" s="68" t="s">
        <v>416</v>
      </c>
      <c r="AO310" s="68" t="s">
        <v>416</v>
      </c>
      <c r="AP310" s="163" t="s">
        <v>2930</v>
      </c>
      <c r="AQ310" s="20"/>
      <c r="AR310" s="68"/>
      <c r="AS310" s="68">
        <v>480</v>
      </c>
      <c r="AT310" s="160" t="s">
        <v>2931</v>
      </c>
      <c r="AU310" s="88"/>
      <c r="AV310" s="20" t="s">
        <v>70</v>
      </c>
      <c r="AW310" s="68" t="s">
        <v>779</v>
      </c>
      <c r="AX310" s="161">
        <v>6000000</v>
      </c>
      <c r="AY310" s="162">
        <v>12</v>
      </c>
      <c r="AZ310" s="162" t="s">
        <v>2922</v>
      </c>
      <c r="BA310" s="162" t="s">
        <v>2923</v>
      </c>
      <c r="BB310" s="162" t="s">
        <v>2924</v>
      </c>
      <c r="BC310" s="106">
        <v>70600000</v>
      </c>
      <c r="BD310" s="106">
        <v>70600000</v>
      </c>
    </row>
    <row r="311" spans="1:56" s="41" customFormat="1" ht="60" customHeight="1" x14ac:dyDescent="0.25">
      <c r="A311" s="68">
        <v>946</v>
      </c>
      <c r="B311" s="20" t="s">
        <v>2661</v>
      </c>
      <c r="C311" s="20" t="s">
        <v>2917</v>
      </c>
      <c r="D311" s="20" t="s">
        <v>2917</v>
      </c>
      <c r="E311" s="20" t="s">
        <v>35</v>
      </c>
      <c r="F311" s="20" t="s">
        <v>2576</v>
      </c>
      <c r="G311" s="20" t="s">
        <v>416</v>
      </c>
      <c r="H311" s="23" t="s">
        <v>412</v>
      </c>
      <c r="I311" s="94" t="s">
        <v>416</v>
      </c>
      <c r="J311" s="94" t="s">
        <v>416</v>
      </c>
      <c r="K311" s="68">
        <f>IF(I311="na",0,IF(COUNTIFS($C$1:C311,C311,$I$1:I311,I311)&gt;1,0,1))</f>
        <v>0</v>
      </c>
      <c r="L311" s="68">
        <f>IF(I311="na",0,IF(COUNTIFS($D$1:D311,D311,$I$1:I311,I311)&gt;1,0,1))</f>
        <v>0</v>
      </c>
      <c r="M311" s="68">
        <f>IF(S311="",0,IF(VLOOKUP(R311,#REF!,2,0)=1,S311-O311,S311-SUMIFS($S:$S,$R:$R,INDEX(meses,VLOOKUP(R311,#REF!,2,0)-1),D:D,D311)))</f>
        <v>0</v>
      </c>
      <c r="N311" s="68"/>
      <c r="O311" s="68"/>
      <c r="P311" s="68"/>
      <c r="Q311" s="68"/>
      <c r="R311" s="68" t="s">
        <v>1597</v>
      </c>
      <c r="S311" s="2"/>
      <c r="T311" s="22"/>
      <c r="U311" s="5"/>
      <c r="V311" s="5"/>
      <c r="W311" s="5"/>
      <c r="X311" s="20" t="s">
        <v>416</v>
      </c>
      <c r="Y311" s="20"/>
      <c r="Z311" s="24"/>
      <c r="AA311" s="69"/>
      <c r="AB311" s="22"/>
      <c r="AC311" s="22"/>
      <c r="AD311" s="20"/>
      <c r="AE311" s="20"/>
      <c r="AF311" s="5"/>
      <c r="AG311" s="22"/>
      <c r="AH311" s="5"/>
      <c r="AI311" s="5"/>
      <c r="AJ311" s="5"/>
      <c r="AK311" s="20" t="s">
        <v>779</v>
      </c>
      <c r="AL311" s="68" t="s">
        <v>1277</v>
      </c>
      <c r="AM311" s="68" t="s">
        <v>416</v>
      </c>
      <c r="AN311" s="68" t="s">
        <v>416</v>
      </c>
      <c r="AO311" s="68" t="s">
        <v>416</v>
      </c>
      <c r="AP311" s="164" t="s">
        <v>2930</v>
      </c>
      <c r="AQ311" s="20"/>
      <c r="AR311" s="68"/>
      <c r="AS311" s="68">
        <v>482</v>
      </c>
      <c r="AT311" s="160" t="s">
        <v>2932</v>
      </c>
      <c r="AU311" s="88"/>
      <c r="AV311" s="20" t="s">
        <v>70</v>
      </c>
      <c r="AW311" s="68" t="s">
        <v>779</v>
      </c>
      <c r="AX311" s="161">
        <f>BD311/AY311</f>
        <v>5633000</v>
      </c>
      <c r="AY311" s="162">
        <v>12</v>
      </c>
      <c r="AZ311" s="162" t="s">
        <v>2922</v>
      </c>
      <c r="BA311" s="162" t="s">
        <v>2923</v>
      </c>
      <c r="BB311" s="162" t="s">
        <v>2924</v>
      </c>
      <c r="BC311" s="106">
        <v>67596000</v>
      </c>
      <c r="BD311" s="106">
        <v>67596000</v>
      </c>
    </row>
    <row r="312" spans="1:56" s="41" customFormat="1" ht="60" customHeight="1" x14ac:dyDescent="0.25">
      <c r="A312" s="68">
        <v>947</v>
      </c>
      <c r="B312" s="20" t="s">
        <v>2661</v>
      </c>
      <c r="C312" s="20" t="s">
        <v>2917</v>
      </c>
      <c r="D312" s="20" t="s">
        <v>2917</v>
      </c>
      <c r="E312" s="20" t="s">
        <v>35</v>
      </c>
      <c r="F312" s="20" t="s">
        <v>2576</v>
      </c>
      <c r="G312" s="20" t="s">
        <v>416</v>
      </c>
      <c r="H312" s="23" t="s">
        <v>412</v>
      </c>
      <c r="I312" s="94" t="s">
        <v>416</v>
      </c>
      <c r="J312" s="94" t="s">
        <v>416</v>
      </c>
      <c r="K312" s="68">
        <f>IF(I312="na",0,IF(COUNTIFS($C$1:C312,C312,$I$1:I312,I312)&gt;1,0,1))</f>
        <v>0</v>
      </c>
      <c r="L312" s="68">
        <f>IF(I312="na",0,IF(COUNTIFS($D$1:D312,D312,$I$1:I312,I312)&gt;1,0,1))</f>
        <v>0</v>
      </c>
      <c r="M312" s="68">
        <f>IF(S312="",0,IF(VLOOKUP(R312,#REF!,2,0)=1,S312-O312,S312-SUMIFS($S:$S,$R:$R,INDEX(meses,VLOOKUP(R312,#REF!,2,0)-1),D:D,D312)))</f>
        <v>0</v>
      </c>
      <c r="N312" s="68"/>
      <c r="O312" s="68"/>
      <c r="P312" s="68"/>
      <c r="Q312" s="68"/>
      <c r="R312" s="68" t="s">
        <v>1597</v>
      </c>
      <c r="S312" s="2"/>
      <c r="T312" s="22"/>
      <c r="U312" s="5"/>
      <c r="V312" s="5"/>
      <c r="W312" s="5"/>
      <c r="X312" s="20" t="s">
        <v>416</v>
      </c>
      <c r="Y312" s="20"/>
      <c r="Z312" s="24"/>
      <c r="AA312" s="69"/>
      <c r="AB312" s="22"/>
      <c r="AC312" s="22"/>
      <c r="AD312" s="20"/>
      <c r="AE312" s="20"/>
      <c r="AF312" s="5"/>
      <c r="AG312" s="22"/>
      <c r="AH312" s="5"/>
      <c r="AI312" s="5"/>
      <c r="AJ312" s="5"/>
      <c r="AK312" s="20" t="s">
        <v>779</v>
      </c>
      <c r="AL312" s="68" t="s">
        <v>1277</v>
      </c>
      <c r="AM312" s="68" t="s">
        <v>416</v>
      </c>
      <c r="AN312" s="68" t="s">
        <v>416</v>
      </c>
      <c r="AO312" s="68" t="s">
        <v>416</v>
      </c>
      <c r="AP312" s="164" t="s">
        <v>2930</v>
      </c>
      <c r="AQ312" s="20"/>
      <c r="AR312" s="68"/>
      <c r="AS312" s="68">
        <v>484</v>
      </c>
      <c r="AT312" s="160" t="s">
        <v>2933</v>
      </c>
      <c r="AU312" s="88"/>
      <c r="AV312" s="20" t="s">
        <v>70</v>
      </c>
      <c r="AW312" s="68" t="s">
        <v>779</v>
      </c>
      <c r="AX312" s="161">
        <f>BD312/AY312</f>
        <v>8789600</v>
      </c>
      <c r="AY312" s="162">
        <v>12</v>
      </c>
      <c r="AZ312" s="162" t="s">
        <v>2922</v>
      </c>
      <c r="BA312" s="162" t="s">
        <v>2923</v>
      </c>
      <c r="BB312" s="162" t="s">
        <v>2924</v>
      </c>
      <c r="BC312" s="106">
        <v>105475200</v>
      </c>
      <c r="BD312" s="106">
        <v>105475200</v>
      </c>
    </row>
    <row r="313" spans="1:56" s="41" customFormat="1" ht="60" customHeight="1" x14ac:dyDescent="0.25">
      <c r="A313" s="68">
        <v>948</v>
      </c>
      <c r="B313" s="20" t="s">
        <v>2661</v>
      </c>
      <c r="C313" s="20" t="s">
        <v>2917</v>
      </c>
      <c r="D313" s="20" t="s">
        <v>2917</v>
      </c>
      <c r="E313" s="20" t="s">
        <v>35</v>
      </c>
      <c r="F313" s="20" t="s">
        <v>2576</v>
      </c>
      <c r="G313" s="20" t="s">
        <v>416</v>
      </c>
      <c r="H313" s="23" t="s">
        <v>412</v>
      </c>
      <c r="I313" s="94" t="s">
        <v>416</v>
      </c>
      <c r="J313" s="94" t="s">
        <v>416</v>
      </c>
      <c r="K313" s="68">
        <f>IF(I313="na",0,IF(COUNTIFS($C$1:C313,C313,$I$1:I313,I313)&gt;1,0,1))</f>
        <v>0</v>
      </c>
      <c r="L313" s="68">
        <f>IF(I313="na",0,IF(COUNTIFS($D$1:D313,D313,$I$1:I313,I313)&gt;1,0,1))</f>
        <v>0</v>
      </c>
      <c r="M313" s="68">
        <f>IF(S313="",0,IF(VLOOKUP(R313,#REF!,2,0)=1,S313-O313,S313-SUMIFS($S:$S,$R:$R,INDEX(meses,VLOOKUP(R313,#REF!,2,0)-1),D:D,D313)))</f>
        <v>0</v>
      </c>
      <c r="N313" s="68"/>
      <c r="O313" s="68"/>
      <c r="P313" s="68"/>
      <c r="Q313" s="68"/>
      <c r="R313" s="68" t="s">
        <v>1597</v>
      </c>
      <c r="S313" s="2"/>
      <c r="T313" s="22"/>
      <c r="U313" s="5"/>
      <c r="V313" s="5"/>
      <c r="W313" s="5"/>
      <c r="X313" s="20" t="s">
        <v>416</v>
      </c>
      <c r="Y313" s="20" t="s">
        <v>2934</v>
      </c>
      <c r="Z313" s="20" t="s">
        <v>1625</v>
      </c>
      <c r="AA313" s="22">
        <v>0.99</v>
      </c>
      <c r="AB313" s="22">
        <v>0.95</v>
      </c>
      <c r="AC313" s="69">
        <f t="shared" ref="AC313:AC314" si="32">AB313-AA313</f>
        <v>-4.0000000000000036E-2</v>
      </c>
      <c r="AD313" s="20" t="s">
        <v>1506</v>
      </c>
      <c r="AE313" s="20" t="s">
        <v>2919</v>
      </c>
      <c r="AF313" s="22">
        <f>9449026/41433550</f>
        <v>0.22805253230775543</v>
      </c>
      <c r="AG313" s="22">
        <f t="shared" ref="AG313:AG314" si="33">(AF313-AA313)/(AB313-AA313)</f>
        <v>19.048686692306095</v>
      </c>
      <c r="AH313" s="139" t="s">
        <v>2965</v>
      </c>
      <c r="AI313" s="68" t="s">
        <v>407</v>
      </c>
      <c r="AJ313" s="139" t="s">
        <v>2966</v>
      </c>
      <c r="AK313" s="20" t="s">
        <v>779</v>
      </c>
      <c r="AL313" s="68" t="s">
        <v>1277</v>
      </c>
      <c r="AM313" s="68" t="s">
        <v>416</v>
      </c>
      <c r="AN313" s="68" t="s">
        <v>416</v>
      </c>
      <c r="AO313" s="68" t="s">
        <v>416</v>
      </c>
      <c r="AP313" s="164" t="s">
        <v>2935</v>
      </c>
      <c r="AQ313" s="20"/>
      <c r="AR313" s="68"/>
      <c r="AS313" s="68">
        <v>486</v>
      </c>
      <c r="AT313" s="160" t="s">
        <v>2936</v>
      </c>
      <c r="AU313" s="88"/>
      <c r="AV313" s="20" t="s">
        <v>70</v>
      </c>
      <c r="AW313" s="68" t="s">
        <v>779</v>
      </c>
      <c r="AX313" s="161">
        <f>BD313/AY313</f>
        <v>8789600</v>
      </c>
      <c r="AY313" s="162">
        <v>12</v>
      </c>
      <c r="AZ313" s="162" t="s">
        <v>2922</v>
      </c>
      <c r="BA313" s="162" t="s">
        <v>2923</v>
      </c>
      <c r="BB313" s="162" t="s">
        <v>2924</v>
      </c>
      <c r="BC313" s="106">
        <v>105475200</v>
      </c>
      <c r="BD313" s="106">
        <v>105475200</v>
      </c>
    </row>
    <row r="314" spans="1:56" s="41" customFormat="1" ht="60" customHeight="1" x14ac:dyDescent="0.25">
      <c r="A314" s="68">
        <v>949</v>
      </c>
      <c r="B314" s="20" t="s">
        <v>2661</v>
      </c>
      <c r="C314" s="20" t="s">
        <v>2917</v>
      </c>
      <c r="D314" s="20" t="s">
        <v>2917</v>
      </c>
      <c r="E314" s="20" t="s">
        <v>35</v>
      </c>
      <c r="F314" s="20" t="s">
        <v>2576</v>
      </c>
      <c r="G314" s="20" t="s">
        <v>416</v>
      </c>
      <c r="H314" s="23" t="s">
        <v>412</v>
      </c>
      <c r="I314" s="94" t="s">
        <v>416</v>
      </c>
      <c r="J314" s="94" t="s">
        <v>416</v>
      </c>
      <c r="K314" s="68">
        <f>IF(I314="na",0,IF(COUNTIFS($C$1:C314,C314,$I$1:I314,I314)&gt;1,0,1))</f>
        <v>0</v>
      </c>
      <c r="L314" s="68">
        <f>IF(I314="na",0,IF(COUNTIFS($D$1:D314,D314,$I$1:I314,I314)&gt;1,0,1))</f>
        <v>0</v>
      </c>
      <c r="M314" s="68">
        <f>IF(S314="",0,IF(VLOOKUP(R314,#REF!,2,0)=1,S314-O314,S314-SUMIFS($S:$S,$R:$R,INDEX(meses,VLOOKUP(R314,#REF!,2,0)-1),D:D,D314)))</f>
        <v>0</v>
      </c>
      <c r="N314" s="68"/>
      <c r="O314" s="68"/>
      <c r="P314" s="68"/>
      <c r="Q314" s="68"/>
      <c r="R314" s="68" t="s">
        <v>1597</v>
      </c>
      <c r="S314" s="2"/>
      <c r="T314" s="22"/>
      <c r="U314" s="5"/>
      <c r="V314" s="5"/>
      <c r="W314" s="5"/>
      <c r="X314" s="20" t="s">
        <v>416</v>
      </c>
      <c r="Y314" s="20" t="s">
        <v>2937</v>
      </c>
      <c r="Z314" s="24" t="s">
        <v>2938</v>
      </c>
      <c r="AA314" s="69">
        <v>0</v>
      </c>
      <c r="AB314" s="22">
        <v>1</v>
      </c>
      <c r="AC314" s="69">
        <f t="shared" si="32"/>
        <v>1</v>
      </c>
      <c r="AD314" s="20" t="s">
        <v>1506</v>
      </c>
      <c r="AE314" s="24" t="s">
        <v>2939</v>
      </c>
      <c r="AF314" s="22">
        <f>(50%*40%)+(60%*30%)+(38%*20%)+(50%*10%)</f>
        <v>0.50600000000000001</v>
      </c>
      <c r="AG314" s="22">
        <f t="shared" si="33"/>
        <v>0.50600000000000001</v>
      </c>
      <c r="AH314" s="139" t="s">
        <v>2967</v>
      </c>
      <c r="AI314" s="68" t="s">
        <v>407</v>
      </c>
      <c r="AJ314" s="85" t="s">
        <v>2968</v>
      </c>
      <c r="AK314" s="20" t="s">
        <v>779</v>
      </c>
      <c r="AL314" s="68" t="s">
        <v>1277</v>
      </c>
      <c r="AM314" s="68" t="s">
        <v>416</v>
      </c>
      <c r="AN314" s="68" t="s">
        <v>416</v>
      </c>
      <c r="AO314" s="68" t="s">
        <v>416</v>
      </c>
      <c r="AP314" s="164" t="s">
        <v>2940</v>
      </c>
      <c r="AQ314" s="20"/>
      <c r="AR314" s="68"/>
      <c r="AS314" s="68">
        <v>488</v>
      </c>
      <c r="AT314" s="160" t="s">
        <v>2941</v>
      </c>
      <c r="AU314" s="88"/>
      <c r="AV314" s="20" t="s">
        <v>70</v>
      </c>
      <c r="AW314" s="68" t="s">
        <v>779</v>
      </c>
      <c r="AX314" s="161">
        <v>6227500</v>
      </c>
      <c r="AY314" s="162">
        <v>12</v>
      </c>
      <c r="AZ314" s="162" t="s">
        <v>2922</v>
      </c>
      <c r="BA314" s="162" t="s">
        <v>2923</v>
      </c>
      <c r="BB314" s="162" t="s">
        <v>2942</v>
      </c>
      <c r="BC314" s="106">
        <v>73276917</v>
      </c>
      <c r="BD314" s="106">
        <v>73276917</v>
      </c>
    </row>
    <row r="315" spans="1:56" s="41" customFormat="1" ht="60" customHeight="1" x14ac:dyDescent="0.25">
      <c r="A315" s="68">
        <v>950</v>
      </c>
      <c r="B315" s="20" t="s">
        <v>2661</v>
      </c>
      <c r="C315" s="20" t="s">
        <v>2917</v>
      </c>
      <c r="D315" s="20" t="s">
        <v>2917</v>
      </c>
      <c r="E315" s="20" t="s">
        <v>35</v>
      </c>
      <c r="F315" s="20" t="s">
        <v>2576</v>
      </c>
      <c r="G315" s="20" t="s">
        <v>416</v>
      </c>
      <c r="H315" s="23" t="s">
        <v>412</v>
      </c>
      <c r="I315" s="94" t="s">
        <v>416</v>
      </c>
      <c r="J315" s="94" t="s">
        <v>416</v>
      </c>
      <c r="K315" s="68">
        <f>IF(I315="na",0,IF(COUNTIFS($C$1:C315,C315,$I$1:I315,I315)&gt;1,0,1))</f>
        <v>0</v>
      </c>
      <c r="L315" s="68">
        <f>IF(I315="na",0,IF(COUNTIFS($D$1:D315,D315,$I$1:I315,I315)&gt;1,0,1))</f>
        <v>0</v>
      </c>
      <c r="M315" s="68">
        <f>IF(S315="",0,IF(VLOOKUP(R315,#REF!,2,0)=1,S315-O315,S315-SUMIFS($S:$S,$R:$R,INDEX(meses,VLOOKUP(R315,#REF!,2,0)-1),D:D,D315)))</f>
        <v>0</v>
      </c>
      <c r="N315" s="68"/>
      <c r="O315" s="68"/>
      <c r="P315" s="68"/>
      <c r="Q315" s="68"/>
      <c r="R315" s="68" t="s">
        <v>1597</v>
      </c>
      <c r="S315" s="2"/>
      <c r="T315" s="22"/>
      <c r="U315" s="5"/>
      <c r="V315" s="5"/>
      <c r="W315" s="5"/>
      <c r="X315" s="20" t="s">
        <v>416</v>
      </c>
      <c r="Y315" s="20"/>
      <c r="Z315" s="24"/>
      <c r="AA315" s="69"/>
      <c r="AB315" s="22"/>
      <c r="AC315" s="22"/>
      <c r="AD315" s="20"/>
      <c r="AE315" s="20"/>
      <c r="AF315" s="5"/>
      <c r="AG315" s="22"/>
      <c r="AH315" s="5"/>
      <c r="AI315" s="5"/>
      <c r="AJ315" s="5"/>
      <c r="AK315" s="20" t="s">
        <v>779</v>
      </c>
      <c r="AL315" s="68" t="s">
        <v>1277</v>
      </c>
      <c r="AM315" s="68" t="s">
        <v>416</v>
      </c>
      <c r="AN315" s="68" t="s">
        <v>416</v>
      </c>
      <c r="AO315" s="68" t="s">
        <v>416</v>
      </c>
      <c r="AP315" s="164" t="s">
        <v>2930</v>
      </c>
      <c r="AQ315" s="20"/>
      <c r="AR315" s="68"/>
      <c r="AS315" s="68">
        <v>478</v>
      </c>
      <c r="AT315" s="160" t="s">
        <v>2943</v>
      </c>
      <c r="AU315" s="88"/>
      <c r="AV315" s="20" t="s">
        <v>70</v>
      </c>
      <c r="AW315" s="68" t="s">
        <v>779</v>
      </c>
      <c r="AX315" s="161">
        <v>5150000</v>
      </c>
      <c r="AY315" s="162">
        <v>12</v>
      </c>
      <c r="AZ315" s="162" t="s">
        <v>2922</v>
      </c>
      <c r="BA315" s="162" t="s">
        <v>2923</v>
      </c>
      <c r="BB315" s="162" t="s">
        <v>2924</v>
      </c>
      <c r="BC315" s="106">
        <v>60598333</v>
      </c>
      <c r="BD315" s="106">
        <v>60598333</v>
      </c>
    </row>
    <row r="316" spans="1:56" s="41" customFormat="1" ht="60" customHeight="1" x14ac:dyDescent="0.25">
      <c r="A316" s="68">
        <v>951</v>
      </c>
      <c r="B316" s="20" t="s">
        <v>2661</v>
      </c>
      <c r="C316" s="20" t="s">
        <v>2917</v>
      </c>
      <c r="D316" s="20" t="s">
        <v>2917</v>
      </c>
      <c r="E316" s="20" t="s">
        <v>35</v>
      </c>
      <c r="F316" s="20" t="s">
        <v>2576</v>
      </c>
      <c r="G316" s="20" t="s">
        <v>416</v>
      </c>
      <c r="H316" s="23" t="s">
        <v>412</v>
      </c>
      <c r="I316" s="94" t="s">
        <v>416</v>
      </c>
      <c r="J316" s="94" t="s">
        <v>416</v>
      </c>
      <c r="K316" s="68">
        <f>IF(I316="na",0,IF(COUNTIFS($C$1:C316,C316,$I$1:I316,I316)&gt;1,0,1))</f>
        <v>0</v>
      </c>
      <c r="L316" s="68">
        <f>IF(I316="na",0,IF(COUNTIFS($D$1:D316,D316,$I$1:I316,I316)&gt;1,0,1))</f>
        <v>0</v>
      </c>
      <c r="M316" s="68">
        <f>IF(S316="",0,IF(VLOOKUP(R316,#REF!,2,0)=1,S316-O316,S316-SUMIFS($S:$S,$R:$R,INDEX(meses,VLOOKUP(R316,#REF!,2,0)-1),D:D,D316)))</f>
        <v>0</v>
      </c>
      <c r="N316" s="68"/>
      <c r="O316" s="68"/>
      <c r="P316" s="68"/>
      <c r="Q316" s="68"/>
      <c r="R316" s="68" t="s">
        <v>1597</v>
      </c>
      <c r="S316" s="2"/>
      <c r="T316" s="22"/>
      <c r="U316" s="5"/>
      <c r="V316" s="5"/>
      <c r="W316" s="5"/>
      <c r="X316" s="20" t="s">
        <v>416</v>
      </c>
      <c r="Y316" s="20" t="s">
        <v>2944</v>
      </c>
      <c r="Z316" s="20" t="s">
        <v>2945</v>
      </c>
      <c r="AA316" s="69">
        <v>0</v>
      </c>
      <c r="AB316" s="110">
        <v>0.95</v>
      </c>
      <c r="AC316" s="69">
        <f>AB316-AA316</f>
        <v>0.95</v>
      </c>
      <c r="AD316" s="20" t="s">
        <v>1506</v>
      </c>
      <c r="AE316" s="20" t="s">
        <v>2946</v>
      </c>
      <c r="AF316" s="22">
        <v>0</v>
      </c>
      <c r="AG316" s="22">
        <f>(AF316-AA316)/(AB316-AA316)</f>
        <v>0</v>
      </c>
      <c r="AH316" s="139" t="s">
        <v>2947</v>
      </c>
      <c r="AI316" s="68" t="s">
        <v>407</v>
      </c>
      <c r="AJ316" s="165" t="s">
        <v>2948</v>
      </c>
      <c r="AK316" s="20" t="s">
        <v>779</v>
      </c>
      <c r="AL316" s="68" t="s">
        <v>1277</v>
      </c>
      <c r="AM316" s="68" t="s">
        <v>416</v>
      </c>
      <c r="AN316" s="68" t="s">
        <v>416</v>
      </c>
      <c r="AO316" s="68" t="s">
        <v>416</v>
      </c>
      <c r="AP316" s="20" t="s">
        <v>2949</v>
      </c>
      <c r="AQ316" s="20"/>
      <c r="AR316" s="68"/>
      <c r="AS316" s="68">
        <v>491</v>
      </c>
      <c r="AT316" s="160" t="s">
        <v>2950</v>
      </c>
      <c r="AU316" s="88"/>
      <c r="AV316" s="20" t="s">
        <v>70</v>
      </c>
      <c r="AW316" s="68" t="s">
        <v>779</v>
      </c>
      <c r="AX316" s="161">
        <f>BD316/AY316</f>
        <v>5500800</v>
      </c>
      <c r="AY316" s="162">
        <v>12</v>
      </c>
      <c r="AZ316" s="162" t="s">
        <v>2922</v>
      </c>
      <c r="BA316" s="162" t="s">
        <v>2923</v>
      </c>
      <c r="BB316" s="162" t="s">
        <v>2924</v>
      </c>
      <c r="BC316" s="106">
        <v>66009600</v>
      </c>
      <c r="BD316" s="106">
        <v>66009600</v>
      </c>
    </row>
    <row r="317" spans="1:56" s="41" customFormat="1" ht="60" customHeight="1" x14ac:dyDescent="0.25">
      <c r="A317" s="68">
        <v>952</v>
      </c>
      <c r="B317" s="20" t="s">
        <v>2661</v>
      </c>
      <c r="C317" s="20" t="s">
        <v>2917</v>
      </c>
      <c r="D317" s="20" t="s">
        <v>2917</v>
      </c>
      <c r="E317" s="20" t="s">
        <v>35</v>
      </c>
      <c r="F317" s="20" t="s">
        <v>2576</v>
      </c>
      <c r="G317" s="20" t="s">
        <v>416</v>
      </c>
      <c r="H317" s="23" t="s">
        <v>412</v>
      </c>
      <c r="I317" s="94" t="s">
        <v>416</v>
      </c>
      <c r="J317" s="94" t="s">
        <v>416</v>
      </c>
      <c r="K317" s="68">
        <f>IF(I317="na",0,IF(COUNTIFS($C$1:C317,C317,$I$1:I317,I317)&gt;1,0,1))</f>
        <v>0</v>
      </c>
      <c r="L317" s="68">
        <f>IF(I317="na",0,IF(COUNTIFS($D$1:D317,D317,$I$1:I317,I317)&gt;1,0,1))</f>
        <v>0</v>
      </c>
      <c r="M317" s="68">
        <f>IF(S317="",0,IF(VLOOKUP(R317,#REF!,2,0)=1,S317-O317,S317-SUMIFS($S:$S,$R:$R,INDEX(meses,VLOOKUP(R317,#REF!,2,0)-1),D:D,D317)))</f>
        <v>0</v>
      </c>
      <c r="N317" s="68"/>
      <c r="O317" s="68"/>
      <c r="P317" s="68"/>
      <c r="Q317" s="68"/>
      <c r="R317" s="68" t="s">
        <v>1597</v>
      </c>
      <c r="S317" s="2"/>
      <c r="T317" s="22"/>
      <c r="U317" s="5"/>
      <c r="V317" s="5"/>
      <c r="W317" s="5"/>
      <c r="X317" s="20" t="s">
        <v>416</v>
      </c>
      <c r="Y317" s="20"/>
      <c r="Z317" s="20"/>
      <c r="AA317" s="69"/>
      <c r="AB317" s="69"/>
      <c r="AC317" s="69"/>
      <c r="AD317" s="20"/>
      <c r="AE317" s="20"/>
      <c r="AF317" s="5"/>
      <c r="AG317" s="22"/>
      <c r="AH317" s="5"/>
      <c r="AI317" s="5"/>
      <c r="AJ317" s="5"/>
      <c r="AK317" s="20" t="s">
        <v>779</v>
      </c>
      <c r="AL317" s="68" t="s">
        <v>1277</v>
      </c>
      <c r="AM317" s="68" t="s">
        <v>416</v>
      </c>
      <c r="AN317" s="68" t="s">
        <v>416</v>
      </c>
      <c r="AO317" s="68" t="s">
        <v>416</v>
      </c>
      <c r="AP317" s="20" t="s">
        <v>2949</v>
      </c>
      <c r="AQ317" s="20"/>
      <c r="AR317" s="68"/>
      <c r="AS317" s="68">
        <v>492</v>
      </c>
      <c r="AT317" s="160" t="s">
        <v>2950</v>
      </c>
      <c r="AU317" s="88"/>
      <c r="AV317" s="20" t="s">
        <v>70</v>
      </c>
      <c r="AW317" s="68" t="s">
        <v>779</v>
      </c>
      <c r="AX317" s="161">
        <f>BD317/AY317</f>
        <v>5500800</v>
      </c>
      <c r="AY317" s="162">
        <v>12</v>
      </c>
      <c r="AZ317" s="162" t="s">
        <v>2922</v>
      </c>
      <c r="BA317" s="162" t="s">
        <v>2923</v>
      </c>
      <c r="BB317" s="162" t="s">
        <v>2924</v>
      </c>
      <c r="BC317" s="106">
        <v>66009600</v>
      </c>
      <c r="BD317" s="106">
        <v>66009600</v>
      </c>
    </row>
    <row r="318" spans="1:56" s="41" customFormat="1" ht="60" customHeight="1" x14ac:dyDescent="0.25">
      <c r="A318" s="68">
        <v>953</v>
      </c>
      <c r="B318" s="20" t="s">
        <v>2661</v>
      </c>
      <c r="C318" s="20" t="s">
        <v>2917</v>
      </c>
      <c r="D318" s="20" t="s">
        <v>2917</v>
      </c>
      <c r="E318" s="20" t="s">
        <v>35</v>
      </c>
      <c r="F318" s="20" t="s">
        <v>2576</v>
      </c>
      <c r="G318" s="20" t="s">
        <v>416</v>
      </c>
      <c r="H318" s="23" t="s">
        <v>412</v>
      </c>
      <c r="I318" s="94" t="s">
        <v>416</v>
      </c>
      <c r="J318" s="94" t="s">
        <v>416</v>
      </c>
      <c r="K318" s="68">
        <f>IF(I318="na",0,IF(COUNTIFS($C$1:C318,C318,$I$1:I318,I318)&gt;1,0,1))</f>
        <v>0</v>
      </c>
      <c r="L318" s="68">
        <f>IF(I318="na",0,IF(COUNTIFS($D$1:D318,D318,$I$1:I318,I318)&gt;1,0,1))</f>
        <v>0</v>
      </c>
      <c r="M318" s="68">
        <f>IF(S318="",0,IF(VLOOKUP(R318,#REF!,2,0)=1,S318-O318,S318-SUMIFS($S:$S,$R:$R,INDEX(meses,VLOOKUP(R318,#REF!,2,0)-1),D:D,D318)))</f>
        <v>0</v>
      </c>
      <c r="N318" s="68"/>
      <c r="O318" s="68"/>
      <c r="P318" s="68"/>
      <c r="Q318" s="68"/>
      <c r="R318" s="68" t="s">
        <v>1597</v>
      </c>
      <c r="S318" s="2"/>
      <c r="T318" s="22"/>
      <c r="U318" s="5"/>
      <c r="V318" s="5"/>
      <c r="W318" s="5"/>
      <c r="X318" s="20" t="s">
        <v>416</v>
      </c>
      <c r="Y318" s="20"/>
      <c r="Z318" s="20"/>
      <c r="AA318" s="69"/>
      <c r="AB318" s="69"/>
      <c r="AC318" s="69"/>
      <c r="AD318" s="20"/>
      <c r="AE318" s="20"/>
      <c r="AF318" s="5"/>
      <c r="AG318" s="22"/>
      <c r="AH318" s="5"/>
      <c r="AI318" s="5"/>
      <c r="AJ318" s="5"/>
      <c r="AK318" s="20" t="s">
        <v>779</v>
      </c>
      <c r="AL318" s="68" t="s">
        <v>1277</v>
      </c>
      <c r="AM318" s="68" t="s">
        <v>416</v>
      </c>
      <c r="AN318" s="68" t="s">
        <v>416</v>
      </c>
      <c r="AO318" s="68" t="s">
        <v>416</v>
      </c>
      <c r="AP318" s="20" t="s">
        <v>2949</v>
      </c>
      <c r="AQ318" s="20"/>
      <c r="AR318" s="68"/>
      <c r="AS318" s="68">
        <v>494</v>
      </c>
      <c r="AT318" s="160" t="s">
        <v>2951</v>
      </c>
      <c r="AU318" s="88"/>
      <c r="AV318" s="20" t="s">
        <v>70</v>
      </c>
      <c r="AW318" s="68" t="s">
        <v>779</v>
      </c>
      <c r="AX318" s="161">
        <f>BD318/AY318</f>
        <v>5500800</v>
      </c>
      <c r="AY318" s="162">
        <v>12</v>
      </c>
      <c r="AZ318" s="162" t="s">
        <v>2922</v>
      </c>
      <c r="BA318" s="162" t="s">
        <v>2923</v>
      </c>
      <c r="BB318" s="162" t="s">
        <v>2924</v>
      </c>
      <c r="BC318" s="106">
        <v>66009600</v>
      </c>
      <c r="BD318" s="106">
        <v>66009600</v>
      </c>
    </row>
    <row r="319" spans="1:56" s="41" customFormat="1" ht="60" customHeight="1" x14ac:dyDescent="0.25">
      <c r="A319" s="68">
        <v>954</v>
      </c>
      <c r="B319" s="20" t="s">
        <v>2661</v>
      </c>
      <c r="C319" s="20" t="s">
        <v>2917</v>
      </c>
      <c r="D319" s="20" t="s">
        <v>2917</v>
      </c>
      <c r="E319" s="20" t="s">
        <v>35</v>
      </c>
      <c r="F319" s="20" t="s">
        <v>2576</v>
      </c>
      <c r="G319" s="20" t="s">
        <v>416</v>
      </c>
      <c r="H319" s="23" t="s">
        <v>412</v>
      </c>
      <c r="I319" s="94" t="s">
        <v>416</v>
      </c>
      <c r="J319" s="94" t="s">
        <v>416</v>
      </c>
      <c r="K319" s="68">
        <f>IF(I319="na",0,IF(COUNTIFS($C$1:C319,C319,$I$1:I319,I319)&gt;1,0,1))</f>
        <v>0</v>
      </c>
      <c r="L319" s="68">
        <f>IF(I319="na",0,IF(COUNTIFS($D$1:D319,D319,$I$1:I319,I319)&gt;1,0,1))</f>
        <v>0</v>
      </c>
      <c r="M319" s="68">
        <f>IF(S319="",0,IF(VLOOKUP(R319,#REF!,2,0)=1,S319-O319,S319-SUMIFS($S:$S,$R:$R,INDEX(meses,VLOOKUP(R319,#REF!,2,0)-1),D:D,D319)))</f>
        <v>0</v>
      </c>
      <c r="N319" s="68"/>
      <c r="O319" s="68"/>
      <c r="P319" s="68"/>
      <c r="Q319" s="68"/>
      <c r="R319" s="68" t="s">
        <v>1597</v>
      </c>
      <c r="S319" s="2"/>
      <c r="T319" s="22"/>
      <c r="U319" s="5"/>
      <c r="V319" s="5"/>
      <c r="W319" s="5"/>
      <c r="X319" s="20" t="s">
        <v>416</v>
      </c>
      <c r="Y319" s="20" t="s">
        <v>2952</v>
      </c>
      <c r="Z319" s="20" t="s">
        <v>1625</v>
      </c>
      <c r="AA319" s="110">
        <v>0</v>
      </c>
      <c r="AB319" s="22">
        <v>0.99</v>
      </c>
      <c r="AC319" s="69">
        <f t="shared" ref="AC319:AC320" si="34">AB319-AA319</f>
        <v>0.99</v>
      </c>
      <c r="AD319" s="20" t="s">
        <v>1506</v>
      </c>
      <c r="AE319" s="20" t="s">
        <v>2919</v>
      </c>
      <c r="AF319" s="22">
        <f>17949949/41433550</f>
        <v>0.43322256963258038</v>
      </c>
      <c r="AG319" s="22">
        <f t="shared" ref="AG319" si="35">(AF319-AA319)/(AB319-AA319)</f>
        <v>0.43759855518442464</v>
      </c>
      <c r="AH319" s="139" t="s">
        <v>2969</v>
      </c>
      <c r="AI319" s="68" t="s">
        <v>407</v>
      </c>
      <c r="AJ319" s="139" t="s">
        <v>2966</v>
      </c>
      <c r="AK319" s="20" t="s">
        <v>779</v>
      </c>
      <c r="AL319" s="68" t="s">
        <v>1277</v>
      </c>
      <c r="AM319" s="68" t="s">
        <v>416</v>
      </c>
      <c r="AN319" s="68" t="s">
        <v>416</v>
      </c>
      <c r="AO319" s="68" t="s">
        <v>416</v>
      </c>
      <c r="AP319" s="24" t="s">
        <v>2935</v>
      </c>
      <c r="AQ319" s="20"/>
      <c r="AR319" s="68"/>
      <c r="AS319" s="68">
        <v>495</v>
      </c>
      <c r="AT319" s="160" t="s">
        <v>2953</v>
      </c>
      <c r="AU319" s="88"/>
      <c r="AV319" s="20" t="s">
        <v>70</v>
      </c>
      <c r="AW319" s="68" t="s">
        <v>779</v>
      </c>
      <c r="AX319" s="161">
        <f>BD319/AY319</f>
        <v>5809800</v>
      </c>
      <c r="AY319" s="162">
        <v>12</v>
      </c>
      <c r="AZ319" s="162" t="s">
        <v>2922</v>
      </c>
      <c r="BA319" s="162" t="s">
        <v>2923</v>
      </c>
      <c r="BB319" s="162" t="s">
        <v>2924</v>
      </c>
      <c r="BC319" s="106">
        <v>69717600</v>
      </c>
      <c r="BD319" s="106">
        <v>69717600</v>
      </c>
    </row>
    <row r="320" spans="1:56" s="41" customFormat="1" ht="60" customHeight="1" x14ac:dyDescent="0.25">
      <c r="A320" s="68">
        <v>955</v>
      </c>
      <c r="B320" s="20" t="s">
        <v>2661</v>
      </c>
      <c r="C320" s="20" t="s">
        <v>2917</v>
      </c>
      <c r="D320" s="20" t="s">
        <v>2917</v>
      </c>
      <c r="E320" s="20" t="s">
        <v>35</v>
      </c>
      <c r="F320" s="20" t="s">
        <v>2576</v>
      </c>
      <c r="G320" s="20" t="s">
        <v>416</v>
      </c>
      <c r="H320" s="23" t="s">
        <v>412</v>
      </c>
      <c r="I320" s="94" t="s">
        <v>416</v>
      </c>
      <c r="J320" s="94" t="s">
        <v>416</v>
      </c>
      <c r="K320" s="68">
        <f>IF(I320="na",0,IF(COUNTIFS($C$1:C320,C320,$I$1:I320,I320)&gt;1,0,1))</f>
        <v>0</v>
      </c>
      <c r="L320" s="68">
        <f>IF(I320="na",0,IF(COUNTIFS($D$1:D320,D320,$I$1:I320,I320)&gt;1,0,1))</f>
        <v>0</v>
      </c>
      <c r="M320" s="68">
        <f>IF(S320="",0,IF(VLOOKUP(R320,#REF!,2,0)=1,S320-O320,S320-SUMIFS($S:$S,$R:$R,INDEX(meses,VLOOKUP(R320,#REF!,2,0)-1),D:D,D320)))</f>
        <v>0</v>
      </c>
      <c r="N320" s="68"/>
      <c r="O320" s="68"/>
      <c r="P320" s="68"/>
      <c r="Q320" s="68"/>
      <c r="R320" s="68" t="s">
        <v>1597</v>
      </c>
      <c r="S320" s="2"/>
      <c r="T320" s="22"/>
      <c r="U320" s="5"/>
      <c r="V320" s="5"/>
      <c r="W320" s="5"/>
      <c r="X320" s="20" t="s">
        <v>416</v>
      </c>
      <c r="Y320" s="20" t="s">
        <v>2954</v>
      </c>
      <c r="Z320" s="20" t="s">
        <v>2955</v>
      </c>
      <c r="AA320" s="22">
        <v>0</v>
      </c>
      <c r="AB320" s="22">
        <v>0.95</v>
      </c>
      <c r="AC320" s="69">
        <f t="shared" si="34"/>
        <v>0.95</v>
      </c>
      <c r="AD320" s="20" t="s">
        <v>1506</v>
      </c>
      <c r="AE320" s="20" t="s">
        <v>2956</v>
      </c>
      <c r="AF320" s="110">
        <f>2849691351766/2850186260054</f>
        <v>0.99982635931730635</v>
      </c>
      <c r="AG320" s="22">
        <f>(AF320-AA320)/(AB320-AA320)</f>
        <v>1.0524487992813751</v>
      </c>
      <c r="AH320" s="139" t="s">
        <v>2970</v>
      </c>
      <c r="AI320" s="68" t="s">
        <v>407</v>
      </c>
      <c r="AJ320" s="85" t="s">
        <v>2971</v>
      </c>
      <c r="AK320" s="20" t="s">
        <v>779</v>
      </c>
      <c r="AL320" s="68" t="s">
        <v>1277</v>
      </c>
      <c r="AM320" s="68" t="s">
        <v>416</v>
      </c>
      <c r="AN320" s="68" t="s">
        <v>416</v>
      </c>
      <c r="AO320" s="68" t="s">
        <v>416</v>
      </c>
      <c r="AP320" s="24" t="s">
        <v>2957</v>
      </c>
      <c r="AQ320" s="20"/>
      <c r="AR320" s="68"/>
      <c r="AS320" s="68">
        <v>497</v>
      </c>
      <c r="AT320" s="160" t="s">
        <v>2958</v>
      </c>
      <c r="AU320" s="88"/>
      <c r="AV320" s="20" t="s">
        <v>70</v>
      </c>
      <c r="AW320" s="68" t="s">
        <v>779</v>
      </c>
      <c r="AX320" s="161">
        <f>BD320/AY320</f>
        <v>3569000</v>
      </c>
      <c r="AY320" s="162">
        <v>12</v>
      </c>
      <c r="AZ320" s="162" t="s">
        <v>2922</v>
      </c>
      <c r="BA320" s="162" t="s">
        <v>2923</v>
      </c>
      <c r="BB320" s="162" t="s">
        <v>2924</v>
      </c>
      <c r="BC320" s="106">
        <v>42828000</v>
      </c>
      <c r="BD320" s="106">
        <v>42828000</v>
      </c>
    </row>
    <row r="321" spans="1:56" s="41" customFormat="1" ht="60" customHeight="1" x14ac:dyDescent="0.25">
      <c r="A321" s="68">
        <v>956</v>
      </c>
      <c r="B321" s="20" t="s">
        <v>2661</v>
      </c>
      <c r="C321" s="20" t="s">
        <v>2917</v>
      </c>
      <c r="D321" s="20" t="s">
        <v>2917</v>
      </c>
      <c r="E321" s="20" t="s">
        <v>35</v>
      </c>
      <c r="F321" s="20" t="s">
        <v>2576</v>
      </c>
      <c r="G321" s="20" t="s">
        <v>416</v>
      </c>
      <c r="H321" s="23" t="s">
        <v>412</v>
      </c>
      <c r="I321" s="94" t="s">
        <v>416</v>
      </c>
      <c r="J321" s="94" t="s">
        <v>416</v>
      </c>
      <c r="K321" s="68">
        <f>IF(I321="na",0,IF(COUNTIFS($C$1:C321,C321,$I$1:I321,I321)&gt;1,0,1))</f>
        <v>0</v>
      </c>
      <c r="L321" s="68">
        <f>IF(I321="na",0,IF(COUNTIFS($D$1:D321,D321,$I$1:I321,I321)&gt;1,0,1))</f>
        <v>0</v>
      </c>
      <c r="M321" s="68">
        <f>IF(S321="",0,IF(VLOOKUP(R321,#REF!,2,0)=1,S321-O321,S321-SUMIFS($S:$S,$R:$R,INDEX(meses,VLOOKUP(R321,#REF!,2,0)-1),D:D,D321)))</f>
        <v>0</v>
      </c>
      <c r="N321" s="68"/>
      <c r="O321" s="68"/>
      <c r="P321" s="68"/>
      <c r="Q321" s="68"/>
      <c r="R321" s="68" t="s">
        <v>1597</v>
      </c>
      <c r="S321" s="2"/>
      <c r="T321" s="22"/>
      <c r="U321" s="5"/>
      <c r="V321" s="5"/>
      <c r="W321" s="5"/>
      <c r="X321" s="20" t="s">
        <v>416</v>
      </c>
      <c r="Y321" s="20"/>
      <c r="Z321" s="20"/>
      <c r="AA321" s="69"/>
      <c r="AB321" s="69"/>
      <c r="AC321" s="69"/>
      <c r="AD321" s="20"/>
      <c r="AE321" s="20"/>
      <c r="AF321" s="5"/>
      <c r="AG321" s="22"/>
      <c r="AH321" s="5"/>
      <c r="AI321" s="5"/>
      <c r="AJ321" s="5"/>
      <c r="AK321" s="20" t="s">
        <v>779</v>
      </c>
      <c r="AL321" s="68" t="s">
        <v>1277</v>
      </c>
      <c r="AM321" s="68" t="s">
        <v>416</v>
      </c>
      <c r="AN321" s="68" t="s">
        <v>416</v>
      </c>
      <c r="AO321" s="68" t="s">
        <v>416</v>
      </c>
      <c r="AP321" s="24" t="s">
        <v>2957</v>
      </c>
      <c r="AQ321" s="20"/>
      <c r="AR321" s="68"/>
      <c r="AS321" s="68">
        <v>499</v>
      </c>
      <c r="AT321" s="160" t="s">
        <v>2958</v>
      </c>
      <c r="AU321" s="88"/>
      <c r="AV321" s="20" t="s">
        <v>70</v>
      </c>
      <c r="AW321" s="68" t="s">
        <v>779</v>
      </c>
      <c r="AX321" s="161">
        <v>3569000</v>
      </c>
      <c r="AY321" s="162">
        <v>12</v>
      </c>
      <c r="AZ321" s="162" t="s">
        <v>2922</v>
      </c>
      <c r="BA321" s="162" t="s">
        <v>2923</v>
      </c>
      <c r="BB321" s="162" t="s">
        <v>2924</v>
      </c>
      <c r="BC321" s="106">
        <v>41995233</v>
      </c>
      <c r="BD321" s="106">
        <v>41995233</v>
      </c>
    </row>
    <row r="322" spans="1:56" s="41" customFormat="1" ht="60" customHeight="1" x14ac:dyDescent="0.25">
      <c r="A322" s="68">
        <v>957</v>
      </c>
      <c r="B322" s="20" t="s">
        <v>2661</v>
      </c>
      <c r="C322" s="20" t="s">
        <v>2917</v>
      </c>
      <c r="D322" s="20" t="s">
        <v>2917</v>
      </c>
      <c r="E322" s="20" t="s">
        <v>35</v>
      </c>
      <c r="F322" s="20" t="s">
        <v>2576</v>
      </c>
      <c r="G322" s="20" t="s">
        <v>416</v>
      </c>
      <c r="H322" s="23" t="s">
        <v>412</v>
      </c>
      <c r="I322" s="94" t="s">
        <v>416</v>
      </c>
      <c r="J322" s="94" t="s">
        <v>416</v>
      </c>
      <c r="K322" s="68">
        <f>IF(I322="na",0,IF(COUNTIFS($C$1:C322,C322,$I$1:I322,I322)&gt;1,0,1))</f>
        <v>0</v>
      </c>
      <c r="L322" s="68">
        <f>IF(I322="na",0,IF(COUNTIFS($D$1:D322,D322,$I$1:I322,I322)&gt;1,0,1))</f>
        <v>0</v>
      </c>
      <c r="M322" s="68">
        <f>IF(S322="",0,IF(VLOOKUP(R322,#REF!,2,0)=1,S322-O322,S322-SUMIFS($S:$S,$R:$R,INDEX(meses,VLOOKUP(R322,#REF!,2,0)-1),D:D,D322)))</f>
        <v>0</v>
      </c>
      <c r="N322" s="68"/>
      <c r="O322" s="68"/>
      <c r="P322" s="68"/>
      <c r="Q322" s="68"/>
      <c r="R322" s="68" t="s">
        <v>1597</v>
      </c>
      <c r="S322" s="2"/>
      <c r="T322" s="22"/>
      <c r="U322" s="5"/>
      <c r="V322" s="5"/>
      <c r="W322" s="5"/>
      <c r="X322" s="20" t="s">
        <v>416</v>
      </c>
      <c r="Y322" s="20"/>
      <c r="Z322" s="20"/>
      <c r="AA322" s="69"/>
      <c r="AB322" s="69"/>
      <c r="AC322" s="69"/>
      <c r="AD322" s="20"/>
      <c r="AE322" s="20"/>
      <c r="AF322" s="5"/>
      <c r="AG322" s="22"/>
      <c r="AH322" s="5"/>
      <c r="AI322" s="5"/>
      <c r="AJ322" s="5"/>
      <c r="AK322" s="20" t="s">
        <v>779</v>
      </c>
      <c r="AL322" s="68" t="s">
        <v>1277</v>
      </c>
      <c r="AM322" s="68" t="s">
        <v>416</v>
      </c>
      <c r="AN322" s="68" t="s">
        <v>416</v>
      </c>
      <c r="AO322" s="68" t="s">
        <v>416</v>
      </c>
      <c r="AP322" s="24" t="s">
        <v>2957</v>
      </c>
      <c r="AQ322" s="20"/>
      <c r="AR322" s="68"/>
      <c r="AS322" s="68">
        <v>500</v>
      </c>
      <c r="AT322" s="160" t="s">
        <v>2959</v>
      </c>
      <c r="AU322" s="88"/>
      <c r="AV322" s="20" t="s">
        <v>70</v>
      </c>
      <c r="AW322" s="68" t="s">
        <v>779</v>
      </c>
      <c r="AX322" s="161">
        <v>5500800</v>
      </c>
      <c r="AY322" s="162">
        <v>12</v>
      </c>
      <c r="AZ322" s="162" t="s">
        <v>2922</v>
      </c>
      <c r="BA322" s="162" t="s">
        <v>2923</v>
      </c>
      <c r="BB322" s="162" t="s">
        <v>2924</v>
      </c>
      <c r="BC322" s="106">
        <v>64726080</v>
      </c>
      <c r="BD322" s="106">
        <v>64726080</v>
      </c>
    </row>
    <row r="323" spans="1:56" s="41" customFormat="1" ht="60" customHeight="1" x14ac:dyDescent="0.25">
      <c r="A323" s="68">
        <v>958</v>
      </c>
      <c r="B323" s="20" t="s">
        <v>2661</v>
      </c>
      <c r="C323" s="20" t="s">
        <v>2917</v>
      </c>
      <c r="D323" s="20" t="s">
        <v>2917</v>
      </c>
      <c r="E323" s="20" t="s">
        <v>35</v>
      </c>
      <c r="F323" s="20" t="s">
        <v>2576</v>
      </c>
      <c r="G323" s="20" t="s">
        <v>416</v>
      </c>
      <c r="H323" s="23" t="s">
        <v>412</v>
      </c>
      <c r="I323" s="94" t="s">
        <v>416</v>
      </c>
      <c r="J323" s="94" t="s">
        <v>416</v>
      </c>
      <c r="K323" s="68">
        <f>IF(I323="na",0,IF(COUNTIFS($C$1:C323,C323,$I$1:I323,I323)&gt;1,0,1))</f>
        <v>0</v>
      </c>
      <c r="L323" s="68">
        <f>IF(I323="na",0,IF(COUNTIFS($D$1:D323,D323,$I$1:I323,I323)&gt;1,0,1))</f>
        <v>0</v>
      </c>
      <c r="M323" s="68">
        <f>IF(S323="",0,IF(VLOOKUP(R323,#REF!,2,0)=1,S323-O323,S323-SUMIFS($S:$S,$R:$R,INDEX(meses,VLOOKUP(R323,#REF!,2,0)-1),D:D,D323)))</f>
        <v>0</v>
      </c>
      <c r="N323" s="68"/>
      <c r="O323" s="68"/>
      <c r="P323" s="68"/>
      <c r="Q323" s="68"/>
      <c r="R323" s="68" t="s">
        <v>1597</v>
      </c>
      <c r="S323" s="2"/>
      <c r="T323" s="22"/>
      <c r="U323" s="5"/>
      <c r="V323" s="5"/>
      <c r="W323" s="5"/>
      <c r="X323" s="20" t="s">
        <v>416</v>
      </c>
      <c r="Y323" s="20"/>
      <c r="Z323" s="20"/>
      <c r="AA323" s="69"/>
      <c r="AB323" s="69"/>
      <c r="AC323" s="69"/>
      <c r="AD323" s="20"/>
      <c r="AE323" s="20"/>
      <c r="AF323" s="5"/>
      <c r="AG323" s="22"/>
      <c r="AH323" s="5"/>
      <c r="AI323" s="5"/>
      <c r="AJ323" s="5"/>
      <c r="AK323" s="20" t="s">
        <v>779</v>
      </c>
      <c r="AL323" s="68" t="s">
        <v>1277</v>
      </c>
      <c r="AM323" s="68" t="s">
        <v>416</v>
      </c>
      <c r="AN323" s="68" t="s">
        <v>416</v>
      </c>
      <c r="AO323" s="68" t="s">
        <v>416</v>
      </c>
      <c r="AP323" s="24" t="s">
        <v>2935</v>
      </c>
      <c r="AQ323" s="20"/>
      <c r="AR323" s="68"/>
      <c r="AS323" s="68">
        <v>502</v>
      </c>
      <c r="AT323" s="160" t="s">
        <v>2960</v>
      </c>
      <c r="AU323" s="88"/>
      <c r="AV323" s="20" t="s">
        <v>70</v>
      </c>
      <c r="AW323" s="68" t="s">
        <v>779</v>
      </c>
      <c r="AX323" s="161">
        <f>BD323/AY323</f>
        <v>5500800</v>
      </c>
      <c r="AY323" s="162">
        <v>12</v>
      </c>
      <c r="AZ323" s="162" t="s">
        <v>2922</v>
      </c>
      <c r="BA323" s="162" t="s">
        <v>2923</v>
      </c>
      <c r="BB323" s="162" t="s">
        <v>2924</v>
      </c>
      <c r="BC323" s="106">
        <v>66009600</v>
      </c>
      <c r="BD323" s="106">
        <v>66009600</v>
      </c>
    </row>
    <row r="324" spans="1:56" s="95" customFormat="1" ht="60" customHeight="1" x14ac:dyDescent="0.25">
      <c r="A324" s="68">
        <v>959</v>
      </c>
      <c r="B324" s="166" t="s">
        <v>2661</v>
      </c>
      <c r="C324" s="20" t="s">
        <v>2972</v>
      </c>
      <c r="D324" s="20" t="s">
        <v>2972</v>
      </c>
      <c r="E324" s="20" t="s">
        <v>35</v>
      </c>
      <c r="F324" s="20" t="s">
        <v>2973</v>
      </c>
      <c r="G324" s="20" t="s">
        <v>416</v>
      </c>
      <c r="H324" s="23" t="s">
        <v>412</v>
      </c>
      <c r="I324" s="94" t="s">
        <v>416</v>
      </c>
      <c r="J324" s="94" t="s">
        <v>416</v>
      </c>
      <c r="K324" s="68">
        <f>IF(I324="na",0,IF(COUNTIFS($C$1:C324,C324,$I$1:I324,I324)&gt;1,0,1))</f>
        <v>0</v>
      </c>
      <c r="L324" s="68">
        <f>IF(I324="na",0,IF(COUNTIFS($D$1:D324,D324,$I$1:I324,I324)&gt;1,0,1))</f>
        <v>0</v>
      </c>
      <c r="M324" s="68">
        <f>IF(S324="",0,IF(VLOOKUP(R324,#REF!,2,0)=1,S324-O324,S324-SUMIFS($S:$S,$R:$R,INDEX(meses,VLOOKUP(R324,#REF!,2,0)-1),D:D,D324)))</f>
        <v>0</v>
      </c>
      <c r="N324" s="68"/>
      <c r="O324" s="68"/>
      <c r="P324" s="68"/>
      <c r="Q324" s="68"/>
      <c r="R324" s="2" t="s">
        <v>1727</v>
      </c>
      <c r="S324" s="1"/>
      <c r="T324" s="22"/>
      <c r="U324" s="3"/>
      <c r="V324" s="5"/>
      <c r="W324" s="5"/>
      <c r="X324" s="20" t="s">
        <v>1506</v>
      </c>
      <c r="Y324" s="20" t="s">
        <v>2974</v>
      </c>
      <c r="Z324" s="20" t="s">
        <v>2975</v>
      </c>
      <c r="AA324" s="69">
        <v>0</v>
      </c>
      <c r="AB324" s="22">
        <v>1</v>
      </c>
      <c r="AC324" s="69">
        <f t="shared" ref="AC324:AC325" si="36">AB324-AA324</f>
        <v>1</v>
      </c>
      <c r="AD324" s="20" t="s">
        <v>1506</v>
      </c>
      <c r="AE324" s="20" t="s">
        <v>2976</v>
      </c>
      <c r="AF324" s="2">
        <v>0</v>
      </c>
      <c r="AG324" s="22">
        <f t="shared" ref="AG324:AG325" si="37">(AF324-AA324)/(AB324-AA324)</f>
        <v>0</v>
      </c>
      <c r="AH324" s="167" t="s">
        <v>3008</v>
      </c>
      <c r="AI324" s="68" t="s">
        <v>407</v>
      </c>
      <c r="AJ324" s="21" t="s">
        <v>3007</v>
      </c>
      <c r="AK324" s="20" t="s">
        <v>779</v>
      </c>
      <c r="AL324" s="68" t="s">
        <v>1277</v>
      </c>
      <c r="AM324" s="68" t="s">
        <v>416</v>
      </c>
      <c r="AN324" s="68" t="s">
        <v>416</v>
      </c>
      <c r="AO324" s="68" t="s">
        <v>416</v>
      </c>
      <c r="AP324" s="160" t="s">
        <v>2977</v>
      </c>
      <c r="AQ324" s="20"/>
      <c r="AR324" s="2" t="s">
        <v>416</v>
      </c>
      <c r="AS324" s="2"/>
      <c r="AT324" s="160" t="s">
        <v>2978</v>
      </c>
      <c r="AU324" s="88"/>
      <c r="AV324" s="39" t="s">
        <v>422</v>
      </c>
      <c r="AW324" s="2" t="s">
        <v>779</v>
      </c>
      <c r="AX324" s="70">
        <v>92576751.306666672</v>
      </c>
      <c r="AY324" s="71">
        <v>12</v>
      </c>
      <c r="AZ324" s="71" t="s">
        <v>2979</v>
      </c>
      <c r="BA324" s="71">
        <v>0</v>
      </c>
      <c r="BB324" s="71" t="s">
        <v>81</v>
      </c>
      <c r="BC324" s="72">
        <v>1110921015.6800001</v>
      </c>
      <c r="BD324" s="72"/>
    </row>
    <row r="325" spans="1:56" s="95" customFormat="1" ht="60" customHeight="1" x14ac:dyDescent="0.25">
      <c r="A325" s="68">
        <v>960</v>
      </c>
      <c r="B325" s="166" t="s">
        <v>2661</v>
      </c>
      <c r="C325" s="20" t="s">
        <v>2972</v>
      </c>
      <c r="D325" s="20" t="s">
        <v>2972</v>
      </c>
      <c r="E325" s="20" t="s">
        <v>35</v>
      </c>
      <c r="F325" s="20" t="s">
        <v>2973</v>
      </c>
      <c r="G325" s="20" t="s">
        <v>416</v>
      </c>
      <c r="H325" s="23" t="s">
        <v>412</v>
      </c>
      <c r="I325" s="94" t="s">
        <v>416</v>
      </c>
      <c r="J325" s="94" t="s">
        <v>416</v>
      </c>
      <c r="K325" s="68">
        <f>IF(I325="na",0,IF(COUNTIFS($C$1:C325,C325,$I$1:I325,I325)&gt;1,0,1))</f>
        <v>0</v>
      </c>
      <c r="L325" s="68">
        <f>IF(I325="na",0,IF(COUNTIFS($D$1:D325,D325,$I$1:I325,I325)&gt;1,0,1))</f>
        <v>0</v>
      </c>
      <c r="M325" s="68">
        <f>IF(S325="",0,IF(VLOOKUP(R325,#REF!,2,0)=1,S325-O325,S325-SUMIFS($S:$S,$R:$R,INDEX(meses,VLOOKUP(R325,#REF!,2,0)-1),D:D,D325)))</f>
        <v>0</v>
      </c>
      <c r="N325" s="68"/>
      <c r="O325" s="68"/>
      <c r="P325" s="68"/>
      <c r="Q325" s="68"/>
      <c r="R325" s="2" t="s">
        <v>1727</v>
      </c>
      <c r="S325" s="1"/>
      <c r="T325" s="22"/>
      <c r="U325" s="3"/>
      <c r="V325" s="5"/>
      <c r="W325" s="5"/>
      <c r="X325" s="20" t="s">
        <v>2980</v>
      </c>
      <c r="Y325" s="20" t="s">
        <v>2981</v>
      </c>
      <c r="Z325" s="20" t="s">
        <v>1625</v>
      </c>
      <c r="AA325" s="69">
        <v>0</v>
      </c>
      <c r="AB325" s="22">
        <v>1</v>
      </c>
      <c r="AC325" s="69">
        <f t="shared" si="36"/>
        <v>1</v>
      </c>
      <c r="AD325" s="20" t="s">
        <v>1506</v>
      </c>
      <c r="AE325" s="20" t="s">
        <v>2982</v>
      </c>
      <c r="AF325" s="2">
        <v>2.27</v>
      </c>
      <c r="AG325" s="22">
        <f t="shared" si="37"/>
        <v>2.27</v>
      </c>
      <c r="AH325" s="167" t="s">
        <v>3009</v>
      </c>
      <c r="AI325" s="68" t="s">
        <v>408</v>
      </c>
      <c r="AJ325" s="85" t="s">
        <v>3010</v>
      </c>
      <c r="AK325" s="20" t="s">
        <v>1508</v>
      </c>
      <c r="AL325" s="68" t="s">
        <v>46</v>
      </c>
      <c r="AM325" s="68">
        <v>2299</v>
      </c>
      <c r="AN325" s="68" t="s">
        <v>48</v>
      </c>
      <c r="AO325" s="68" t="s">
        <v>1509</v>
      </c>
      <c r="AP325" s="20" t="s">
        <v>3092</v>
      </c>
      <c r="AQ325" s="20" t="s">
        <v>2807</v>
      </c>
      <c r="AR325" s="2" t="s">
        <v>2983</v>
      </c>
      <c r="AS325" s="2"/>
      <c r="AT325" s="160" t="s">
        <v>2984</v>
      </c>
      <c r="AU325" s="88"/>
      <c r="AV325" s="39" t="s">
        <v>1547</v>
      </c>
      <c r="AW325" s="2" t="s">
        <v>55</v>
      </c>
      <c r="AX325" s="70">
        <v>62968545.100000001</v>
      </c>
      <c r="AY325" s="71">
        <v>10</v>
      </c>
      <c r="AZ325" s="71" t="s">
        <v>2985</v>
      </c>
      <c r="BA325" s="71" t="s">
        <v>1516</v>
      </c>
      <c r="BB325" s="71" t="s">
        <v>58</v>
      </c>
      <c r="BC325" s="72">
        <v>94694552</v>
      </c>
      <c r="BD325" s="72"/>
    </row>
    <row r="326" spans="1:56" s="95" customFormat="1" ht="60" customHeight="1" x14ac:dyDescent="0.25">
      <c r="A326" s="68">
        <v>962</v>
      </c>
      <c r="B326" s="166" t="s">
        <v>2661</v>
      </c>
      <c r="C326" s="20" t="s">
        <v>2972</v>
      </c>
      <c r="D326" s="20" t="s">
        <v>2972</v>
      </c>
      <c r="E326" s="20" t="s">
        <v>35</v>
      </c>
      <c r="F326" s="20" t="s">
        <v>2973</v>
      </c>
      <c r="G326" s="20" t="s">
        <v>416</v>
      </c>
      <c r="H326" s="23" t="s">
        <v>412</v>
      </c>
      <c r="I326" s="94" t="s">
        <v>416</v>
      </c>
      <c r="J326" s="94" t="s">
        <v>416</v>
      </c>
      <c r="K326" s="68">
        <f>IF(I326="na",0,IF(COUNTIFS($C$1:C326,C326,$I$1:I326,I326)&gt;1,0,1))</f>
        <v>0</v>
      </c>
      <c r="L326" s="68">
        <f>IF(I326="na",0,IF(COUNTIFS($D$1:D326,D326,$I$1:I326,I326)&gt;1,0,1))</f>
        <v>0</v>
      </c>
      <c r="M326" s="68">
        <f>IF(S326="",0,IF(VLOOKUP(R326,#REF!,2,0)=1,S326-O326,S326-SUMIFS($S:$S,$R:$R,INDEX(meses,VLOOKUP(R326,#REF!,2,0)-1),D:D,D326)))</f>
        <v>0</v>
      </c>
      <c r="N326" s="68"/>
      <c r="O326" s="68"/>
      <c r="P326" s="68"/>
      <c r="Q326" s="68"/>
      <c r="R326" s="2" t="s">
        <v>1727</v>
      </c>
      <c r="S326" s="1"/>
      <c r="T326" s="22"/>
      <c r="U326" s="3"/>
      <c r="V326" s="5"/>
      <c r="W326" s="5"/>
      <c r="X326" s="20" t="s">
        <v>2980</v>
      </c>
      <c r="Y326" s="20"/>
      <c r="Z326" s="20"/>
      <c r="AA326" s="69"/>
      <c r="AB326" s="69"/>
      <c r="AC326" s="69"/>
      <c r="AD326" s="20"/>
      <c r="AE326" s="20"/>
      <c r="AF326" s="5"/>
      <c r="AG326" s="22"/>
      <c r="AH326" s="167"/>
      <c r="AI326" s="5"/>
      <c r="AJ326" s="5"/>
      <c r="AK326" s="20" t="s">
        <v>1508</v>
      </c>
      <c r="AL326" s="68" t="s">
        <v>46</v>
      </c>
      <c r="AM326" s="68">
        <v>2299</v>
      </c>
      <c r="AN326" s="68" t="s">
        <v>48</v>
      </c>
      <c r="AO326" s="68" t="s">
        <v>1509</v>
      </c>
      <c r="AP326" s="20" t="s">
        <v>3092</v>
      </c>
      <c r="AQ326" s="20" t="s">
        <v>2807</v>
      </c>
      <c r="AR326" s="2" t="s">
        <v>2983</v>
      </c>
      <c r="AS326" s="2"/>
      <c r="AT326" s="160" t="s">
        <v>2984</v>
      </c>
      <c r="AU326" s="88"/>
      <c r="AV326" s="39" t="s">
        <v>1550</v>
      </c>
      <c r="AW326" s="2" t="s">
        <v>55</v>
      </c>
      <c r="AX326" s="70">
        <v>136710.0345918182</v>
      </c>
      <c r="AY326" s="71">
        <v>11</v>
      </c>
      <c r="AZ326" s="71" t="s">
        <v>2985</v>
      </c>
      <c r="BA326" s="71" t="s">
        <v>738</v>
      </c>
      <c r="BB326" s="71" t="s">
        <v>1551</v>
      </c>
      <c r="BC326" s="72">
        <v>1578243</v>
      </c>
      <c r="BD326" s="72"/>
    </row>
    <row r="327" spans="1:56" s="95" customFormat="1" ht="60" customHeight="1" x14ac:dyDescent="0.25">
      <c r="A327" s="68">
        <v>963</v>
      </c>
      <c r="B327" s="166" t="s">
        <v>2661</v>
      </c>
      <c r="C327" s="20" t="s">
        <v>2972</v>
      </c>
      <c r="D327" s="20" t="s">
        <v>2972</v>
      </c>
      <c r="E327" s="20" t="s">
        <v>35</v>
      </c>
      <c r="F327" s="20" t="s">
        <v>2973</v>
      </c>
      <c r="G327" s="20" t="s">
        <v>416</v>
      </c>
      <c r="H327" s="23" t="s">
        <v>412</v>
      </c>
      <c r="I327" s="94" t="s">
        <v>416</v>
      </c>
      <c r="J327" s="94" t="s">
        <v>416</v>
      </c>
      <c r="K327" s="68">
        <f>IF(I327="na",0,IF(COUNTIFS($C$1:C327,C327,$I$1:I327,I327)&gt;1,0,1))</f>
        <v>0</v>
      </c>
      <c r="L327" s="68">
        <f>IF(I327="na",0,IF(COUNTIFS($D$1:D327,D327,$I$1:I327,I327)&gt;1,0,1))</f>
        <v>0</v>
      </c>
      <c r="M327" s="68">
        <f>IF(S327="",0,IF(VLOOKUP(R327,#REF!,2,0)=1,S327-O327,S327-SUMIFS($S:$S,$R:$R,INDEX(meses,VLOOKUP(R327,#REF!,2,0)-1),D:D,D327)))</f>
        <v>0</v>
      </c>
      <c r="N327" s="68"/>
      <c r="O327" s="68"/>
      <c r="P327" s="68"/>
      <c r="Q327" s="68"/>
      <c r="R327" s="2" t="s">
        <v>1727</v>
      </c>
      <c r="S327" s="1"/>
      <c r="T327" s="22"/>
      <c r="U327" s="3"/>
      <c r="V327" s="5"/>
      <c r="W327" s="5"/>
      <c r="X327" s="20" t="s">
        <v>2980</v>
      </c>
      <c r="Y327" s="20"/>
      <c r="Z327" s="20"/>
      <c r="AA327" s="69"/>
      <c r="AB327" s="69"/>
      <c r="AC327" s="69"/>
      <c r="AD327" s="20"/>
      <c r="AE327" s="20"/>
      <c r="AF327" s="5"/>
      <c r="AG327" s="22"/>
      <c r="AH327" s="167"/>
      <c r="AI327" s="5"/>
      <c r="AJ327" s="5"/>
      <c r="AK327" s="20" t="s">
        <v>1508</v>
      </c>
      <c r="AL327" s="68" t="s">
        <v>46</v>
      </c>
      <c r="AM327" s="68">
        <v>2299</v>
      </c>
      <c r="AN327" s="68" t="s">
        <v>48</v>
      </c>
      <c r="AO327" s="68" t="s">
        <v>1509</v>
      </c>
      <c r="AP327" s="20" t="s">
        <v>3092</v>
      </c>
      <c r="AQ327" s="20" t="s">
        <v>2807</v>
      </c>
      <c r="AR327" s="2" t="s">
        <v>2983</v>
      </c>
      <c r="AS327" s="2"/>
      <c r="AT327" s="160" t="s">
        <v>2984</v>
      </c>
      <c r="AU327" s="88"/>
      <c r="AV327" s="39" t="s">
        <v>1552</v>
      </c>
      <c r="AW327" s="2" t="s">
        <v>55</v>
      </c>
      <c r="AX327" s="70">
        <v>1367100.3459181821</v>
      </c>
      <c r="AY327" s="71">
        <v>11</v>
      </c>
      <c r="AZ327" s="71" t="s">
        <v>2985</v>
      </c>
      <c r="BA327" s="71" t="s">
        <v>357</v>
      </c>
      <c r="BB327" s="71" t="s">
        <v>358</v>
      </c>
      <c r="BC327" s="72">
        <v>15782425</v>
      </c>
      <c r="BD327" s="72"/>
    </row>
    <row r="328" spans="1:56" s="95" customFormat="1" ht="60" customHeight="1" x14ac:dyDescent="0.25">
      <c r="A328" s="68">
        <v>964</v>
      </c>
      <c r="B328" s="166" t="s">
        <v>2661</v>
      </c>
      <c r="C328" s="20" t="s">
        <v>2972</v>
      </c>
      <c r="D328" s="20" t="s">
        <v>2972</v>
      </c>
      <c r="E328" s="20" t="s">
        <v>35</v>
      </c>
      <c r="F328" s="20" t="s">
        <v>2973</v>
      </c>
      <c r="G328" s="20" t="s">
        <v>416</v>
      </c>
      <c r="H328" s="23" t="s">
        <v>412</v>
      </c>
      <c r="I328" s="94" t="s">
        <v>416</v>
      </c>
      <c r="J328" s="94" t="s">
        <v>416</v>
      </c>
      <c r="K328" s="68">
        <f>IF(I328="na",0,IF(COUNTIFS($C$1:C328,C328,$I$1:I328,I328)&gt;1,0,1))</f>
        <v>0</v>
      </c>
      <c r="L328" s="68">
        <f>IF(I328="na",0,IF(COUNTIFS($D$1:D328,D328,$I$1:I328,I328)&gt;1,0,1))</f>
        <v>0</v>
      </c>
      <c r="M328" s="68">
        <f>IF(S328="",0,IF(VLOOKUP(R328,#REF!,2,0)=1,S328-O328,S328-SUMIFS($S:$S,$R:$R,INDEX(meses,VLOOKUP(R328,#REF!,2,0)-1),D:D,D328)))</f>
        <v>0</v>
      </c>
      <c r="N328" s="68"/>
      <c r="O328" s="68"/>
      <c r="P328" s="68"/>
      <c r="Q328" s="68"/>
      <c r="R328" s="2" t="s">
        <v>1727</v>
      </c>
      <c r="S328" s="1"/>
      <c r="T328" s="22"/>
      <c r="U328" s="3"/>
      <c r="V328" s="5"/>
      <c r="W328" s="5"/>
      <c r="X328" s="20" t="s">
        <v>2980</v>
      </c>
      <c r="Y328" s="20"/>
      <c r="Z328" s="20"/>
      <c r="AA328" s="69"/>
      <c r="AB328" s="69"/>
      <c r="AC328" s="69"/>
      <c r="AD328" s="20"/>
      <c r="AE328" s="20"/>
      <c r="AF328" s="5"/>
      <c r="AG328" s="22"/>
      <c r="AH328" s="167"/>
      <c r="AI328" s="5"/>
      <c r="AJ328" s="5"/>
      <c r="AK328" s="20" t="s">
        <v>1508</v>
      </c>
      <c r="AL328" s="68" t="s">
        <v>46</v>
      </c>
      <c r="AM328" s="68">
        <v>2299</v>
      </c>
      <c r="AN328" s="68" t="s">
        <v>48</v>
      </c>
      <c r="AO328" s="68" t="s">
        <v>1509</v>
      </c>
      <c r="AP328" s="20" t="s">
        <v>3092</v>
      </c>
      <c r="AQ328" s="20" t="s">
        <v>2807</v>
      </c>
      <c r="AR328" s="2" t="s">
        <v>2983</v>
      </c>
      <c r="AS328" s="2"/>
      <c r="AT328" s="160" t="s">
        <v>2984</v>
      </c>
      <c r="AU328" s="88"/>
      <c r="AV328" s="39" t="s">
        <v>70</v>
      </c>
      <c r="AW328" s="2" t="s">
        <v>55</v>
      </c>
      <c r="AX328" s="70">
        <v>7076100</v>
      </c>
      <c r="AY328" s="71">
        <v>11</v>
      </c>
      <c r="AZ328" s="71" t="s">
        <v>2985</v>
      </c>
      <c r="BA328" s="71" t="s">
        <v>1516</v>
      </c>
      <c r="BB328" s="71" t="s">
        <v>58</v>
      </c>
      <c r="BC328" s="72">
        <v>81375150</v>
      </c>
      <c r="BD328" s="72"/>
    </row>
    <row r="329" spans="1:56" s="95" customFormat="1" ht="60" customHeight="1" x14ac:dyDescent="0.25">
      <c r="A329" s="68">
        <v>965</v>
      </c>
      <c r="B329" s="166" t="s">
        <v>2661</v>
      </c>
      <c r="C329" s="20" t="s">
        <v>2972</v>
      </c>
      <c r="D329" s="20" t="s">
        <v>2972</v>
      </c>
      <c r="E329" s="20" t="s">
        <v>35</v>
      </c>
      <c r="F329" s="20" t="s">
        <v>2973</v>
      </c>
      <c r="G329" s="20" t="s">
        <v>416</v>
      </c>
      <c r="H329" s="23" t="s">
        <v>412</v>
      </c>
      <c r="I329" s="94" t="s">
        <v>416</v>
      </c>
      <c r="J329" s="94" t="s">
        <v>416</v>
      </c>
      <c r="K329" s="68">
        <f>IF(I329="na",0,IF(COUNTIFS($C$1:C329,C329,$I$1:I329,I329)&gt;1,0,1))</f>
        <v>0</v>
      </c>
      <c r="L329" s="68">
        <f>IF(I329="na",0,IF(COUNTIFS($D$1:D329,D329,$I$1:I329,I329)&gt;1,0,1))</f>
        <v>0</v>
      </c>
      <c r="M329" s="68">
        <f>IF(S329="",0,IF(VLOOKUP(R329,#REF!,2,0)=1,S329-O329,S329-SUMIFS($S:$S,$R:$R,INDEX(meses,VLOOKUP(R329,#REF!,2,0)-1),D:D,D329)))</f>
        <v>0</v>
      </c>
      <c r="N329" s="68"/>
      <c r="O329" s="68"/>
      <c r="P329" s="68"/>
      <c r="Q329" s="68"/>
      <c r="R329" s="2" t="s">
        <v>1727</v>
      </c>
      <c r="S329" s="1"/>
      <c r="T329" s="22"/>
      <c r="U329" s="3"/>
      <c r="V329" s="5"/>
      <c r="W329" s="5"/>
      <c r="X329" s="20" t="s">
        <v>2980</v>
      </c>
      <c r="Y329" s="20"/>
      <c r="Z329" s="20"/>
      <c r="AA329" s="69"/>
      <c r="AB329" s="69"/>
      <c r="AC329" s="69"/>
      <c r="AD329" s="20"/>
      <c r="AE329" s="20"/>
      <c r="AF329" s="5"/>
      <c r="AG329" s="22"/>
      <c r="AH329" s="167"/>
      <c r="AI329" s="5"/>
      <c r="AJ329" s="5"/>
      <c r="AK329" s="20" t="s">
        <v>1508</v>
      </c>
      <c r="AL329" s="68" t="s">
        <v>46</v>
      </c>
      <c r="AM329" s="68">
        <v>2299</v>
      </c>
      <c r="AN329" s="68" t="s">
        <v>48</v>
      </c>
      <c r="AO329" s="68" t="s">
        <v>1509</v>
      </c>
      <c r="AP329" s="20" t="s">
        <v>3092</v>
      </c>
      <c r="AQ329" s="20" t="s">
        <v>2807</v>
      </c>
      <c r="AR329" s="2" t="s">
        <v>2983</v>
      </c>
      <c r="AS329" s="2"/>
      <c r="AT329" s="160" t="s">
        <v>2984</v>
      </c>
      <c r="AU329" s="88"/>
      <c r="AV329" s="39" t="s">
        <v>70</v>
      </c>
      <c r="AW329" s="2" t="s">
        <v>55</v>
      </c>
      <c r="AX329" s="70">
        <v>7076100</v>
      </c>
      <c r="AY329" s="71">
        <v>11</v>
      </c>
      <c r="AZ329" s="71" t="s">
        <v>2985</v>
      </c>
      <c r="BA329" s="71" t="s">
        <v>1516</v>
      </c>
      <c r="BB329" s="71" t="s">
        <v>58</v>
      </c>
      <c r="BC329" s="72">
        <v>81375150</v>
      </c>
      <c r="BD329" s="72">
        <v>81375150</v>
      </c>
    </row>
    <row r="330" spans="1:56" s="95" customFormat="1" ht="60" customHeight="1" x14ac:dyDescent="0.25">
      <c r="A330" s="68">
        <v>966</v>
      </c>
      <c r="B330" s="166" t="s">
        <v>2661</v>
      </c>
      <c r="C330" s="20" t="s">
        <v>2972</v>
      </c>
      <c r="D330" s="20" t="s">
        <v>2972</v>
      </c>
      <c r="E330" s="20" t="s">
        <v>35</v>
      </c>
      <c r="F330" s="20" t="s">
        <v>2973</v>
      </c>
      <c r="G330" s="20" t="s">
        <v>416</v>
      </c>
      <c r="H330" s="23" t="s">
        <v>412</v>
      </c>
      <c r="I330" s="94" t="s">
        <v>416</v>
      </c>
      <c r="J330" s="94" t="s">
        <v>416</v>
      </c>
      <c r="K330" s="68">
        <f>IF(I330="na",0,IF(COUNTIFS($C$1:C330,C330,$I$1:I330,I330)&gt;1,0,1))</f>
        <v>0</v>
      </c>
      <c r="L330" s="68">
        <f>IF(I330="na",0,IF(COUNTIFS($D$1:D330,D330,$I$1:I330,I330)&gt;1,0,1))</f>
        <v>0</v>
      </c>
      <c r="M330" s="68">
        <f>IF(S330="",0,IF(VLOOKUP(R330,#REF!,2,0)=1,S330-O330,S330-SUMIFS($S:$S,$R:$R,INDEX(meses,VLOOKUP(R330,#REF!,2,0)-1),D:D,D330)))</f>
        <v>0</v>
      </c>
      <c r="N330" s="68"/>
      <c r="O330" s="68"/>
      <c r="P330" s="68"/>
      <c r="Q330" s="68"/>
      <c r="R330" s="2" t="s">
        <v>1727</v>
      </c>
      <c r="S330" s="1"/>
      <c r="T330" s="22"/>
      <c r="U330" s="3"/>
      <c r="V330" s="5"/>
      <c r="W330" s="5"/>
      <c r="X330" s="20" t="s">
        <v>2980</v>
      </c>
      <c r="Y330" s="20"/>
      <c r="Z330" s="20"/>
      <c r="AA330" s="69"/>
      <c r="AB330" s="69"/>
      <c r="AC330" s="69"/>
      <c r="AD330" s="20"/>
      <c r="AE330" s="20"/>
      <c r="AF330" s="5"/>
      <c r="AG330" s="22"/>
      <c r="AH330" s="167"/>
      <c r="AI330" s="5"/>
      <c r="AJ330" s="5"/>
      <c r="AK330" s="20" t="s">
        <v>1508</v>
      </c>
      <c r="AL330" s="68" t="s">
        <v>46</v>
      </c>
      <c r="AM330" s="68">
        <v>2299</v>
      </c>
      <c r="AN330" s="68" t="s">
        <v>48</v>
      </c>
      <c r="AO330" s="68" t="s">
        <v>1509</v>
      </c>
      <c r="AP330" s="20" t="s">
        <v>3092</v>
      </c>
      <c r="AQ330" s="20" t="s">
        <v>2807</v>
      </c>
      <c r="AR330" s="2" t="s">
        <v>2983</v>
      </c>
      <c r="AS330" s="2"/>
      <c r="AT330" s="160" t="s">
        <v>2984</v>
      </c>
      <c r="AU330" s="88"/>
      <c r="AV330" s="39" t="s">
        <v>70</v>
      </c>
      <c r="AW330" s="2" t="s">
        <v>55</v>
      </c>
      <c r="AX330" s="70">
        <v>5025725.8181818184</v>
      </c>
      <c r="AY330" s="71">
        <v>11</v>
      </c>
      <c r="AZ330" s="71" t="s">
        <v>2985</v>
      </c>
      <c r="BA330" s="71" t="s">
        <v>1516</v>
      </c>
      <c r="BB330" s="71" t="s">
        <v>58</v>
      </c>
      <c r="BC330" s="72">
        <v>55282984</v>
      </c>
      <c r="BD330" s="72">
        <v>50257250</v>
      </c>
    </row>
    <row r="331" spans="1:56" s="95" customFormat="1" ht="60" customHeight="1" x14ac:dyDescent="0.25">
      <c r="A331" s="68">
        <v>967</v>
      </c>
      <c r="B331" s="166" t="s">
        <v>2661</v>
      </c>
      <c r="C331" s="20" t="s">
        <v>2972</v>
      </c>
      <c r="D331" s="20" t="s">
        <v>2972</v>
      </c>
      <c r="E331" s="20" t="s">
        <v>35</v>
      </c>
      <c r="F331" s="20" t="s">
        <v>2973</v>
      </c>
      <c r="G331" s="20" t="s">
        <v>416</v>
      </c>
      <c r="H331" s="23" t="s">
        <v>412</v>
      </c>
      <c r="I331" s="94" t="s">
        <v>416</v>
      </c>
      <c r="J331" s="94" t="s">
        <v>416</v>
      </c>
      <c r="K331" s="68">
        <f>IF(I331="na",0,IF(COUNTIFS($C$1:C331,C331,$I$1:I331,I331)&gt;1,0,1))</f>
        <v>0</v>
      </c>
      <c r="L331" s="68">
        <f>IF(I331="na",0,IF(COUNTIFS($D$1:D331,D331,$I$1:I331,I331)&gt;1,0,1))</f>
        <v>0</v>
      </c>
      <c r="M331" s="68">
        <f>IF(S331="",0,IF(VLOOKUP(R331,#REF!,2,0)=1,S331-O331,S331-SUMIFS($S:$S,$R:$R,INDEX(meses,VLOOKUP(R331,#REF!,2,0)-1),D:D,D331)))</f>
        <v>0</v>
      </c>
      <c r="N331" s="68"/>
      <c r="O331" s="68"/>
      <c r="P331" s="68"/>
      <c r="Q331" s="68"/>
      <c r="R331" s="2" t="s">
        <v>1727</v>
      </c>
      <c r="S331" s="1"/>
      <c r="T331" s="22"/>
      <c r="U331" s="3"/>
      <c r="V331" s="5"/>
      <c r="W331" s="5"/>
      <c r="X331" s="20" t="s">
        <v>2980</v>
      </c>
      <c r="Y331" s="20"/>
      <c r="Z331" s="20"/>
      <c r="AA331" s="69"/>
      <c r="AB331" s="69"/>
      <c r="AC331" s="69"/>
      <c r="AD331" s="20"/>
      <c r="AE331" s="20"/>
      <c r="AF331" s="5"/>
      <c r="AG331" s="22"/>
      <c r="AH331" s="167"/>
      <c r="AI331" s="5"/>
      <c r="AJ331" s="5"/>
      <c r="AK331" s="20" t="s">
        <v>1508</v>
      </c>
      <c r="AL331" s="68" t="s">
        <v>46</v>
      </c>
      <c r="AM331" s="68">
        <v>2299</v>
      </c>
      <c r="AN331" s="68" t="s">
        <v>48</v>
      </c>
      <c r="AO331" s="68" t="s">
        <v>1509</v>
      </c>
      <c r="AP331" s="20" t="s">
        <v>3092</v>
      </c>
      <c r="AQ331" s="20" t="s">
        <v>2807</v>
      </c>
      <c r="AR331" s="2" t="s">
        <v>2983</v>
      </c>
      <c r="AS331" s="2"/>
      <c r="AT331" s="160" t="s">
        <v>2984</v>
      </c>
      <c r="AU331" s="88"/>
      <c r="AV331" s="39" t="s">
        <v>70</v>
      </c>
      <c r="AW331" s="2" t="s">
        <v>55</v>
      </c>
      <c r="AX331" s="70">
        <v>2987000</v>
      </c>
      <c r="AY331" s="71">
        <v>11</v>
      </c>
      <c r="AZ331" s="71" t="s">
        <v>2985</v>
      </c>
      <c r="BA331" s="71" t="s">
        <v>1516</v>
      </c>
      <c r="BB331" s="71" t="s">
        <v>58</v>
      </c>
      <c r="BC331" s="72">
        <v>34824300</v>
      </c>
      <c r="BD331" s="72">
        <v>31658450</v>
      </c>
    </row>
    <row r="332" spans="1:56" s="95" customFormat="1" ht="60" customHeight="1" x14ac:dyDescent="0.25">
      <c r="A332" s="68">
        <v>968</v>
      </c>
      <c r="B332" s="166" t="s">
        <v>2661</v>
      </c>
      <c r="C332" s="20" t="s">
        <v>2972</v>
      </c>
      <c r="D332" s="20" t="s">
        <v>2972</v>
      </c>
      <c r="E332" s="20" t="s">
        <v>35</v>
      </c>
      <c r="F332" s="20" t="s">
        <v>2973</v>
      </c>
      <c r="G332" s="20" t="s">
        <v>416</v>
      </c>
      <c r="H332" s="23" t="s">
        <v>412</v>
      </c>
      <c r="I332" s="94" t="s">
        <v>416</v>
      </c>
      <c r="J332" s="94" t="s">
        <v>416</v>
      </c>
      <c r="K332" s="68">
        <f>IF(I332="na",0,IF(COUNTIFS($C$1:C332,C332,$I$1:I332,I332)&gt;1,0,1))</f>
        <v>0</v>
      </c>
      <c r="L332" s="68">
        <f>IF(I332="na",0,IF(COUNTIFS($D$1:D332,D332,$I$1:I332,I332)&gt;1,0,1))</f>
        <v>0</v>
      </c>
      <c r="M332" s="68">
        <f>IF(S332="",0,IF(VLOOKUP(R332,#REF!,2,0)=1,S332-O332,S332-SUMIFS($S:$S,$R:$R,INDEX(meses,VLOOKUP(R332,#REF!,2,0)-1),D:D,D332)))</f>
        <v>0</v>
      </c>
      <c r="N332" s="68"/>
      <c r="O332" s="68"/>
      <c r="P332" s="68"/>
      <c r="Q332" s="68"/>
      <c r="R332" s="2" t="s">
        <v>1727</v>
      </c>
      <c r="S332" s="1"/>
      <c r="T332" s="22"/>
      <c r="U332" s="3"/>
      <c r="V332" s="5"/>
      <c r="W332" s="5"/>
      <c r="X332" s="20" t="s">
        <v>2980</v>
      </c>
      <c r="Y332" s="20"/>
      <c r="Z332" s="20"/>
      <c r="AA332" s="69"/>
      <c r="AB332" s="69"/>
      <c r="AC332" s="69"/>
      <c r="AD332" s="20"/>
      <c r="AE332" s="20"/>
      <c r="AF332" s="5"/>
      <c r="AG332" s="22"/>
      <c r="AH332" s="167"/>
      <c r="AI332" s="5"/>
      <c r="AJ332" s="5"/>
      <c r="AK332" s="20" t="s">
        <v>1508</v>
      </c>
      <c r="AL332" s="68" t="s">
        <v>46</v>
      </c>
      <c r="AM332" s="68">
        <v>2299</v>
      </c>
      <c r="AN332" s="68" t="s">
        <v>48</v>
      </c>
      <c r="AO332" s="68" t="s">
        <v>1509</v>
      </c>
      <c r="AP332" s="20" t="s">
        <v>3092</v>
      </c>
      <c r="AQ332" s="20" t="s">
        <v>2807</v>
      </c>
      <c r="AR332" s="2" t="s">
        <v>2983</v>
      </c>
      <c r="AS332" s="2"/>
      <c r="AT332" s="160" t="s">
        <v>2984</v>
      </c>
      <c r="AU332" s="88"/>
      <c r="AV332" s="39" t="s">
        <v>422</v>
      </c>
      <c r="AW332" s="2" t="s">
        <v>55</v>
      </c>
      <c r="AX332" s="70">
        <v>18181818</v>
      </c>
      <c r="AY332" s="71">
        <v>11</v>
      </c>
      <c r="AZ332" s="71" t="s">
        <v>2985</v>
      </c>
      <c r="BA332" s="71" t="s">
        <v>1516</v>
      </c>
      <c r="BB332" s="71" t="s">
        <v>58</v>
      </c>
      <c r="BC332" s="72">
        <v>200000000</v>
      </c>
      <c r="BD332" s="72">
        <v>200000000</v>
      </c>
    </row>
    <row r="333" spans="1:56" s="64" customFormat="1" ht="60" customHeight="1" x14ac:dyDescent="0.25">
      <c r="A333" s="68">
        <v>973</v>
      </c>
      <c r="B333" s="20" t="s">
        <v>1500</v>
      </c>
      <c r="C333" s="20" t="s">
        <v>2548</v>
      </c>
      <c r="D333" s="20" t="s">
        <v>2548</v>
      </c>
      <c r="E333" s="20" t="s">
        <v>35</v>
      </c>
      <c r="F333" s="20" t="s">
        <v>1623</v>
      </c>
      <c r="G333" s="20" t="s">
        <v>416</v>
      </c>
      <c r="H333" s="20" t="s">
        <v>2549</v>
      </c>
      <c r="I333" s="94" t="s">
        <v>416</v>
      </c>
      <c r="J333" s="94" t="s">
        <v>416</v>
      </c>
      <c r="K333" s="68">
        <f>IF(I333="na",0,IF(COUNTIFS($C$1:C333,C333,$I$1:I333,I333)&gt;1,0,1))</f>
        <v>0</v>
      </c>
      <c r="L333" s="68">
        <f>IF(I333="na",0,IF(COUNTIFS($D$1:D333,D333,$I$1:I333,I333)&gt;1,0,1))</f>
        <v>0</v>
      </c>
      <c r="M333" s="68">
        <f>IF(S333="",0,IF(VLOOKUP(R333,#REF!,2,0)=1,S333-O333,S333-SUMIFS($S:$S,$R:$R,INDEX(meses,VLOOKUP(R333,#REF!,2,0)-1),D:D,D333)))</f>
        <v>0</v>
      </c>
      <c r="N333" s="68"/>
      <c r="O333" s="68"/>
      <c r="P333" s="68"/>
      <c r="Q333" s="68"/>
      <c r="R333" s="94" t="s">
        <v>392</v>
      </c>
      <c r="S333" s="1"/>
      <c r="T333" s="22"/>
      <c r="U333" s="5"/>
      <c r="V333" s="5"/>
      <c r="W333" s="3"/>
      <c r="X333" s="20" t="s">
        <v>2550</v>
      </c>
      <c r="Y333" s="24" t="s">
        <v>2551</v>
      </c>
      <c r="Z333" s="20" t="s">
        <v>2552</v>
      </c>
      <c r="AA333" s="22">
        <v>0.84360000000000002</v>
      </c>
      <c r="AB333" s="22">
        <v>0.86</v>
      </c>
      <c r="AC333" s="69">
        <f t="shared" ref="AC333:AC335" si="38">AB333-AA333</f>
        <v>1.639999999999997E-2</v>
      </c>
      <c r="AD333" s="20" t="s">
        <v>2553</v>
      </c>
      <c r="AE333" s="20" t="s">
        <v>2554</v>
      </c>
      <c r="AF333" s="168">
        <v>0.84509999999999996</v>
      </c>
      <c r="AG333" s="22">
        <f t="shared" ref="AG333:AG335" si="39">(AF333-AA333)/(AB333-AA333)</f>
        <v>9.1463414634143203E-2</v>
      </c>
      <c r="AH333" s="169" t="s">
        <v>2646</v>
      </c>
      <c r="AI333" s="2" t="s">
        <v>407</v>
      </c>
      <c r="AJ333" s="21" t="s">
        <v>2647</v>
      </c>
      <c r="AK333" s="20" t="s">
        <v>1508</v>
      </c>
      <c r="AL333" s="68" t="s">
        <v>46</v>
      </c>
      <c r="AM333" s="68">
        <v>2299</v>
      </c>
      <c r="AN333" s="68" t="s">
        <v>48</v>
      </c>
      <c r="AO333" s="68" t="s">
        <v>1509</v>
      </c>
      <c r="AP333" s="20" t="s">
        <v>2555</v>
      </c>
      <c r="AQ333" s="20" t="s">
        <v>1688</v>
      </c>
      <c r="AR333" s="2" t="s">
        <v>2556</v>
      </c>
      <c r="AS333" s="2" t="s">
        <v>2557</v>
      </c>
      <c r="AT333" s="39" t="s">
        <v>2558</v>
      </c>
      <c r="AU333" s="2"/>
      <c r="AV333" s="39" t="s">
        <v>422</v>
      </c>
      <c r="AW333" s="94" t="s">
        <v>423</v>
      </c>
      <c r="AX333" s="115">
        <v>290862870</v>
      </c>
      <c r="AY333" s="116">
        <v>1</v>
      </c>
      <c r="AZ333" s="116" t="s">
        <v>2559</v>
      </c>
      <c r="BA333" s="116" t="s">
        <v>2560</v>
      </c>
      <c r="BB333" s="116" t="s">
        <v>2561</v>
      </c>
      <c r="BC333" s="117">
        <v>290862870</v>
      </c>
      <c r="BD333" s="72">
        <v>290862870</v>
      </c>
    </row>
    <row r="334" spans="1:56" s="64" customFormat="1" ht="60" customHeight="1" x14ac:dyDescent="0.25">
      <c r="A334" s="68">
        <v>974</v>
      </c>
      <c r="B334" s="20" t="s">
        <v>1500</v>
      </c>
      <c r="C334" s="20" t="s">
        <v>2548</v>
      </c>
      <c r="D334" s="20" t="s">
        <v>2548</v>
      </c>
      <c r="E334" s="20" t="s">
        <v>35</v>
      </c>
      <c r="F334" s="20" t="s">
        <v>1623</v>
      </c>
      <c r="G334" s="20" t="s">
        <v>416</v>
      </c>
      <c r="H334" s="20" t="s">
        <v>2549</v>
      </c>
      <c r="I334" s="94" t="s">
        <v>416</v>
      </c>
      <c r="J334" s="94" t="s">
        <v>416</v>
      </c>
      <c r="K334" s="68">
        <f>IF(I334="na",0,IF(COUNTIFS($C$1:C334,C334,$I$1:I334,I334)&gt;1,0,1))</f>
        <v>0</v>
      </c>
      <c r="L334" s="68">
        <f>IF(I334="na",0,IF(COUNTIFS($D$1:D334,D334,$I$1:I334,I334)&gt;1,0,1))</f>
        <v>0</v>
      </c>
      <c r="M334" s="68">
        <f>IF(S334="",0,IF(VLOOKUP(R334,#REF!,2,0)=1,S334-O334,S334-SUMIFS($S:$S,$R:$R,INDEX(meses,VLOOKUP(R334,#REF!,2,0)-1),D:D,D334)))</f>
        <v>0</v>
      </c>
      <c r="N334" s="68"/>
      <c r="O334" s="68"/>
      <c r="P334" s="68"/>
      <c r="Q334" s="68"/>
      <c r="R334" s="94" t="s">
        <v>392</v>
      </c>
      <c r="S334" s="1"/>
      <c r="T334" s="22"/>
      <c r="U334" s="5"/>
      <c r="V334" s="5"/>
      <c r="W334" s="3"/>
      <c r="X334" s="20" t="s">
        <v>2550</v>
      </c>
      <c r="Y334" s="24" t="s">
        <v>2648</v>
      </c>
      <c r="Z334" s="20" t="s">
        <v>1625</v>
      </c>
      <c r="AA334" s="22">
        <v>0.77</v>
      </c>
      <c r="AB334" s="22">
        <v>0.8</v>
      </c>
      <c r="AC334" s="69">
        <f t="shared" si="38"/>
        <v>3.0000000000000027E-2</v>
      </c>
      <c r="AD334" s="20" t="s">
        <v>2553</v>
      </c>
      <c r="AE334" s="20" t="s">
        <v>2554</v>
      </c>
      <c r="AF334" s="168">
        <v>0.77749999999999997</v>
      </c>
      <c r="AG334" s="22">
        <f t="shared" si="39"/>
        <v>0.24999999999999814</v>
      </c>
      <c r="AH334" s="169" t="s">
        <v>2649</v>
      </c>
      <c r="AI334" s="2" t="s">
        <v>407</v>
      </c>
      <c r="AJ334" s="21" t="s">
        <v>2650</v>
      </c>
      <c r="AK334" s="20" t="s">
        <v>1508</v>
      </c>
      <c r="AL334" s="68" t="s">
        <v>46</v>
      </c>
      <c r="AM334" s="68">
        <v>2299</v>
      </c>
      <c r="AN334" s="68" t="s">
        <v>48</v>
      </c>
      <c r="AO334" s="68" t="s">
        <v>1509</v>
      </c>
      <c r="AP334" s="20" t="s">
        <v>2555</v>
      </c>
      <c r="AQ334" s="20" t="s">
        <v>1688</v>
      </c>
      <c r="AR334" s="2" t="s">
        <v>2556</v>
      </c>
      <c r="AS334" s="2" t="s">
        <v>2562</v>
      </c>
      <c r="AT334" s="39" t="s">
        <v>2563</v>
      </c>
      <c r="AU334" s="2"/>
      <c r="AV334" s="39" t="s">
        <v>422</v>
      </c>
      <c r="AW334" s="94" t="s">
        <v>423</v>
      </c>
      <c r="AX334" s="115">
        <v>347283727</v>
      </c>
      <c r="AY334" s="116">
        <v>1</v>
      </c>
      <c r="AZ334" s="116" t="s">
        <v>2559</v>
      </c>
      <c r="BA334" s="116" t="s">
        <v>2560</v>
      </c>
      <c r="BB334" s="116" t="s">
        <v>2561</v>
      </c>
      <c r="BC334" s="117">
        <v>347283727</v>
      </c>
      <c r="BD334" s="72">
        <v>347283727</v>
      </c>
    </row>
    <row r="335" spans="1:56" s="64" customFormat="1" ht="60" customHeight="1" x14ac:dyDescent="0.25">
      <c r="A335" s="68">
        <v>975</v>
      </c>
      <c r="B335" s="20" t="s">
        <v>1500</v>
      </c>
      <c r="C335" s="20" t="s">
        <v>2548</v>
      </c>
      <c r="D335" s="20" t="s">
        <v>2548</v>
      </c>
      <c r="E335" s="20" t="s">
        <v>35</v>
      </c>
      <c r="F335" s="20" t="s">
        <v>1623</v>
      </c>
      <c r="G335" s="20" t="s">
        <v>416</v>
      </c>
      <c r="H335" s="20" t="s">
        <v>2549</v>
      </c>
      <c r="I335" s="94" t="s">
        <v>416</v>
      </c>
      <c r="J335" s="94" t="s">
        <v>416</v>
      </c>
      <c r="K335" s="68">
        <f>IF(I335="na",0,IF(COUNTIFS($C$1:C335,C335,$I$1:I335,I335)&gt;1,0,1))</f>
        <v>0</v>
      </c>
      <c r="L335" s="68">
        <f>IF(I335="na",0,IF(COUNTIFS($D$1:D335,D335,$I$1:I335,I335)&gt;1,0,1))</f>
        <v>0</v>
      </c>
      <c r="M335" s="68">
        <f>IF(S335="",0,IF(VLOOKUP(R335,#REF!,2,0)=1,S335-O335,S335-SUMIFS($S:$S,$R:$R,INDEX(meses,VLOOKUP(R335,#REF!,2,0)-1),D:D,D335)))</f>
        <v>0</v>
      </c>
      <c r="N335" s="68"/>
      <c r="O335" s="68"/>
      <c r="P335" s="68"/>
      <c r="Q335" s="68"/>
      <c r="R335" s="94" t="s">
        <v>392</v>
      </c>
      <c r="S335" s="1"/>
      <c r="T335" s="22"/>
      <c r="U335" s="5"/>
      <c r="V335" s="5"/>
      <c r="W335" s="3"/>
      <c r="X335" s="20" t="s">
        <v>2550</v>
      </c>
      <c r="Y335" s="21" t="s">
        <v>2564</v>
      </c>
      <c r="Z335" s="20" t="s">
        <v>1625</v>
      </c>
      <c r="AA335" s="22">
        <v>0.3</v>
      </c>
      <c r="AB335" s="22">
        <v>0.45</v>
      </c>
      <c r="AC335" s="69">
        <f t="shared" si="38"/>
        <v>0.15000000000000002</v>
      </c>
      <c r="AD335" s="20" t="s">
        <v>2553</v>
      </c>
      <c r="AE335" s="20" t="s">
        <v>2554</v>
      </c>
      <c r="AF335" s="168">
        <v>0.3125</v>
      </c>
      <c r="AG335" s="22">
        <f t="shared" si="39"/>
        <v>8.3333333333333398E-2</v>
      </c>
      <c r="AH335" s="169" t="s">
        <v>2645</v>
      </c>
      <c r="AI335" s="2" t="s">
        <v>407</v>
      </c>
      <c r="AJ335" s="21" t="s">
        <v>2639</v>
      </c>
      <c r="AK335" s="20" t="s">
        <v>1508</v>
      </c>
      <c r="AL335" s="68" t="s">
        <v>46</v>
      </c>
      <c r="AM335" s="68">
        <v>2299</v>
      </c>
      <c r="AN335" s="68" t="s">
        <v>48</v>
      </c>
      <c r="AO335" s="68" t="s">
        <v>1509</v>
      </c>
      <c r="AP335" s="20" t="s">
        <v>2555</v>
      </c>
      <c r="AQ335" s="20" t="s">
        <v>1688</v>
      </c>
      <c r="AR335" s="2" t="s">
        <v>2556</v>
      </c>
      <c r="AS335" s="2"/>
      <c r="AT335" s="39" t="s">
        <v>2565</v>
      </c>
      <c r="AU335" s="2"/>
      <c r="AV335" s="39" t="s">
        <v>422</v>
      </c>
      <c r="AW335" s="94" t="s">
        <v>423</v>
      </c>
      <c r="AX335" s="115">
        <v>72017599</v>
      </c>
      <c r="AY335" s="116">
        <v>1</v>
      </c>
      <c r="AZ335" s="116" t="s">
        <v>2559</v>
      </c>
      <c r="BA335" s="116" t="s">
        <v>2560</v>
      </c>
      <c r="BB335" s="116" t="s">
        <v>2561</v>
      </c>
      <c r="BC335" s="117">
        <v>72017599</v>
      </c>
      <c r="BD335" s="72">
        <v>72017599</v>
      </c>
    </row>
    <row r="336" spans="1:56" s="64" customFormat="1" ht="60" customHeight="1" x14ac:dyDescent="0.25">
      <c r="A336" s="68">
        <v>976</v>
      </c>
      <c r="B336" s="20" t="s">
        <v>1500</v>
      </c>
      <c r="C336" s="20" t="s">
        <v>2548</v>
      </c>
      <c r="D336" s="20" t="s">
        <v>2548</v>
      </c>
      <c r="E336" s="20" t="s">
        <v>35</v>
      </c>
      <c r="F336" s="20" t="s">
        <v>1623</v>
      </c>
      <c r="G336" s="20" t="s">
        <v>416</v>
      </c>
      <c r="H336" s="20" t="s">
        <v>2549</v>
      </c>
      <c r="I336" s="94" t="s">
        <v>416</v>
      </c>
      <c r="J336" s="94" t="s">
        <v>416</v>
      </c>
      <c r="K336" s="68">
        <f>IF(I336="na",0,IF(COUNTIFS($C$1:C336,C336,$I$1:I336,I336)&gt;1,0,1))</f>
        <v>0</v>
      </c>
      <c r="L336" s="68">
        <f>IF(I336="na",0,IF(COUNTIFS($D$1:D336,D336,$I$1:I336,I336)&gt;1,0,1))</f>
        <v>0</v>
      </c>
      <c r="M336" s="68">
        <f>IF(S336="",0,IF(VLOOKUP(R336,#REF!,2,0)=1,S336-O336,S336-SUMIFS($S:$S,$R:$R,INDEX(meses,VLOOKUP(R336,#REF!,2,0)-1),D:D,D336)))</f>
        <v>0</v>
      </c>
      <c r="N336" s="68"/>
      <c r="O336" s="68"/>
      <c r="P336" s="68"/>
      <c r="Q336" s="68"/>
      <c r="R336" s="94" t="s">
        <v>392</v>
      </c>
      <c r="S336" s="1"/>
      <c r="T336" s="22"/>
      <c r="U336" s="5"/>
      <c r="V336" s="5"/>
      <c r="W336" s="3"/>
      <c r="X336" s="20"/>
      <c r="Y336" s="20"/>
      <c r="Z336" s="20"/>
      <c r="AA336" s="22"/>
      <c r="AB336" s="22"/>
      <c r="AC336" s="22"/>
      <c r="AD336" s="20"/>
      <c r="AE336" s="20"/>
      <c r="AF336" s="5"/>
      <c r="AG336" s="22"/>
      <c r="AH336" s="5"/>
      <c r="AI336" s="5"/>
      <c r="AJ336" s="5"/>
      <c r="AK336" s="20" t="s">
        <v>1508</v>
      </c>
      <c r="AL336" s="68" t="s">
        <v>46</v>
      </c>
      <c r="AM336" s="68">
        <v>2299</v>
      </c>
      <c r="AN336" s="68" t="s">
        <v>48</v>
      </c>
      <c r="AO336" s="68" t="s">
        <v>1509</v>
      </c>
      <c r="AP336" s="20" t="s">
        <v>2555</v>
      </c>
      <c r="AQ336" s="20" t="s">
        <v>1688</v>
      </c>
      <c r="AR336" s="2" t="s">
        <v>2556</v>
      </c>
      <c r="AS336" s="2" t="s">
        <v>2566</v>
      </c>
      <c r="AT336" s="39" t="s">
        <v>2567</v>
      </c>
      <c r="AU336" s="2"/>
      <c r="AV336" s="39" t="s">
        <v>422</v>
      </c>
      <c r="AW336" s="94" t="s">
        <v>423</v>
      </c>
      <c r="AX336" s="115">
        <v>66500000</v>
      </c>
      <c r="AY336" s="116">
        <v>1</v>
      </c>
      <c r="AZ336" s="116" t="s">
        <v>2559</v>
      </c>
      <c r="BA336" s="116" t="s">
        <v>2560</v>
      </c>
      <c r="BB336" s="116" t="s">
        <v>2561</v>
      </c>
      <c r="BC336" s="117">
        <v>66500000</v>
      </c>
      <c r="BD336" s="72">
        <v>66500000</v>
      </c>
    </row>
    <row r="337" spans="1:56" s="64" customFormat="1" ht="60" customHeight="1" x14ac:dyDescent="0.25">
      <c r="A337" s="68">
        <v>977</v>
      </c>
      <c r="B337" s="20" t="s">
        <v>1500</v>
      </c>
      <c r="C337" s="20" t="s">
        <v>2548</v>
      </c>
      <c r="D337" s="20" t="s">
        <v>2548</v>
      </c>
      <c r="E337" s="20" t="s">
        <v>35</v>
      </c>
      <c r="F337" s="20" t="s">
        <v>1623</v>
      </c>
      <c r="G337" s="20" t="s">
        <v>416</v>
      </c>
      <c r="H337" s="20" t="s">
        <v>2549</v>
      </c>
      <c r="I337" s="94" t="s">
        <v>416</v>
      </c>
      <c r="J337" s="94" t="s">
        <v>416</v>
      </c>
      <c r="K337" s="68">
        <f>IF(I337="na",0,IF(COUNTIFS($C$1:C337,C337,$I$1:I337,I337)&gt;1,0,1))</f>
        <v>0</v>
      </c>
      <c r="L337" s="68">
        <f>IF(I337="na",0,IF(COUNTIFS($D$1:D337,D337,$I$1:I337,I337)&gt;1,0,1))</f>
        <v>0</v>
      </c>
      <c r="M337" s="68">
        <f>IF(S337="",0,IF(VLOOKUP(R337,#REF!,2,0)=1,S337-O337,S337-SUMIFS($S:$S,$R:$R,INDEX(meses,VLOOKUP(R337,#REF!,2,0)-1),D:D,D337)))</f>
        <v>0</v>
      </c>
      <c r="N337" s="68"/>
      <c r="O337" s="68"/>
      <c r="P337" s="68"/>
      <c r="Q337" s="68"/>
      <c r="R337" s="94" t="s">
        <v>392</v>
      </c>
      <c r="S337" s="1"/>
      <c r="T337" s="22"/>
      <c r="U337" s="5"/>
      <c r="V337" s="5"/>
      <c r="W337" s="3"/>
      <c r="X337" s="20"/>
      <c r="Y337" s="20"/>
      <c r="Z337" s="20"/>
      <c r="AA337" s="22"/>
      <c r="AB337" s="22"/>
      <c r="AC337" s="22"/>
      <c r="AD337" s="20"/>
      <c r="AE337" s="20"/>
      <c r="AF337" s="5"/>
      <c r="AG337" s="22"/>
      <c r="AH337" s="5"/>
      <c r="AI337" s="5"/>
      <c r="AJ337" s="5"/>
      <c r="AK337" s="20" t="s">
        <v>1508</v>
      </c>
      <c r="AL337" s="68" t="s">
        <v>46</v>
      </c>
      <c r="AM337" s="68">
        <v>2299</v>
      </c>
      <c r="AN337" s="68" t="s">
        <v>48</v>
      </c>
      <c r="AO337" s="68" t="s">
        <v>1509</v>
      </c>
      <c r="AP337" s="20" t="s">
        <v>2555</v>
      </c>
      <c r="AQ337" s="20" t="s">
        <v>1688</v>
      </c>
      <c r="AR337" s="2" t="s">
        <v>2556</v>
      </c>
      <c r="AS337" s="2"/>
      <c r="AT337" s="39" t="s">
        <v>2568</v>
      </c>
      <c r="AU337" s="2"/>
      <c r="AV337" s="39" t="s">
        <v>422</v>
      </c>
      <c r="AW337" s="94" t="s">
        <v>423</v>
      </c>
      <c r="AX337" s="115">
        <v>72017602</v>
      </c>
      <c r="AY337" s="116">
        <v>1</v>
      </c>
      <c r="AZ337" s="116" t="s">
        <v>2559</v>
      </c>
      <c r="BA337" s="116" t="s">
        <v>2560</v>
      </c>
      <c r="BB337" s="116" t="s">
        <v>2561</v>
      </c>
      <c r="BC337" s="117">
        <v>72017602</v>
      </c>
      <c r="BD337" s="72">
        <v>72017602</v>
      </c>
    </row>
    <row r="338" spans="1:56" s="64" customFormat="1" ht="60" customHeight="1" x14ac:dyDescent="0.25">
      <c r="A338" s="68">
        <v>978</v>
      </c>
      <c r="B338" s="20" t="s">
        <v>1500</v>
      </c>
      <c r="C338" s="20" t="s">
        <v>2548</v>
      </c>
      <c r="D338" s="20" t="s">
        <v>2548</v>
      </c>
      <c r="E338" s="20" t="s">
        <v>35</v>
      </c>
      <c r="F338" s="20" t="s">
        <v>1623</v>
      </c>
      <c r="G338" s="20" t="s">
        <v>416</v>
      </c>
      <c r="H338" s="20" t="s">
        <v>2549</v>
      </c>
      <c r="I338" s="94" t="s">
        <v>416</v>
      </c>
      <c r="J338" s="94" t="s">
        <v>416</v>
      </c>
      <c r="K338" s="68">
        <f>IF(I338="na",0,IF(COUNTIFS($C$1:C338,C338,$I$1:I338,I338)&gt;1,0,1))</f>
        <v>0</v>
      </c>
      <c r="L338" s="68">
        <f>IF(I338="na",0,IF(COUNTIFS($D$1:D338,D338,$I$1:I338,I338)&gt;1,0,1))</f>
        <v>0</v>
      </c>
      <c r="M338" s="68">
        <f>IF(S338="",0,IF(VLOOKUP(R338,#REF!,2,0)=1,S338-O338,S338-SUMIFS($S:$S,$R:$R,INDEX(meses,VLOOKUP(R338,#REF!,2,0)-1),D:D,D338)))</f>
        <v>0</v>
      </c>
      <c r="N338" s="68"/>
      <c r="O338" s="68"/>
      <c r="P338" s="68"/>
      <c r="Q338" s="68"/>
      <c r="R338" s="94" t="s">
        <v>392</v>
      </c>
      <c r="S338" s="1"/>
      <c r="T338" s="22"/>
      <c r="U338" s="5"/>
      <c r="V338" s="5"/>
      <c r="W338" s="3"/>
      <c r="X338" s="20"/>
      <c r="Y338" s="20"/>
      <c r="Z338" s="20"/>
      <c r="AA338" s="22"/>
      <c r="AB338" s="22"/>
      <c r="AC338" s="22"/>
      <c r="AD338" s="20"/>
      <c r="AE338" s="20"/>
      <c r="AF338" s="5"/>
      <c r="AG338" s="22"/>
      <c r="AH338" s="5"/>
      <c r="AI338" s="5"/>
      <c r="AJ338" s="5"/>
      <c r="AK338" s="20" t="s">
        <v>1508</v>
      </c>
      <c r="AL338" s="68" t="s">
        <v>46</v>
      </c>
      <c r="AM338" s="68">
        <v>2299</v>
      </c>
      <c r="AN338" s="68" t="s">
        <v>48</v>
      </c>
      <c r="AO338" s="68" t="s">
        <v>1509</v>
      </c>
      <c r="AP338" s="20" t="s">
        <v>2555</v>
      </c>
      <c r="AQ338" s="20" t="s">
        <v>1688</v>
      </c>
      <c r="AR338" s="2" t="s">
        <v>2556</v>
      </c>
      <c r="AS338" s="2" t="s">
        <v>2569</v>
      </c>
      <c r="AT338" s="39" t="s">
        <v>2570</v>
      </c>
      <c r="AU338" s="2"/>
      <c r="AV338" s="39" t="s">
        <v>422</v>
      </c>
      <c r="AW338" s="94" t="s">
        <v>423</v>
      </c>
      <c r="AX338" s="115">
        <v>51505150</v>
      </c>
      <c r="AY338" s="116">
        <v>1</v>
      </c>
      <c r="AZ338" s="116" t="s">
        <v>2559</v>
      </c>
      <c r="BA338" s="116" t="s">
        <v>2560</v>
      </c>
      <c r="BB338" s="116" t="s">
        <v>2561</v>
      </c>
      <c r="BC338" s="117">
        <v>51505150</v>
      </c>
      <c r="BD338" s="72">
        <v>51505150</v>
      </c>
    </row>
    <row r="339" spans="1:56" s="64" customFormat="1" ht="60" customHeight="1" x14ac:dyDescent="0.25">
      <c r="A339" s="68">
        <v>979</v>
      </c>
      <c r="B339" s="20" t="s">
        <v>1500</v>
      </c>
      <c r="C339" s="20" t="s">
        <v>2548</v>
      </c>
      <c r="D339" s="20" t="s">
        <v>2548</v>
      </c>
      <c r="E339" s="20" t="s">
        <v>35</v>
      </c>
      <c r="F339" s="20" t="s">
        <v>1623</v>
      </c>
      <c r="G339" s="20" t="s">
        <v>416</v>
      </c>
      <c r="H339" s="20" t="s">
        <v>2549</v>
      </c>
      <c r="I339" s="94" t="s">
        <v>416</v>
      </c>
      <c r="J339" s="94" t="s">
        <v>416</v>
      </c>
      <c r="K339" s="68">
        <f>IF(I339="na",0,IF(COUNTIFS($C$1:C339,C339,$I$1:I339,I339)&gt;1,0,1))</f>
        <v>0</v>
      </c>
      <c r="L339" s="68">
        <f>IF(I339="na",0,IF(COUNTIFS($D$1:D339,D339,$I$1:I339,I339)&gt;1,0,1))</f>
        <v>0</v>
      </c>
      <c r="M339" s="68">
        <f>IF(S339="",0,IF(VLOOKUP(R339,#REF!,2,0)=1,S339-O339,S339-SUMIFS($S:$S,$R:$R,INDEX(meses,VLOOKUP(R339,#REF!,2,0)-1),D:D,D339)))</f>
        <v>0</v>
      </c>
      <c r="N339" s="68"/>
      <c r="O339" s="68"/>
      <c r="P339" s="68"/>
      <c r="Q339" s="68"/>
      <c r="R339" s="94" t="s">
        <v>392</v>
      </c>
      <c r="S339" s="1"/>
      <c r="T339" s="22"/>
      <c r="U339" s="5"/>
      <c r="V339" s="5"/>
      <c r="W339" s="3"/>
      <c r="X339" s="20"/>
      <c r="Y339" s="20"/>
      <c r="Z339" s="20"/>
      <c r="AA339" s="22"/>
      <c r="AB339" s="22"/>
      <c r="AC339" s="22"/>
      <c r="AD339" s="20"/>
      <c r="AE339" s="20"/>
      <c r="AF339" s="5"/>
      <c r="AG339" s="22"/>
      <c r="AH339" s="5"/>
      <c r="AI339" s="5"/>
      <c r="AJ339" s="5"/>
      <c r="AK339" s="20" t="s">
        <v>1508</v>
      </c>
      <c r="AL339" s="68" t="s">
        <v>46</v>
      </c>
      <c r="AM339" s="68">
        <v>2299</v>
      </c>
      <c r="AN339" s="68" t="s">
        <v>48</v>
      </c>
      <c r="AO339" s="68" t="s">
        <v>1509</v>
      </c>
      <c r="AP339" s="20" t="s">
        <v>2555</v>
      </c>
      <c r="AQ339" s="20" t="s">
        <v>1688</v>
      </c>
      <c r="AR339" s="2" t="s">
        <v>2556</v>
      </c>
      <c r="AS339" s="2"/>
      <c r="AT339" s="39" t="s">
        <v>2571</v>
      </c>
      <c r="AU339" s="2"/>
      <c r="AV339" s="39" t="s">
        <v>422</v>
      </c>
      <c r="AW339" s="94" t="s">
        <v>423</v>
      </c>
      <c r="AX339" s="115">
        <v>113521391</v>
      </c>
      <c r="AY339" s="116">
        <v>1</v>
      </c>
      <c r="AZ339" s="116" t="s">
        <v>2559</v>
      </c>
      <c r="BA339" s="116" t="s">
        <v>2560</v>
      </c>
      <c r="BB339" s="116" t="s">
        <v>2561</v>
      </c>
      <c r="BC339" s="117">
        <v>113521391</v>
      </c>
      <c r="BD339" s="72">
        <v>113521391</v>
      </c>
    </row>
    <row r="340" spans="1:56" s="64" customFormat="1" ht="60" customHeight="1" x14ac:dyDescent="0.25">
      <c r="A340" s="68">
        <v>980</v>
      </c>
      <c r="B340" s="20" t="s">
        <v>1500</v>
      </c>
      <c r="C340" s="20" t="s">
        <v>2548</v>
      </c>
      <c r="D340" s="20" t="s">
        <v>2548</v>
      </c>
      <c r="E340" s="20" t="s">
        <v>35</v>
      </c>
      <c r="F340" s="20" t="s">
        <v>1623</v>
      </c>
      <c r="G340" s="20" t="s">
        <v>416</v>
      </c>
      <c r="H340" s="20" t="s">
        <v>2549</v>
      </c>
      <c r="I340" s="94" t="s">
        <v>416</v>
      </c>
      <c r="J340" s="94" t="s">
        <v>416</v>
      </c>
      <c r="K340" s="68">
        <f>IF(I340="na",0,IF(COUNTIFS($C$1:C340,C340,$I$1:I340,I340)&gt;1,0,1))</f>
        <v>0</v>
      </c>
      <c r="L340" s="68">
        <f>IF(I340="na",0,IF(COUNTIFS($D$1:D340,D340,$I$1:I340,I340)&gt;1,0,1))</f>
        <v>0</v>
      </c>
      <c r="M340" s="68">
        <f>IF(S340="",0,IF(VLOOKUP(R340,#REF!,2,0)=1,S340-O340,S340-SUMIFS($S:$S,$R:$R,INDEX(meses,VLOOKUP(R340,#REF!,2,0)-1),D:D,D340)))</f>
        <v>0</v>
      </c>
      <c r="N340" s="68"/>
      <c r="O340" s="68"/>
      <c r="P340" s="68"/>
      <c r="Q340" s="68"/>
      <c r="R340" s="94" t="s">
        <v>392</v>
      </c>
      <c r="S340" s="1"/>
      <c r="T340" s="22"/>
      <c r="U340" s="5"/>
      <c r="V340" s="5"/>
      <c r="W340" s="3"/>
      <c r="X340" s="20"/>
      <c r="Y340" s="20"/>
      <c r="Z340" s="20"/>
      <c r="AA340" s="22"/>
      <c r="AB340" s="22"/>
      <c r="AC340" s="22"/>
      <c r="AD340" s="20"/>
      <c r="AE340" s="20"/>
      <c r="AF340" s="5"/>
      <c r="AG340" s="22"/>
      <c r="AH340" s="5"/>
      <c r="AI340" s="5"/>
      <c r="AJ340" s="5"/>
      <c r="AK340" s="20" t="s">
        <v>1508</v>
      </c>
      <c r="AL340" s="68" t="s">
        <v>46</v>
      </c>
      <c r="AM340" s="68">
        <v>2299</v>
      </c>
      <c r="AN340" s="68" t="s">
        <v>48</v>
      </c>
      <c r="AO340" s="68" t="s">
        <v>1509</v>
      </c>
      <c r="AP340" s="20" t="s">
        <v>2555</v>
      </c>
      <c r="AQ340" s="20" t="s">
        <v>1688</v>
      </c>
      <c r="AR340" s="2" t="s">
        <v>2556</v>
      </c>
      <c r="AS340" s="2"/>
      <c r="AT340" s="39" t="s">
        <v>2572</v>
      </c>
      <c r="AU340" s="2"/>
      <c r="AV340" s="39" t="s">
        <v>422</v>
      </c>
      <c r="AW340" s="94" t="s">
        <v>423</v>
      </c>
      <c r="AX340" s="115">
        <v>72017599</v>
      </c>
      <c r="AY340" s="116">
        <v>1</v>
      </c>
      <c r="AZ340" s="116" t="s">
        <v>2559</v>
      </c>
      <c r="BA340" s="116" t="s">
        <v>2560</v>
      </c>
      <c r="BB340" s="116" t="s">
        <v>2561</v>
      </c>
      <c r="BC340" s="117">
        <v>72017599</v>
      </c>
      <c r="BD340" s="72">
        <v>72017599</v>
      </c>
    </row>
    <row r="341" spans="1:56" s="64" customFormat="1" ht="60" customHeight="1" x14ac:dyDescent="0.25">
      <c r="A341" s="68">
        <v>981</v>
      </c>
      <c r="B341" s="20" t="s">
        <v>1500</v>
      </c>
      <c r="C341" s="20" t="s">
        <v>2548</v>
      </c>
      <c r="D341" s="20" t="s">
        <v>2548</v>
      </c>
      <c r="E341" s="20" t="s">
        <v>35</v>
      </c>
      <c r="F341" s="20" t="s">
        <v>1623</v>
      </c>
      <c r="G341" s="20" t="s">
        <v>416</v>
      </c>
      <c r="H341" s="20" t="s">
        <v>2549</v>
      </c>
      <c r="I341" s="94" t="s">
        <v>416</v>
      </c>
      <c r="J341" s="94" t="s">
        <v>416</v>
      </c>
      <c r="K341" s="68">
        <f>IF(I341="na",0,IF(COUNTIFS($C$1:C341,C341,$I$1:I341,I341)&gt;1,0,1))</f>
        <v>0</v>
      </c>
      <c r="L341" s="68">
        <f>IF(I341="na",0,IF(COUNTIFS($D$1:D341,D341,$I$1:I341,I341)&gt;1,0,1))</f>
        <v>0</v>
      </c>
      <c r="M341" s="68">
        <f>IF(S341="",0,IF(VLOOKUP(R341,#REF!,2,0)=1,S341-O341,S341-SUMIFS($S:$S,$R:$R,INDEX(meses,VLOOKUP(R341,#REF!,2,0)-1),D:D,D341)))</f>
        <v>0</v>
      </c>
      <c r="N341" s="68"/>
      <c r="O341" s="68"/>
      <c r="P341" s="68"/>
      <c r="Q341" s="68"/>
      <c r="R341" s="94" t="s">
        <v>392</v>
      </c>
      <c r="S341" s="1"/>
      <c r="T341" s="22"/>
      <c r="U341" s="5"/>
      <c r="V341" s="5"/>
      <c r="W341" s="3"/>
      <c r="X341" s="20"/>
      <c r="Y341" s="20"/>
      <c r="Z341" s="20"/>
      <c r="AA341" s="22"/>
      <c r="AB341" s="22"/>
      <c r="AC341" s="22"/>
      <c r="AD341" s="20"/>
      <c r="AE341" s="20"/>
      <c r="AF341" s="5"/>
      <c r="AG341" s="22"/>
      <c r="AH341" s="5"/>
      <c r="AI341" s="5"/>
      <c r="AJ341" s="5"/>
      <c r="AK341" s="20" t="s">
        <v>1508</v>
      </c>
      <c r="AL341" s="68" t="s">
        <v>46</v>
      </c>
      <c r="AM341" s="68">
        <v>2299</v>
      </c>
      <c r="AN341" s="68" t="s">
        <v>48</v>
      </c>
      <c r="AO341" s="68" t="s">
        <v>1509</v>
      </c>
      <c r="AP341" s="20" t="s">
        <v>2555</v>
      </c>
      <c r="AQ341" s="20" t="s">
        <v>1688</v>
      </c>
      <c r="AR341" s="2" t="s">
        <v>2556</v>
      </c>
      <c r="AS341" s="2"/>
      <c r="AT341" s="39" t="s">
        <v>2573</v>
      </c>
      <c r="AU341" s="2"/>
      <c r="AV341" s="39" t="s">
        <v>422</v>
      </c>
      <c r="AW341" s="94" t="s">
        <v>423</v>
      </c>
      <c r="AX341" s="115">
        <v>72017599</v>
      </c>
      <c r="AY341" s="116">
        <v>1</v>
      </c>
      <c r="AZ341" s="116" t="s">
        <v>2559</v>
      </c>
      <c r="BA341" s="116" t="s">
        <v>2560</v>
      </c>
      <c r="BB341" s="116" t="s">
        <v>2561</v>
      </c>
      <c r="BC341" s="117">
        <v>72017599</v>
      </c>
      <c r="BD341" s="72">
        <v>72017599</v>
      </c>
    </row>
    <row r="342" spans="1:56" s="64" customFormat="1" ht="60" customHeight="1" x14ac:dyDescent="0.25">
      <c r="A342" s="68">
        <v>983</v>
      </c>
      <c r="B342" s="20" t="s">
        <v>1500</v>
      </c>
      <c r="C342" s="20" t="s">
        <v>2548</v>
      </c>
      <c r="D342" s="20" t="s">
        <v>2548</v>
      </c>
      <c r="E342" s="20" t="s">
        <v>35</v>
      </c>
      <c r="F342" s="20" t="s">
        <v>2576</v>
      </c>
      <c r="G342" s="20" t="s">
        <v>416</v>
      </c>
      <c r="H342" s="20" t="s">
        <v>2549</v>
      </c>
      <c r="I342" s="94" t="s">
        <v>416</v>
      </c>
      <c r="J342" s="94" t="s">
        <v>416</v>
      </c>
      <c r="K342" s="68">
        <f>IF(I342="na",0,IF(COUNTIFS($C$1:C342,C342,$I$1:I342,I342)&gt;1,0,1))</f>
        <v>0</v>
      </c>
      <c r="L342" s="68">
        <f>IF(I342="na",0,IF(COUNTIFS($D$1:D342,D342,$I$1:I342,I342)&gt;1,0,1))</f>
        <v>0</v>
      </c>
      <c r="M342" s="68">
        <f>IF(S342="",0,IF(VLOOKUP(R342,#REF!,2,0)=1,S342-O342,S342-SUMIFS($S:$S,$R:$R,INDEX(meses,VLOOKUP(R342,#REF!,2,0)-1),D:D,D342)))</f>
        <v>0</v>
      </c>
      <c r="N342" s="68"/>
      <c r="O342" s="68"/>
      <c r="P342" s="68"/>
      <c r="Q342" s="68"/>
      <c r="R342" s="94" t="s">
        <v>392</v>
      </c>
      <c r="S342" s="1"/>
      <c r="T342" s="22"/>
      <c r="U342" s="5"/>
      <c r="V342" s="5"/>
      <c r="W342" s="3"/>
      <c r="X342" s="20" t="s">
        <v>2577</v>
      </c>
      <c r="Y342" s="20" t="s">
        <v>2578</v>
      </c>
      <c r="Z342" s="20" t="s">
        <v>1639</v>
      </c>
      <c r="AA342" s="154">
        <f>16%</f>
        <v>0.16</v>
      </c>
      <c r="AB342" s="170">
        <v>0.24399999999999999</v>
      </c>
      <c r="AC342" s="69">
        <f t="shared" ref="AC342" si="40">AB342-AA342</f>
        <v>8.3999999999999991E-2</v>
      </c>
      <c r="AD342" s="20" t="s">
        <v>2553</v>
      </c>
      <c r="AE342" s="20" t="s">
        <v>2554</v>
      </c>
      <c r="AF342" s="168">
        <v>0.18440000000000001</v>
      </c>
      <c r="AG342" s="22">
        <f t="shared" ref="AG342" si="41">(AF342-AA342)/(AB342-AA342)</f>
        <v>0.29047619047619055</v>
      </c>
      <c r="AH342" s="169" t="s">
        <v>2653</v>
      </c>
      <c r="AI342" s="2" t="s">
        <v>408</v>
      </c>
      <c r="AJ342" s="160" t="s">
        <v>2654</v>
      </c>
      <c r="AK342" s="20" t="s">
        <v>1508</v>
      </c>
      <c r="AL342" s="68" t="s">
        <v>46</v>
      </c>
      <c r="AM342" s="68">
        <v>2299</v>
      </c>
      <c r="AN342" s="68" t="s">
        <v>48</v>
      </c>
      <c r="AO342" s="68" t="s">
        <v>1509</v>
      </c>
      <c r="AP342" s="20" t="s">
        <v>2579</v>
      </c>
      <c r="AQ342" s="20" t="s">
        <v>1688</v>
      </c>
      <c r="AR342" s="2" t="s">
        <v>2556</v>
      </c>
      <c r="AS342" s="2" t="s">
        <v>2580</v>
      </c>
      <c r="AT342" s="39" t="s">
        <v>2577</v>
      </c>
      <c r="AU342" s="2"/>
      <c r="AV342" s="39" t="s">
        <v>422</v>
      </c>
      <c r="AW342" s="94" t="s">
        <v>423</v>
      </c>
      <c r="AX342" s="115">
        <v>362448639</v>
      </c>
      <c r="AY342" s="116">
        <v>1</v>
      </c>
      <c r="AZ342" s="116" t="s">
        <v>2559</v>
      </c>
      <c r="BA342" s="116" t="s">
        <v>896</v>
      </c>
      <c r="BB342" s="116" t="s">
        <v>2581</v>
      </c>
      <c r="BC342" s="117">
        <v>362448639</v>
      </c>
      <c r="BD342" s="117">
        <v>362448639</v>
      </c>
    </row>
    <row r="343" spans="1:56" s="64" customFormat="1" ht="60" customHeight="1" x14ac:dyDescent="0.25">
      <c r="A343" s="68">
        <v>984</v>
      </c>
      <c r="B343" s="20" t="s">
        <v>1500</v>
      </c>
      <c r="C343" s="20" t="s">
        <v>2548</v>
      </c>
      <c r="D343" s="20" t="s">
        <v>2548</v>
      </c>
      <c r="E343" s="20" t="s">
        <v>35</v>
      </c>
      <c r="F343" s="20" t="s">
        <v>2576</v>
      </c>
      <c r="G343" s="20" t="s">
        <v>416</v>
      </c>
      <c r="H343" s="20" t="s">
        <v>2549</v>
      </c>
      <c r="I343" s="94" t="s">
        <v>416</v>
      </c>
      <c r="J343" s="94" t="s">
        <v>416</v>
      </c>
      <c r="K343" s="68">
        <f>IF(I343="na",0,IF(COUNTIFS($C$1:C343,C343,$I$1:I343,I343)&gt;1,0,1))</f>
        <v>0</v>
      </c>
      <c r="L343" s="68">
        <f>IF(I343="na",0,IF(COUNTIFS($D$1:D343,D343,$I$1:I343,I343)&gt;1,0,1))</f>
        <v>0</v>
      </c>
      <c r="M343" s="68">
        <f>IF(S343="",0,IF(VLOOKUP(R343,#REF!,2,0)=1,S343-O343,S343-SUMIFS($S:$S,$R:$R,INDEX(meses,VLOOKUP(R343,#REF!,2,0)-1),D:D,D343)))</f>
        <v>0</v>
      </c>
      <c r="N343" s="68"/>
      <c r="O343" s="68"/>
      <c r="P343" s="68"/>
      <c r="Q343" s="68"/>
      <c r="R343" s="94" t="s">
        <v>392</v>
      </c>
      <c r="S343" s="1"/>
      <c r="T343" s="22"/>
      <c r="U343" s="5"/>
      <c r="V343" s="5"/>
      <c r="W343" s="3"/>
      <c r="X343" s="20"/>
      <c r="Y343" s="20"/>
      <c r="Z343" s="20"/>
      <c r="AA343" s="69"/>
      <c r="AB343" s="69"/>
      <c r="AC343" s="69"/>
      <c r="AD343" s="20"/>
      <c r="AE343" s="20"/>
      <c r="AF343" s="5"/>
      <c r="AG343" s="22"/>
      <c r="AH343" s="5"/>
      <c r="AI343" s="5"/>
      <c r="AJ343" s="5"/>
      <c r="AK343" s="20" t="s">
        <v>1508</v>
      </c>
      <c r="AL343" s="68" t="s">
        <v>46</v>
      </c>
      <c r="AM343" s="68">
        <v>2299</v>
      </c>
      <c r="AN343" s="68" t="s">
        <v>48</v>
      </c>
      <c r="AO343" s="68" t="s">
        <v>1509</v>
      </c>
      <c r="AP343" s="20" t="s">
        <v>2579</v>
      </c>
      <c r="AQ343" s="20" t="s">
        <v>1688</v>
      </c>
      <c r="AR343" s="2" t="s">
        <v>2556</v>
      </c>
      <c r="AS343" s="2" t="s">
        <v>2582</v>
      </c>
      <c r="AT343" s="39" t="s">
        <v>2577</v>
      </c>
      <c r="AU343" s="2"/>
      <c r="AV343" s="39" t="s">
        <v>422</v>
      </c>
      <c r="AW343" s="94" t="s">
        <v>423</v>
      </c>
      <c r="AX343" s="115">
        <v>129556490</v>
      </c>
      <c r="AY343" s="116">
        <v>1</v>
      </c>
      <c r="AZ343" s="116" t="s">
        <v>2559</v>
      </c>
      <c r="BA343" s="116" t="s">
        <v>896</v>
      </c>
      <c r="BB343" s="116" t="s">
        <v>2581</v>
      </c>
      <c r="BC343" s="117">
        <v>129556490</v>
      </c>
      <c r="BD343" s="117">
        <v>129556490</v>
      </c>
    </row>
    <row r="344" spans="1:56" s="64" customFormat="1" ht="60" customHeight="1" x14ac:dyDescent="0.25">
      <c r="A344" s="68">
        <v>985</v>
      </c>
      <c r="B344" s="20" t="s">
        <v>1500</v>
      </c>
      <c r="C344" s="20" t="s">
        <v>2548</v>
      </c>
      <c r="D344" s="20" t="s">
        <v>2548</v>
      </c>
      <c r="E344" s="20" t="s">
        <v>35</v>
      </c>
      <c r="F344" s="20" t="s">
        <v>2576</v>
      </c>
      <c r="G344" s="20" t="s">
        <v>416</v>
      </c>
      <c r="H344" s="20" t="s">
        <v>2549</v>
      </c>
      <c r="I344" s="94" t="s">
        <v>416</v>
      </c>
      <c r="J344" s="94" t="s">
        <v>416</v>
      </c>
      <c r="K344" s="68">
        <f>IF(I344="na",0,IF(COUNTIFS($C$1:C344,C344,$I$1:I344,I344)&gt;1,0,1))</f>
        <v>0</v>
      </c>
      <c r="L344" s="68">
        <f>IF(I344="na",0,IF(COUNTIFS($D$1:D344,D344,$I$1:I344,I344)&gt;1,0,1))</f>
        <v>0</v>
      </c>
      <c r="M344" s="68">
        <f>IF(S344="",0,IF(VLOOKUP(R344,#REF!,2,0)=1,S344-O344,S344-SUMIFS($S:$S,$R:$R,INDEX(meses,VLOOKUP(R344,#REF!,2,0)-1),D:D,D344)))</f>
        <v>0</v>
      </c>
      <c r="N344" s="68"/>
      <c r="O344" s="68"/>
      <c r="P344" s="68"/>
      <c r="Q344" s="68"/>
      <c r="R344" s="94" t="s">
        <v>392</v>
      </c>
      <c r="S344" s="1"/>
      <c r="T344" s="22"/>
      <c r="U344" s="5"/>
      <c r="V344" s="5"/>
      <c r="W344" s="3"/>
      <c r="X344" s="20"/>
      <c r="Y344" s="20"/>
      <c r="Z344" s="20"/>
      <c r="AA344" s="69"/>
      <c r="AB344" s="69"/>
      <c r="AC344" s="69"/>
      <c r="AD344" s="20"/>
      <c r="AE344" s="20"/>
      <c r="AF344" s="5"/>
      <c r="AG344" s="22"/>
      <c r="AH344" s="5"/>
      <c r="AI344" s="5"/>
      <c r="AJ344" s="5"/>
      <c r="AK344" s="20" t="s">
        <v>1508</v>
      </c>
      <c r="AL344" s="68" t="s">
        <v>46</v>
      </c>
      <c r="AM344" s="68">
        <v>2299</v>
      </c>
      <c r="AN344" s="68" t="s">
        <v>48</v>
      </c>
      <c r="AO344" s="68" t="s">
        <v>1509</v>
      </c>
      <c r="AP344" s="20" t="s">
        <v>2579</v>
      </c>
      <c r="AQ344" s="20" t="s">
        <v>1688</v>
      </c>
      <c r="AR344" s="2" t="s">
        <v>2556</v>
      </c>
      <c r="AS344" s="2" t="s">
        <v>2583</v>
      </c>
      <c r="AT344" s="39" t="s">
        <v>2577</v>
      </c>
      <c r="AU344" s="2"/>
      <c r="AV344" s="39" t="s">
        <v>422</v>
      </c>
      <c r="AW344" s="94" t="s">
        <v>423</v>
      </c>
      <c r="AX344" s="115">
        <v>105138500</v>
      </c>
      <c r="AY344" s="116">
        <v>1</v>
      </c>
      <c r="AZ344" s="116" t="s">
        <v>2559</v>
      </c>
      <c r="BA344" s="116" t="s">
        <v>896</v>
      </c>
      <c r="BB344" s="116" t="s">
        <v>2581</v>
      </c>
      <c r="BC344" s="117">
        <v>105138500</v>
      </c>
      <c r="BD344" s="117">
        <v>105138500</v>
      </c>
    </row>
    <row r="345" spans="1:56" s="64" customFormat="1" ht="60" customHeight="1" x14ac:dyDescent="0.25">
      <c r="A345" s="68">
        <v>986</v>
      </c>
      <c r="B345" s="20" t="s">
        <v>1500</v>
      </c>
      <c r="C345" s="20" t="s">
        <v>2548</v>
      </c>
      <c r="D345" s="20" t="s">
        <v>2548</v>
      </c>
      <c r="E345" s="20" t="s">
        <v>35</v>
      </c>
      <c r="F345" s="20" t="s">
        <v>2576</v>
      </c>
      <c r="G345" s="20" t="s">
        <v>416</v>
      </c>
      <c r="H345" s="20" t="s">
        <v>2549</v>
      </c>
      <c r="I345" s="94" t="s">
        <v>416</v>
      </c>
      <c r="J345" s="94" t="s">
        <v>416</v>
      </c>
      <c r="K345" s="68">
        <f>IF(I345="na",0,IF(COUNTIFS($C$1:C345,C345,$I$1:I345,I345)&gt;1,0,1))</f>
        <v>0</v>
      </c>
      <c r="L345" s="68">
        <f>IF(I345="na",0,IF(COUNTIFS($D$1:D345,D345,$I$1:I345,I345)&gt;1,0,1))</f>
        <v>0</v>
      </c>
      <c r="M345" s="68">
        <f>IF(S345="",0,IF(VLOOKUP(R345,#REF!,2,0)=1,S345-O345,S345-SUMIFS($S:$S,$R:$R,INDEX(meses,VLOOKUP(R345,#REF!,2,0)-1),D:D,D345)))</f>
        <v>0</v>
      </c>
      <c r="N345" s="68"/>
      <c r="O345" s="68"/>
      <c r="P345" s="68"/>
      <c r="Q345" s="68"/>
      <c r="R345" s="94" t="s">
        <v>392</v>
      </c>
      <c r="S345" s="1"/>
      <c r="T345" s="22"/>
      <c r="U345" s="5"/>
      <c r="V345" s="5"/>
      <c r="W345" s="3"/>
      <c r="X345" s="20"/>
      <c r="Y345" s="20"/>
      <c r="Z345" s="20"/>
      <c r="AA345" s="69"/>
      <c r="AB345" s="69"/>
      <c r="AC345" s="69"/>
      <c r="AD345" s="20"/>
      <c r="AE345" s="20"/>
      <c r="AF345" s="5"/>
      <c r="AG345" s="22"/>
      <c r="AH345" s="5"/>
      <c r="AI345" s="5"/>
      <c r="AJ345" s="5"/>
      <c r="AK345" s="20" t="s">
        <v>1508</v>
      </c>
      <c r="AL345" s="68" t="s">
        <v>46</v>
      </c>
      <c r="AM345" s="68">
        <v>2299</v>
      </c>
      <c r="AN345" s="68" t="s">
        <v>48</v>
      </c>
      <c r="AO345" s="68" t="s">
        <v>1509</v>
      </c>
      <c r="AP345" s="20" t="s">
        <v>2579</v>
      </c>
      <c r="AQ345" s="20" t="s">
        <v>1688</v>
      </c>
      <c r="AR345" s="2" t="s">
        <v>2556</v>
      </c>
      <c r="AS345" s="2" t="s">
        <v>2584</v>
      </c>
      <c r="AT345" s="39" t="s">
        <v>2577</v>
      </c>
      <c r="AU345" s="2"/>
      <c r="AV345" s="39" t="s">
        <v>422</v>
      </c>
      <c r="AW345" s="94" t="s">
        <v>423</v>
      </c>
      <c r="AX345" s="115">
        <v>414195213</v>
      </c>
      <c r="AY345" s="116">
        <v>1</v>
      </c>
      <c r="AZ345" s="116" t="s">
        <v>2559</v>
      </c>
      <c r="BA345" s="116" t="s">
        <v>896</v>
      </c>
      <c r="BB345" s="116" t="s">
        <v>2581</v>
      </c>
      <c r="BC345" s="117">
        <v>414195213</v>
      </c>
      <c r="BD345" s="117">
        <v>414195213</v>
      </c>
    </row>
    <row r="346" spans="1:56" s="64" customFormat="1" ht="60" customHeight="1" x14ac:dyDescent="0.25">
      <c r="A346" s="68">
        <v>987</v>
      </c>
      <c r="B346" s="20" t="s">
        <v>1500</v>
      </c>
      <c r="C346" s="20" t="s">
        <v>2548</v>
      </c>
      <c r="D346" s="20" t="s">
        <v>2548</v>
      </c>
      <c r="E346" s="20" t="s">
        <v>35</v>
      </c>
      <c r="F346" s="20" t="s">
        <v>2576</v>
      </c>
      <c r="G346" s="20" t="s">
        <v>416</v>
      </c>
      <c r="H346" s="20" t="s">
        <v>2549</v>
      </c>
      <c r="I346" s="94" t="s">
        <v>416</v>
      </c>
      <c r="J346" s="94" t="s">
        <v>416</v>
      </c>
      <c r="K346" s="68">
        <f>IF(I346="na",0,IF(COUNTIFS($C$1:C346,C346,$I$1:I346,I346)&gt;1,0,1))</f>
        <v>0</v>
      </c>
      <c r="L346" s="68">
        <f>IF(I346="na",0,IF(COUNTIFS($D$1:D346,D346,$I$1:I346,I346)&gt;1,0,1))</f>
        <v>0</v>
      </c>
      <c r="M346" s="68">
        <f>IF(S346="",0,IF(VLOOKUP(R346,#REF!,2,0)=1,S346-O346,S346-SUMIFS($S:$S,$R:$R,INDEX(meses,VLOOKUP(R346,#REF!,2,0)-1),D:D,D346)))</f>
        <v>0</v>
      </c>
      <c r="N346" s="68"/>
      <c r="O346" s="68"/>
      <c r="P346" s="68"/>
      <c r="Q346" s="68"/>
      <c r="R346" s="94" t="s">
        <v>392</v>
      </c>
      <c r="S346" s="1"/>
      <c r="T346" s="22"/>
      <c r="U346" s="5"/>
      <c r="V346" s="5"/>
      <c r="W346" s="3"/>
      <c r="X346" s="20"/>
      <c r="Y346" s="20"/>
      <c r="Z346" s="20"/>
      <c r="AA346" s="69"/>
      <c r="AB346" s="69"/>
      <c r="AC346" s="69"/>
      <c r="AD346" s="20"/>
      <c r="AE346" s="20"/>
      <c r="AF346" s="5"/>
      <c r="AG346" s="22"/>
      <c r="AH346" s="5"/>
      <c r="AI346" s="5"/>
      <c r="AJ346" s="5"/>
      <c r="AK346" s="20" t="s">
        <v>1508</v>
      </c>
      <c r="AL346" s="68" t="s">
        <v>46</v>
      </c>
      <c r="AM346" s="68">
        <v>2299</v>
      </c>
      <c r="AN346" s="68" t="s">
        <v>48</v>
      </c>
      <c r="AO346" s="68" t="s">
        <v>1509</v>
      </c>
      <c r="AP346" s="20" t="s">
        <v>2579</v>
      </c>
      <c r="AQ346" s="20" t="s">
        <v>1688</v>
      </c>
      <c r="AR346" s="2" t="s">
        <v>2556</v>
      </c>
      <c r="AS346" s="2" t="s">
        <v>2585</v>
      </c>
      <c r="AT346" s="39" t="s">
        <v>2577</v>
      </c>
      <c r="AU346" s="2"/>
      <c r="AV346" s="39" t="s">
        <v>422</v>
      </c>
      <c r="AW346" s="94" t="s">
        <v>423</v>
      </c>
      <c r="AX346" s="115">
        <v>587356273</v>
      </c>
      <c r="AY346" s="116">
        <v>1</v>
      </c>
      <c r="AZ346" s="116" t="s">
        <v>2559</v>
      </c>
      <c r="BA346" s="116" t="s">
        <v>896</v>
      </c>
      <c r="BB346" s="116" t="s">
        <v>2581</v>
      </c>
      <c r="BC346" s="117">
        <v>587356273</v>
      </c>
      <c r="BD346" s="117">
        <v>587356273</v>
      </c>
    </row>
    <row r="347" spans="1:56" s="64" customFormat="1" ht="60" customHeight="1" x14ac:dyDescent="0.25">
      <c r="A347" s="68">
        <v>988</v>
      </c>
      <c r="B347" s="20" t="s">
        <v>1500</v>
      </c>
      <c r="C347" s="20" t="s">
        <v>2548</v>
      </c>
      <c r="D347" s="20" t="s">
        <v>2548</v>
      </c>
      <c r="E347" s="20" t="s">
        <v>35</v>
      </c>
      <c r="F347" s="20" t="s">
        <v>2576</v>
      </c>
      <c r="G347" s="20" t="s">
        <v>416</v>
      </c>
      <c r="H347" s="20" t="s">
        <v>2549</v>
      </c>
      <c r="I347" s="94" t="s">
        <v>416</v>
      </c>
      <c r="J347" s="94" t="s">
        <v>416</v>
      </c>
      <c r="K347" s="68">
        <f>IF(I347="na",0,IF(COUNTIFS($C$1:C347,C347,$I$1:I347,I347)&gt;1,0,1))</f>
        <v>0</v>
      </c>
      <c r="L347" s="68">
        <f>IF(I347="na",0,IF(COUNTIFS($D$1:D347,D347,$I$1:I347,I347)&gt;1,0,1))</f>
        <v>0</v>
      </c>
      <c r="M347" s="68">
        <f>IF(S347="",0,IF(VLOOKUP(R347,#REF!,2,0)=1,S347-O347,S347-SUMIFS($S:$S,$R:$R,INDEX(meses,VLOOKUP(R347,#REF!,2,0)-1),D:D,D347)))</f>
        <v>0</v>
      </c>
      <c r="N347" s="68"/>
      <c r="O347" s="68"/>
      <c r="P347" s="68"/>
      <c r="Q347" s="68"/>
      <c r="R347" s="94" t="s">
        <v>392</v>
      </c>
      <c r="S347" s="1"/>
      <c r="T347" s="22"/>
      <c r="U347" s="5"/>
      <c r="V347" s="5"/>
      <c r="W347" s="3"/>
      <c r="X347" s="20"/>
      <c r="Y347" s="20"/>
      <c r="Z347" s="20"/>
      <c r="AA347" s="69"/>
      <c r="AB347" s="69"/>
      <c r="AC347" s="69"/>
      <c r="AD347" s="20"/>
      <c r="AE347" s="20"/>
      <c r="AF347" s="5"/>
      <c r="AG347" s="22"/>
      <c r="AH347" s="5"/>
      <c r="AI347" s="5"/>
      <c r="AJ347" s="5"/>
      <c r="AK347" s="20" t="s">
        <v>1508</v>
      </c>
      <c r="AL347" s="68" t="s">
        <v>46</v>
      </c>
      <c r="AM347" s="68">
        <v>2299</v>
      </c>
      <c r="AN347" s="68" t="s">
        <v>48</v>
      </c>
      <c r="AO347" s="68" t="s">
        <v>1509</v>
      </c>
      <c r="AP347" s="20" t="s">
        <v>2579</v>
      </c>
      <c r="AQ347" s="20" t="s">
        <v>1688</v>
      </c>
      <c r="AR347" s="2" t="s">
        <v>2556</v>
      </c>
      <c r="AS347" s="2" t="s">
        <v>2586</v>
      </c>
      <c r="AT347" s="39" t="s">
        <v>2577</v>
      </c>
      <c r="AU347" s="2"/>
      <c r="AV347" s="39" t="s">
        <v>422</v>
      </c>
      <c r="AW347" s="94" t="s">
        <v>423</v>
      </c>
      <c r="AX347" s="115">
        <v>77076239</v>
      </c>
      <c r="AY347" s="116">
        <v>1</v>
      </c>
      <c r="AZ347" s="116" t="s">
        <v>2559</v>
      </c>
      <c r="BA347" s="116" t="s">
        <v>896</v>
      </c>
      <c r="BB347" s="116" t="s">
        <v>2581</v>
      </c>
      <c r="BC347" s="117">
        <v>77076239</v>
      </c>
      <c r="BD347" s="117">
        <v>77076239</v>
      </c>
    </row>
    <row r="348" spans="1:56" s="64" customFormat="1" ht="60" customHeight="1" x14ac:dyDescent="0.25">
      <c r="A348" s="68">
        <v>989</v>
      </c>
      <c r="B348" s="20" t="s">
        <v>1500</v>
      </c>
      <c r="C348" s="20" t="s">
        <v>2548</v>
      </c>
      <c r="D348" s="20" t="s">
        <v>2548</v>
      </c>
      <c r="E348" s="20" t="s">
        <v>35</v>
      </c>
      <c r="F348" s="20" t="s">
        <v>2576</v>
      </c>
      <c r="G348" s="20" t="s">
        <v>416</v>
      </c>
      <c r="H348" s="20" t="s">
        <v>2549</v>
      </c>
      <c r="I348" s="94" t="s">
        <v>416</v>
      </c>
      <c r="J348" s="94" t="s">
        <v>416</v>
      </c>
      <c r="K348" s="68">
        <f>IF(I348="na",0,IF(COUNTIFS($C$1:C348,C348,$I$1:I348,I348)&gt;1,0,1))</f>
        <v>0</v>
      </c>
      <c r="L348" s="68">
        <f>IF(I348="na",0,IF(COUNTIFS($D$1:D348,D348,$I$1:I348,I348)&gt;1,0,1))</f>
        <v>0</v>
      </c>
      <c r="M348" s="68">
        <f>IF(S348="",0,IF(VLOOKUP(R348,#REF!,2,0)=1,S348-O348,S348-SUMIFS($S:$S,$R:$R,INDEX(meses,VLOOKUP(R348,#REF!,2,0)-1),D:D,D348)))</f>
        <v>0</v>
      </c>
      <c r="N348" s="68"/>
      <c r="O348" s="68"/>
      <c r="P348" s="68"/>
      <c r="Q348" s="68"/>
      <c r="R348" s="94" t="s">
        <v>392</v>
      </c>
      <c r="S348" s="1"/>
      <c r="T348" s="22"/>
      <c r="U348" s="5"/>
      <c r="V348" s="5"/>
      <c r="W348" s="3"/>
      <c r="X348" s="20"/>
      <c r="Y348" s="20"/>
      <c r="Z348" s="20"/>
      <c r="AA348" s="69"/>
      <c r="AB348" s="69"/>
      <c r="AC348" s="69"/>
      <c r="AD348" s="20"/>
      <c r="AE348" s="20"/>
      <c r="AF348" s="5"/>
      <c r="AG348" s="22"/>
      <c r="AH348" s="5"/>
      <c r="AI348" s="5"/>
      <c r="AJ348" s="5"/>
      <c r="AK348" s="20" t="s">
        <v>1508</v>
      </c>
      <c r="AL348" s="68" t="s">
        <v>46</v>
      </c>
      <c r="AM348" s="68">
        <v>2299</v>
      </c>
      <c r="AN348" s="68" t="s">
        <v>48</v>
      </c>
      <c r="AO348" s="68" t="s">
        <v>1509</v>
      </c>
      <c r="AP348" s="20" t="s">
        <v>2579</v>
      </c>
      <c r="AQ348" s="20" t="s">
        <v>1688</v>
      </c>
      <c r="AR348" s="2" t="s">
        <v>2556</v>
      </c>
      <c r="AS348" s="2" t="s">
        <v>2587</v>
      </c>
      <c r="AT348" s="39" t="s">
        <v>2577</v>
      </c>
      <c r="AU348" s="2"/>
      <c r="AV348" s="39" t="s">
        <v>422</v>
      </c>
      <c r="AW348" s="94" t="s">
        <v>423</v>
      </c>
      <c r="AX348" s="115">
        <v>2083950080</v>
      </c>
      <c r="AY348" s="116">
        <v>1</v>
      </c>
      <c r="AZ348" s="116" t="s">
        <v>2559</v>
      </c>
      <c r="BA348" s="116" t="s">
        <v>896</v>
      </c>
      <c r="BB348" s="116" t="s">
        <v>2581</v>
      </c>
      <c r="BC348" s="117">
        <v>2083950080</v>
      </c>
      <c r="BD348" s="117">
        <v>2083950080</v>
      </c>
    </row>
    <row r="349" spans="1:56" s="64" customFormat="1" ht="60" customHeight="1" x14ac:dyDescent="0.25">
      <c r="A349" s="68">
        <v>990</v>
      </c>
      <c r="B349" s="20" t="s">
        <v>1500</v>
      </c>
      <c r="C349" s="20" t="s">
        <v>2548</v>
      </c>
      <c r="D349" s="20" t="s">
        <v>2548</v>
      </c>
      <c r="E349" s="20" t="s">
        <v>35</v>
      </c>
      <c r="F349" s="20" t="s">
        <v>2576</v>
      </c>
      <c r="G349" s="20" t="s">
        <v>416</v>
      </c>
      <c r="H349" s="20" t="s">
        <v>2549</v>
      </c>
      <c r="I349" s="94" t="s">
        <v>416</v>
      </c>
      <c r="J349" s="94" t="s">
        <v>416</v>
      </c>
      <c r="K349" s="68">
        <f>IF(I349="na",0,IF(COUNTIFS($C$1:C349,C349,$I$1:I349,I349)&gt;1,0,1))</f>
        <v>0</v>
      </c>
      <c r="L349" s="68">
        <f>IF(I349="na",0,IF(COUNTIFS($D$1:D349,D349,$I$1:I349,I349)&gt;1,0,1))</f>
        <v>0</v>
      </c>
      <c r="M349" s="68">
        <f>IF(S349="",0,IF(VLOOKUP(R349,#REF!,2,0)=1,S349-O349,S349-SUMIFS($S:$S,$R:$R,INDEX(meses,VLOOKUP(R349,#REF!,2,0)-1),D:D,D349)))</f>
        <v>0</v>
      </c>
      <c r="N349" s="68"/>
      <c r="O349" s="68"/>
      <c r="P349" s="68"/>
      <c r="Q349" s="68"/>
      <c r="R349" s="94" t="s">
        <v>392</v>
      </c>
      <c r="S349" s="1"/>
      <c r="T349" s="22"/>
      <c r="U349" s="5"/>
      <c r="V349" s="5"/>
      <c r="W349" s="3"/>
      <c r="X349" s="20"/>
      <c r="Y349" s="20"/>
      <c r="Z349" s="20"/>
      <c r="AA349" s="69"/>
      <c r="AB349" s="69"/>
      <c r="AC349" s="69"/>
      <c r="AD349" s="20"/>
      <c r="AE349" s="20"/>
      <c r="AF349" s="5"/>
      <c r="AG349" s="22"/>
      <c r="AH349" s="5"/>
      <c r="AI349" s="5"/>
      <c r="AJ349" s="5"/>
      <c r="AK349" s="20" t="s">
        <v>1508</v>
      </c>
      <c r="AL349" s="68" t="s">
        <v>46</v>
      </c>
      <c r="AM349" s="68">
        <v>2299</v>
      </c>
      <c r="AN349" s="68" t="s">
        <v>48</v>
      </c>
      <c r="AO349" s="68" t="s">
        <v>1509</v>
      </c>
      <c r="AP349" s="20" t="s">
        <v>2579</v>
      </c>
      <c r="AQ349" s="20" t="s">
        <v>1688</v>
      </c>
      <c r="AR349" s="2" t="s">
        <v>2556</v>
      </c>
      <c r="AS349" s="2"/>
      <c r="AT349" s="39" t="s">
        <v>2577</v>
      </c>
      <c r="AU349" s="2"/>
      <c r="AV349" s="39" t="s">
        <v>422</v>
      </c>
      <c r="AW349" s="94" t="s">
        <v>423</v>
      </c>
      <c r="AX349" s="115">
        <v>57679997</v>
      </c>
      <c r="AY349" s="116">
        <v>1</v>
      </c>
      <c r="AZ349" s="116" t="s">
        <v>2559</v>
      </c>
      <c r="BA349" s="116" t="s">
        <v>896</v>
      </c>
      <c r="BB349" s="116" t="s">
        <v>2581</v>
      </c>
      <c r="BC349" s="117">
        <v>57679997</v>
      </c>
      <c r="BD349" s="117">
        <v>57679997</v>
      </c>
    </row>
    <row r="350" spans="1:56" s="64" customFormat="1" ht="60" customHeight="1" x14ac:dyDescent="0.25">
      <c r="A350" s="68">
        <v>991</v>
      </c>
      <c r="B350" s="20" t="s">
        <v>1500</v>
      </c>
      <c r="C350" s="20" t="s">
        <v>2548</v>
      </c>
      <c r="D350" s="20" t="s">
        <v>2548</v>
      </c>
      <c r="E350" s="20" t="s">
        <v>35</v>
      </c>
      <c r="F350" s="20" t="s">
        <v>2576</v>
      </c>
      <c r="G350" s="20" t="s">
        <v>416</v>
      </c>
      <c r="H350" s="20" t="s">
        <v>2549</v>
      </c>
      <c r="I350" s="94" t="s">
        <v>416</v>
      </c>
      <c r="J350" s="94" t="s">
        <v>416</v>
      </c>
      <c r="K350" s="68">
        <f>IF(I350="na",0,IF(COUNTIFS($C$1:C350,C350,$I$1:I350,I350)&gt;1,0,1))</f>
        <v>0</v>
      </c>
      <c r="L350" s="68">
        <f>IF(I350="na",0,IF(COUNTIFS($D$1:D350,D350,$I$1:I350,I350)&gt;1,0,1))</f>
        <v>0</v>
      </c>
      <c r="M350" s="68">
        <f>IF(S350="",0,IF(VLOOKUP(R350,#REF!,2,0)=1,S350-O350,S350-SUMIFS($S:$S,$R:$R,INDEX(meses,VLOOKUP(R350,#REF!,2,0)-1),D:D,D350)))</f>
        <v>0</v>
      </c>
      <c r="N350" s="68"/>
      <c r="O350" s="68"/>
      <c r="P350" s="68"/>
      <c r="Q350" s="68"/>
      <c r="R350" s="94" t="s">
        <v>392</v>
      </c>
      <c r="S350" s="1"/>
      <c r="T350" s="22"/>
      <c r="U350" s="5"/>
      <c r="V350" s="5"/>
      <c r="W350" s="3"/>
      <c r="X350" s="20"/>
      <c r="Y350" s="20"/>
      <c r="Z350" s="20"/>
      <c r="AA350" s="69"/>
      <c r="AB350" s="69"/>
      <c r="AC350" s="69"/>
      <c r="AD350" s="20"/>
      <c r="AE350" s="20"/>
      <c r="AF350" s="5"/>
      <c r="AG350" s="22"/>
      <c r="AH350" s="5"/>
      <c r="AI350" s="5"/>
      <c r="AJ350" s="5"/>
      <c r="AK350" s="20" t="s">
        <v>1508</v>
      </c>
      <c r="AL350" s="68" t="s">
        <v>46</v>
      </c>
      <c r="AM350" s="68">
        <v>2299</v>
      </c>
      <c r="AN350" s="68" t="s">
        <v>48</v>
      </c>
      <c r="AO350" s="68" t="s">
        <v>1509</v>
      </c>
      <c r="AP350" s="20" t="s">
        <v>2579</v>
      </c>
      <c r="AQ350" s="20" t="s">
        <v>1688</v>
      </c>
      <c r="AR350" s="2" t="s">
        <v>2556</v>
      </c>
      <c r="AS350" s="2"/>
      <c r="AT350" s="39" t="s">
        <v>2577</v>
      </c>
      <c r="AU350" s="2"/>
      <c r="AV350" s="39" t="s">
        <v>422</v>
      </c>
      <c r="AW350" s="94" t="s">
        <v>423</v>
      </c>
      <c r="AX350" s="115">
        <v>43548400</v>
      </c>
      <c r="AY350" s="116">
        <v>1</v>
      </c>
      <c r="AZ350" s="116" t="s">
        <v>2559</v>
      </c>
      <c r="BA350" s="116" t="s">
        <v>896</v>
      </c>
      <c r="BB350" s="116" t="s">
        <v>2581</v>
      </c>
      <c r="BC350" s="117">
        <v>43548400</v>
      </c>
      <c r="BD350" s="117">
        <v>43548400</v>
      </c>
    </row>
    <row r="351" spans="1:56" s="64" customFormat="1" ht="60" customHeight="1" x14ac:dyDescent="0.25">
      <c r="A351" s="68">
        <v>992</v>
      </c>
      <c r="B351" s="20" t="s">
        <v>1500</v>
      </c>
      <c r="C351" s="20" t="s">
        <v>2548</v>
      </c>
      <c r="D351" s="20" t="s">
        <v>2548</v>
      </c>
      <c r="E351" s="20" t="s">
        <v>35</v>
      </c>
      <c r="F351" s="20" t="s">
        <v>2576</v>
      </c>
      <c r="G351" s="20" t="s">
        <v>416</v>
      </c>
      <c r="H351" s="20" t="s">
        <v>2549</v>
      </c>
      <c r="I351" s="94" t="s">
        <v>416</v>
      </c>
      <c r="J351" s="94" t="s">
        <v>416</v>
      </c>
      <c r="K351" s="68">
        <f>IF(I351="na",0,IF(COUNTIFS($C$1:C351,C351,$I$1:I351,I351)&gt;1,0,1))</f>
        <v>0</v>
      </c>
      <c r="L351" s="68">
        <f>IF(I351="na",0,IF(COUNTIFS($D$1:D351,D351,$I$1:I351,I351)&gt;1,0,1))</f>
        <v>0</v>
      </c>
      <c r="M351" s="68">
        <f>IF(S351="",0,IF(VLOOKUP(R351,#REF!,2,0)=1,S351-O351,S351-SUMIFS($S:$S,$R:$R,INDEX(meses,VLOOKUP(R351,#REF!,2,0)-1),D:D,D351)))</f>
        <v>0</v>
      </c>
      <c r="N351" s="68"/>
      <c r="O351" s="68"/>
      <c r="P351" s="68"/>
      <c r="Q351" s="68"/>
      <c r="R351" s="94" t="s">
        <v>392</v>
      </c>
      <c r="S351" s="1"/>
      <c r="T351" s="22"/>
      <c r="U351" s="5"/>
      <c r="V351" s="5"/>
      <c r="W351" s="3"/>
      <c r="X351" s="20"/>
      <c r="Y351" s="20"/>
      <c r="Z351" s="20"/>
      <c r="AA351" s="69"/>
      <c r="AB351" s="69"/>
      <c r="AC351" s="69"/>
      <c r="AD351" s="20"/>
      <c r="AE351" s="20"/>
      <c r="AF351" s="5"/>
      <c r="AG351" s="22"/>
      <c r="AH351" s="5"/>
      <c r="AI351" s="5"/>
      <c r="AJ351" s="5"/>
      <c r="AK351" s="20" t="s">
        <v>1508</v>
      </c>
      <c r="AL351" s="68" t="s">
        <v>46</v>
      </c>
      <c r="AM351" s="68">
        <v>2299</v>
      </c>
      <c r="AN351" s="68" t="s">
        <v>48</v>
      </c>
      <c r="AO351" s="68" t="s">
        <v>1509</v>
      </c>
      <c r="AP351" s="20" t="s">
        <v>2579</v>
      </c>
      <c r="AQ351" s="20" t="s">
        <v>1688</v>
      </c>
      <c r="AR351" s="2" t="s">
        <v>2556</v>
      </c>
      <c r="AS351" s="2"/>
      <c r="AT351" s="39" t="s">
        <v>2577</v>
      </c>
      <c r="AU351" s="2"/>
      <c r="AV351" s="39" t="s">
        <v>422</v>
      </c>
      <c r="AW351" s="94" t="s">
        <v>423</v>
      </c>
      <c r="AX351" s="115">
        <v>57680005</v>
      </c>
      <c r="AY351" s="116">
        <v>1</v>
      </c>
      <c r="AZ351" s="116" t="s">
        <v>2559</v>
      </c>
      <c r="BA351" s="116" t="s">
        <v>896</v>
      </c>
      <c r="BB351" s="116" t="s">
        <v>2581</v>
      </c>
      <c r="BC351" s="117">
        <v>57680005</v>
      </c>
      <c r="BD351" s="117">
        <v>57680005</v>
      </c>
    </row>
    <row r="352" spans="1:56" s="64" customFormat="1" ht="60" customHeight="1" x14ac:dyDescent="0.25">
      <c r="A352" s="68">
        <v>993</v>
      </c>
      <c r="B352" s="20" t="s">
        <v>1500</v>
      </c>
      <c r="C352" s="20" t="s">
        <v>2548</v>
      </c>
      <c r="D352" s="20" t="s">
        <v>2548</v>
      </c>
      <c r="E352" s="20" t="s">
        <v>35</v>
      </c>
      <c r="F352" s="20" t="s">
        <v>2576</v>
      </c>
      <c r="G352" s="20" t="s">
        <v>416</v>
      </c>
      <c r="H352" s="20" t="s">
        <v>2549</v>
      </c>
      <c r="I352" s="94" t="s">
        <v>416</v>
      </c>
      <c r="J352" s="94" t="s">
        <v>416</v>
      </c>
      <c r="K352" s="68">
        <f>IF(I352="na",0,IF(COUNTIFS($C$1:C352,C352,$I$1:I352,I352)&gt;1,0,1))</f>
        <v>0</v>
      </c>
      <c r="L352" s="68">
        <f>IF(I352="na",0,IF(COUNTIFS($D$1:D352,D352,$I$1:I352,I352)&gt;1,0,1))</f>
        <v>0</v>
      </c>
      <c r="M352" s="68">
        <f>IF(S352="",0,IF(VLOOKUP(R352,#REF!,2,0)=1,S352-O352,S352-SUMIFS($S:$S,$R:$R,INDEX(meses,VLOOKUP(R352,#REF!,2,0)-1),D:D,D352)))</f>
        <v>0</v>
      </c>
      <c r="N352" s="68"/>
      <c r="O352" s="68"/>
      <c r="P352" s="68"/>
      <c r="Q352" s="68"/>
      <c r="R352" s="94" t="s">
        <v>392</v>
      </c>
      <c r="S352" s="1"/>
      <c r="T352" s="22"/>
      <c r="U352" s="5"/>
      <c r="V352" s="5"/>
      <c r="W352" s="3"/>
      <c r="X352" s="20"/>
      <c r="Y352" s="20"/>
      <c r="Z352" s="20"/>
      <c r="AA352" s="69"/>
      <c r="AB352" s="69"/>
      <c r="AC352" s="69"/>
      <c r="AD352" s="20"/>
      <c r="AE352" s="20"/>
      <c r="AF352" s="5"/>
      <c r="AG352" s="22"/>
      <c r="AH352" s="5"/>
      <c r="AI352" s="5"/>
      <c r="AJ352" s="5"/>
      <c r="AK352" s="20" t="s">
        <v>1508</v>
      </c>
      <c r="AL352" s="68" t="s">
        <v>46</v>
      </c>
      <c r="AM352" s="68">
        <v>2299</v>
      </c>
      <c r="AN352" s="68" t="s">
        <v>48</v>
      </c>
      <c r="AO352" s="68" t="s">
        <v>1509</v>
      </c>
      <c r="AP352" s="20" t="s">
        <v>2579</v>
      </c>
      <c r="AQ352" s="20" t="s">
        <v>1688</v>
      </c>
      <c r="AR352" s="2" t="s">
        <v>2556</v>
      </c>
      <c r="AS352" s="2"/>
      <c r="AT352" s="39" t="s">
        <v>2577</v>
      </c>
      <c r="AU352" s="2"/>
      <c r="AV352" s="39" t="s">
        <v>422</v>
      </c>
      <c r="AW352" s="94" t="s">
        <v>423</v>
      </c>
      <c r="AX352" s="115">
        <v>57680005</v>
      </c>
      <c r="AY352" s="116">
        <v>1</v>
      </c>
      <c r="AZ352" s="116" t="s">
        <v>2559</v>
      </c>
      <c r="BA352" s="116" t="s">
        <v>896</v>
      </c>
      <c r="BB352" s="116" t="s">
        <v>2581</v>
      </c>
      <c r="BC352" s="117">
        <v>57680005</v>
      </c>
      <c r="BD352" s="117">
        <v>57680005</v>
      </c>
    </row>
    <row r="353" spans="1:56" s="64" customFormat="1" ht="60" customHeight="1" x14ac:dyDescent="0.25">
      <c r="A353" s="68">
        <v>994</v>
      </c>
      <c r="B353" s="20" t="s">
        <v>1500</v>
      </c>
      <c r="C353" s="20" t="s">
        <v>2548</v>
      </c>
      <c r="D353" s="20" t="s">
        <v>2548</v>
      </c>
      <c r="E353" s="20" t="s">
        <v>35</v>
      </c>
      <c r="F353" s="20" t="s">
        <v>2576</v>
      </c>
      <c r="G353" s="20" t="s">
        <v>416</v>
      </c>
      <c r="H353" s="20" t="s">
        <v>2549</v>
      </c>
      <c r="I353" s="94" t="s">
        <v>416</v>
      </c>
      <c r="J353" s="94" t="s">
        <v>416</v>
      </c>
      <c r="K353" s="68">
        <f>IF(I353="na",0,IF(COUNTIFS($C$1:C353,C353,$I$1:I353,I353)&gt;1,0,1))</f>
        <v>0</v>
      </c>
      <c r="L353" s="68">
        <f>IF(I353="na",0,IF(COUNTIFS($D$1:D353,D353,$I$1:I353,I353)&gt;1,0,1))</f>
        <v>0</v>
      </c>
      <c r="M353" s="68">
        <f>IF(S353="",0,IF(VLOOKUP(R353,#REF!,2,0)=1,S353-O353,S353-SUMIFS($S:$S,$R:$R,INDEX(meses,VLOOKUP(R353,#REF!,2,0)-1),D:D,D353)))</f>
        <v>0</v>
      </c>
      <c r="N353" s="68"/>
      <c r="O353" s="68"/>
      <c r="P353" s="68"/>
      <c r="Q353" s="68"/>
      <c r="R353" s="94" t="s">
        <v>392</v>
      </c>
      <c r="S353" s="1"/>
      <c r="T353" s="22"/>
      <c r="U353" s="5"/>
      <c r="V353" s="5"/>
      <c r="W353" s="3"/>
      <c r="X353" s="20"/>
      <c r="Y353" s="20"/>
      <c r="Z353" s="20"/>
      <c r="AA353" s="69"/>
      <c r="AB353" s="69"/>
      <c r="AC353" s="69"/>
      <c r="AD353" s="20"/>
      <c r="AE353" s="20"/>
      <c r="AF353" s="5"/>
      <c r="AG353" s="22"/>
      <c r="AH353" s="5"/>
      <c r="AI353" s="5"/>
      <c r="AJ353" s="5"/>
      <c r="AK353" s="20" t="s">
        <v>1508</v>
      </c>
      <c r="AL353" s="68" t="s">
        <v>46</v>
      </c>
      <c r="AM353" s="68">
        <v>2299</v>
      </c>
      <c r="AN353" s="68" t="s">
        <v>48</v>
      </c>
      <c r="AO353" s="68" t="s">
        <v>1509</v>
      </c>
      <c r="AP353" s="20" t="s">
        <v>2579</v>
      </c>
      <c r="AQ353" s="20" t="s">
        <v>1688</v>
      </c>
      <c r="AR353" s="2" t="s">
        <v>2556</v>
      </c>
      <c r="AS353" s="2"/>
      <c r="AT353" s="39" t="s">
        <v>2577</v>
      </c>
      <c r="AU353" s="2"/>
      <c r="AV353" s="39" t="s">
        <v>422</v>
      </c>
      <c r="AW353" s="94" t="s">
        <v>423</v>
      </c>
      <c r="AX353" s="115">
        <v>72017602</v>
      </c>
      <c r="AY353" s="116">
        <v>1</v>
      </c>
      <c r="AZ353" s="116" t="s">
        <v>2559</v>
      </c>
      <c r="BA353" s="116" t="s">
        <v>896</v>
      </c>
      <c r="BB353" s="116" t="s">
        <v>2581</v>
      </c>
      <c r="BC353" s="117">
        <v>72017602</v>
      </c>
      <c r="BD353" s="117">
        <v>72017602</v>
      </c>
    </row>
    <row r="354" spans="1:56" s="64" customFormat="1" ht="60" customHeight="1" x14ac:dyDescent="0.25">
      <c r="A354" s="68">
        <v>995</v>
      </c>
      <c r="B354" s="20" t="s">
        <v>1500</v>
      </c>
      <c r="C354" s="20" t="s">
        <v>2548</v>
      </c>
      <c r="D354" s="20" t="s">
        <v>2548</v>
      </c>
      <c r="E354" s="20" t="s">
        <v>35</v>
      </c>
      <c r="F354" s="20" t="s">
        <v>2576</v>
      </c>
      <c r="G354" s="20" t="s">
        <v>416</v>
      </c>
      <c r="H354" s="20" t="s">
        <v>2549</v>
      </c>
      <c r="I354" s="94" t="s">
        <v>416</v>
      </c>
      <c r="J354" s="94" t="s">
        <v>416</v>
      </c>
      <c r="K354" s="68">
        <f>IF(I354="na",0,IF(COUNTIFS($C$1:C354,C354,$I$1:I354,I354)&gt;1,0,1))</f>
        <v>0</v>
      </c>
      <c r="L354" s="68">
        <f>IF(I354="na",0,IF(COUNTIFS($D$1:D354,D354,$I$1:I354,I354)&gt;1,0,1))</f>
        <v>0</v>
      </c>
      <c r="M354" s="68">
        <f>IF(S354="",0,IF(VLOOKUP(R354,#REF!,2,0)=1,S354-O354,S354-SUMIFS($S:$S,$R:$R,INDEX(meses,VLOOKUP(R354,#REF!,2,0)-1),D:D,D354)))</f>
        <v>0</v>
      </c>
      <c r="N354" s="68"/>
      <c r="O354" s="68"/>
      <c r="P354" s="68"/>
      <c r="Q354" s="68"/>
      <c r="R354" s="94" t="s">
        <v>392</v>
      </c>
      <c r="S354" s="1"/>
      <c r="T354" s="22"/>
      <c r="U354" s="5"/>
      <c r="V354" s="5"/>
      <c r="W354" s="3"/>
      <c r="X354" s="20"/>
      <c r="Y354" s="20"/>
      <c r="Z354" s="20"/>
      <c r="AA354" s="69"/>
      <c r="AB354" s="69"/>
      <c r="AC354" s="69"/>
      <c r="AD354" s="20"/>
      <c r="AE354" s="20"/>
      <c r="AF354" s="5"/>
      <c r="AG354" s="22"/>
      <c r="AH354" s="5"/>
      <c r="AI354" s="5"/>
      <c r="AJ354" s="5"/>
      <c r="AK354" s="20" t="s">
        <v>1508</v>
      </c>
      <c r="AL354" s="68" t="s">
        <v>46</v>
      </c>
      <c r="AM354" s="68">
        <v>2299</v>
      </c>
      <c r="AN354" s="68" t="s">
        <v>48</v>
      </c>
      <c r="AO354" s="68" t="s">
        <v>1509</v>
      </c>
      <c r="AP354" s="20" t="s">
        <v>2579</v>
      </c>
      <c r="AQ354" s="20" t="s">
        <v>1688</v>
      </c>
      <c r="AR354" s="2" t="s">
        <v>2556</v>
      </c>
      <c r="AS354" s="2"/>
      <c r="AT354" s="39" t="s">
        <v>2577</v>
      </c>
      <c r="AU354" s="2"/>
      <c r="AV354" s="39" t="s">
        <v>422</v>
      </c>
      <c r="AW354" s="94" t="s">
        <v>423</v>
      </c>
      <c r="AX354" s="115">
        <v>56000004</v>
      </c>
      <c r="AY354" s="116">
        <v>1</v>
      </c>
      <c r="AZ354" s="116" t="s">
        <v>2559</v>
      </c>
      <c r="BA354" s="116" t="s">
        <v>896</v>
      </c>
      <c r="BB354" s="116" t="s">
        <v>2581</v>
      </c>
      <c r="BC354" s="117">
        <v>56000004</v>
      </c>
      <c r="BD354" s="117">
        <v>56000004</v>
      </c>
    </row>
    <row r="355" spans="1:56" s="64" customFormat="1" ht="60" customHeight="1" x14ac:dyDescent="0.25">
      <c r="A355" s="68">
        <v>996</v>
      </c>
      <c r="B355" s="20" t="s">
        <v>1500</v>
      </c>
      <c r="C355" s="20" t="s">
        <v>2548</v>
      </c>
      <c r="D355" s="20" t="s">
        <v>2548</v>
      </c>
      <c r="E355" s="20" t="s">
        <v>35</v>
      </c>
      <c r="F355" s="20" t="s">
        <v>2576</v>
      </c>
      <c r="G355" s="20" t="s">
        <v>416</v>
      </c>
      <c r="H355" s="20" t="s">
        <v>2549</v>
      </c>
      <c r="I355" s="94" t="s">
        <v>416</v>
      </c>
      <c r="J355" s="94" t="s">
        <v>416</v>
      </c>
      <c r="K355" s="68">
        <f>IF(I355="na",0,IF(COUNTIFS($C$1:C355,C355,$I$1:I355,I355)&gt;1,0,1))</f>
        <v>0</v>
      </c>
      <c r="L355" s="68">
        <f>IF(I355="na",0,IF(COUNTIFS($D$1:D355,D355,$I$1:I355,I355)&gt;1,0,1))</f>
        <v>0</v>
      </c>
      <c r="M355" s="68">
        <f>IF(S355="",0,IF(VLOOKUP(R355,#REF!,2,0)=1,S355-O355,S355-SUMIFS($S:$S,$R:$R,INDEX(meses,VLOOKUP(R355,#REF!,2,0)-1),D:D,D355)))</f>
        <v>0</v>
      </c>
      <c r="N355" s="68"/>
      <c r="O355" s="68"/>
      <c r="P355" s="68"/>
      <c r="Q355" s="68"/>
      <c r="R355" s="94" t="s">
        <v>392</v>
      </c>
      <c r="S355" s="1"/>
      <c r="T355" s="22"/>
      <c r="U355" s="5"/>
      <c r="V355" s="5"/>
      <c r="W355" s="3"/>
      <c r="X355" s="20"/>
      <c r="Y355" s="20"/>
      <c r="Z355" s="20"/>
      <c r="AA355" s="69"/>
      <c r="AB355" s="69"/>
      <c r="AC355" s="69"/>
      <c r="AD355" s="20"/>
      <c r="AE355" s="20"/>
      <c r="AF355" s="5"/>
      <c r="AG355" s="22"/>
      <c r="AH355" s="5"/>
      <c r="AI355" s="5"/>
      <c r="AJ355" s="5"/>
      <c r="AK355" s="20" t="s">
        <v>1508</v>
      </c>
      <c r="AL355" s="68" t="s">
        <v>46</v>
      </c>
      <c r="AM355" s="68">
        <v>2299</v>
      </c>
      <c r="AN355" s="68" t="s">
        <v>48</v>
      </c>
      <c r="AO355" s="68" t="s">
        <v>1509</v>
      </c>
      <c r="AP355" s="20" t="s">
        <v>2579</v>
      </c>
      <c r="AQ355" s="20" t="s">
        <v>1688</v>
      </c>
      <c r="AR355" s="2" t="s">
        <v>2556</v>
      </c>
      <c r="AS355" s="2"/>
      <c r="AT355" s="39" t="s">
        <v>2577</v>
      </c>
      <c r="AU355" s="2"/>
      <c r="AV355" s="39" t="s">
        <v>422</v>
      </c>
      <c r="AW355" s="94" t="s">
        <v>423</v>
      </c>
      <c r="AX355" s="115">
        <v>62624000</v>
      </c>
      <c r="AY355" s="116">
        <v>1</v>
      </c>
      <c r="AZ355" s="116" t="s">
        <v>2559</v>
      </c>
      <c r="BA355" s="116" t="s">
        <v>896</v>
      </c>
      <c r="BB355" s="116" t="s">
        <v>2581</v>
      </c>
      <c r="BC355" s="117">
        <v>62624000</v>
      </c>
      <c r="BD355" s="117">
        <v>62624000</v>
      </c>
    </row>
    <row r="356" spans="1:56" s="64" customFormat="1" ht="60" customHeight="1" x14ac:dyDescent="0.25">
      <c r="A356" s="68">
        <v>997</v>
      </c>
      <c r="B356" s="20" t="s">
        <v>1500</v>
      </c>
      <c r="C356" s="20" t="s">
        <v>2548</v>
      </c>
      <c r="D356" s="20" t="s">
        <v>2548</v>
      </c>
      <c r="E356" s="20" t="s">
        <v>35</v>
      </c>
      <c r="F356" s="20" t="s">
        <v>2576</v>
      </c>
      <c r="G356" s="20" t="s">
        <v>416</v>
      </c>
      <c r="H356" s="20" t="s">
        <v>2549</v>
      </c>
      <c r="I356" s="94" t="s">
        <v>416</v>
      </c>
      <c r="J356" s="94" t="s">
        <v>416</v>
      </c>
      <c r="K356" s="68">
        <f>IF(I356="na",0,IF(COUNTIFS($C$1:C356,C356,$I$1:I356,I356)&gt;1,0,1))</f>
        <v>0</v>
      </c>
      <c r="L356" s="68">
        <f>IF(I356="na",0,IF(COUNTIFS($D$1:D356,D356,$I$1:I356,I356)&gt;1,0,1))</f>
        <v>0</v>
      </c>
      <c r="M356" s="68">
        <f>IF(S356="",0,IF(VLOOKUP(R356,#REF!,2,0)=1,S356-O356,S356-SUMIFS($S:$S,$R:$R,INDEX(meses,VLOOKUP(R356,#REF!,2,0)-1),D:D,D356)))</f>
        <v>0</v>
      </c>
      <c r="N356" s="68"/>
      <c r="O356" s="68"/>
      <c r="P356" s="68"/>
      <c r="Q356" s="68"/>
      <c r="R356" s="94" t="s">
        <v>392</v>
      </c>
      <c r="S356" s="1"/>
      <c r="T356" s="22"/>
      <c r="U356" s="5"/>
      <c r="V356" s="5"/>
      <c r="W356" s="3"/>
      <c r="X356" s="20"/>
      <c r="Y356" s="20"/>
      <c r="Z356" s="20"/>
      <c r="AA356" s="69"/>
      <c r="AB356" s="69"/>
      <c r="AC356" s="69"/>
      <c r="AD356" s="20"/>
      <c r="AE356" s="20"/>
      <c r="AF356" s="5"/>
      <c r="AG356" s="22"/>
      <c r="AH356" s="5"/>
      <c r="AI356" s="5"/>
      <c r="AJ356" s="5"/>
      <c r="AK356" s="20" t="s">
        <v>1508</v>
      </c>
      <c r="AL356" s="68" t="s">
        <v>46</v>
      </c>
      <c r="AM356" s="68">
        <v>2299</v>
      </c>
      <c r="AN356" s="68" t="s">
        <v>48</v>
      </c>
      <c r="AO356" s="68" t="s">
        <v>1509</v>
      </c>
      <c r="AP356" s="20" t="s">
        <v>2579</v>
      </c>
      <c r="AQ356" s="20" t="s">
        <v>1688</v>
      </c>
      <c r="AR356" s="2" t="s">
        <v>2556</v>
      </c>
      <c r="AS356" s="2"/>
      <c r="AT356" s="39" t="s">
        <v>2577</v>
      </c>
      <c r="AU356" s="2"/>
      <c r="AV356" s="39" t="s">
        <v>422</v>
      </c>
      <c r="AW356" s="94" t="s">
        <v>423</v>
      </c>
      <c r="AX356" s="115">
        <v>56000004</v>
      </c>
      <c r="AY356" s="116">
        <v>1</v>
      </c>
      <c r="AZ356" s="116" t="s">
        <v>2559</v>
      </c>
      <c r="BA356" s="116" t="s">
        <v>896</v>
      </c>
      <c r="BB356" s="116" t="s">
        <v>2581</v>
      </c>
      <c r="BC356" s="117">
        <v>56000004</v>
      </c>
      <c r="BD356" s="117">
        <v>56000004</v>
      </c>
    </row>
    <row r="357" spans="1:56" s="64" customFormat="1" ht="60" customHeight="1" x14ac:dyDescent="0.25">
      <c r="A357" s="68">
        <v>998</v>
      </c>
      <c r="B357" s="20" t="s">
        <v>1500</v>
      </c>
      <c r="C357" s="20" t="s">
        <v>2548</v>
      </c>
      <c r="D357" s="20" t="s">
        <v>2548</v>
      </c>
      <c r="E357" s="20" t="s">
        <v>35</v>
      </c>
      <c r="F357" s="20" t="s">
        <v>2576</v>
      </c>
      <c r="G357" s="20" t="s">
        <v>416</v>
      </c>
      <c r="H357" s="20" t="s">
        <v>2549</v>
      </c>
      <c r="I357" s="94" t="s">
        <v>416</v>
      </c>
      <c r="J357" s="94" t="s">
        <v>416</v>
      </c>
      <c r="K357" s="68">
        <f>IF(I357="na",0,IF(COUNTIFS($C$1:C357,C357,$I$1:I357,I357)&gt;1,0,1))</f>
        <v>0</v>
      </c>
      <c r="L357" s="68">
        <f>IF(I357="na",0,IF(COUNTIFS($D$1:D357,D357,$I$1:I357,I357)&gt;1,0,1))</f>
        <v>0</v>
      </c>
      <c r="M357" s="68">
        <f>IF(S357="",0,IF(VLOOKUP(R357,#REF!,2,0)=1,S357-O357,S357-SUMIFS($S:$S,$R:$R,INDEX(meses,VLOOKUP(R357,#REF!,2,0)-1),D:D,D357)))</f>
        <v>0</v>
      </c>
      <c r="N357" s="68"/>
      <c r="O357" s="68"/>
      <c r="P357" s="68"/>
      <c r="Q357" s="68"/>
      <c r="R357" s="94" t="s">
        <v>392</v>
      </c>
      <c r="S357" s="1"/>
      <c r="T357" s="22"/>
      <c r="U357" s="5"/>
      <c r="V357" s="5"/>
      <c r="W357" s="3"/>
      <c r="X357" s="20"/>
      <c r="Y357" s="20"/>
      <c r="Z357" s="20"/>
      <c r="AA357" s="69"/>
      <c r="AB357" s="69"/>
      <c r="AC357" s="69"/>
      <c r="AD357" s="20"/>
      <c r="AE357" s="20"/>
      <c r="AF357" s="5"/>
      <c r="AG357" s="22"/>
      <c r="AH357" s="5"/>
      <c r="AI357" s="5"/>
      <c r="AJ357" s="5"/>
      <c r="AK357" s="20" t="s">
        <v>1508</v>
      </c>
      <c r="AL357" s="68" t="s">
        <v>46</v>
      </c>
      <c r="AM357" s="68">
        <v>2299</v>
      </c>
      <c r="AN357" s="68" t="s">
        <v>48</v>
      </c>
      <c r="AO357" s="68" t="s">
        <v>1509</v>
      </c>
      <c r="AP357" s="20" t="s">
        <v>2579</v>
      </c>
      <c r="AQ357" s="20" t="s">
        <v>1688</v>
      </c>
      <c r="AR357" s="2" t="s">
        <v>2556</v>
      </c>
      <c r="AS357" s="2" t="s">
        <v>2588</v>
      </c>
      <c r="AT357" s="39" t="s">
        <v>2577</v>
      </c>
      <c r="AU357" s="2"/>
      <c r="AV357" s="39" t="s">
        <v>422</v>
      </c>
      <c r="AW357" s="94" t="s">
        <v>423</v>
      </c>
      <c r="AX357" s="115">
        <v>37327200</v>
      </c>
      <c r="AY357" s="116">
        <v>1</v>
      </c>
      <c r="AZ357" s="116" t="s">
        <v>2559</v>
      </c>
      <c r="BA357" s="116" t="s">
        <v>896</v>
      </c>
      <c r="BB357" s="116" t="s">
        <v>2581</v>
      </c>
      <c r="BC357" s="117">
        <v>37327200</v>
      </c>
      <c r="BD357" s="117">
        <v>37327200</v>
      </c>
    </row>
    <row r="358" spans="1:56" s="64" customFormat="1" ht="60" customHeight="1" x14ac:dyDescent="0.25">
      <c r="A358" s="68">
        <v>999</v>
      </c>
      <c r="B358" s="20" t="s">
        <v>1500</v>
      </c>
      <c r="C358" s="20" t="s">
        <v>2548</v>
      </c>
      <c r="D358" s="20" t="s">
        <v>2548</v>
      </c>
      <c r="E358" s="20" t="s">
        <v>35</v>
      </c>
      <c r="F358" s="20" t="s">
        <v>2576</v>
      </c>
      <c r="G358" s="20" t="s">
        <v>416</v>
      </c>
      <c r="H358" s="20" t="s">
        <v>2549</v>
      </c>
      <c r="I358" s="94" t="s">
        <v>416</v>
      </c>
      <c r="J358" s="94" t="s">
        <v>416</v>
      </c>
      <c r="K358" s="68">
        <f>IF(I358="na",0,IF(COUNTIFS($C$1:C358,C358,$I$1:I358,I358)&gt;1,0,1))</f>
        <v>0</v>
      </c>
      <c r="L358" s="68">
        <f>IF(I358="na",0,IF(COUNTIFS($D$1:D358,D358,$I$1:I358,I358)&gt;1,0,1))</f>
        <v>0</v>
      </c>
      <c r="M358" s="68">
        <f>IF(S358="",0,IF(VLOOKUP(R358,#REF!,2,0)=1,S358-O358,S358-SUMIFS($S:$S,$R:$R,INDEX(meses,VLOOKUP(R358,#REF!,2,0)-1),D:D,D358)))</f>
        <v>0</v>
      </c>
      <c r="N358" s="68"/>
      <c r="O358" s="68"/>
      <c r="P358" s="68"/>
      <c r="Q358" s="68"/>
      <c r="R358" s="94" t="s">
        <v>392</v>
      </c>
      <c r="S358" s="1"/>
      <c r="T358" s="22"/>
      <c r="U358" s="5"/>
      <c r="V358" s="5"/>
      <c r="W358" s="3"/>
      <c r="X358" s="20"/>
      <c r="Y358" s="20"/>
      <c r="Z358" s="20"/>
      <c r="AA358" s="69"/>
      <c r="AB358" s="69"/>
      <c r="AC358" s="69"/>
      <c r="AD358" s="20"/>
      <c r="AE358" s="20"/>
      <c r="AF358" s="5"/>
      <c r="AG358" s="22"/>
      <c r="AH358" s="5"/>
      <c r="AI358" s="5"/>
      <c r="AJ358" s="5"/>
      <c r="AK358" s="20" t="s">
        <v>1508</v>
      </c>
      <c r="AL358" s="68" t="s">
        <v>46</v>
      </c>
      <c r="AM358" s="68">
        <v>2299</v>
      </c>
      <c r="AN358" s="68" t="s">
        <v>48</v>
      </c>
      <c r="AO358" s="68" t="s">
        <v>1509</v>
      </c>
      <c r="AP358" s="20" t="s">
        <v>2579</v>
      </c>
      <c r="AQ358" s="20" t="s">
        <v>1688</v>
      </c>
      <c r="AR358" s="2" t="s">
        <v>2556</v>
      </c>
      <c r="AS358" s="2"/>
      <c r="AT358" s="39" t="s">
        <v>2577</v>
      </c>
      <c r="AU358" s="2"/>
      <c r="AV358" s="39" t="s">
        <v>422</v>
      </c>
      <c r="AW358" s="94" t="s">
        <v>423</v>
      </c>
      <c r="AX358" s="115">
        <v>83199997</v>
      </c>
      <c r="AY358" s="116">
        <v>1</v>
      </c>
      <c r="AZ358" s="116" t="s">
        <v>2559</v>
      </c>
      <c r="BA358" s="116" t="s">
        <v>896</v>
      </c>
      <c r="BB358" s="116" t="s">
        <v>2581</v>
      </c>
      <c r="BC358" s="117">
        <v>83199997</v>
      </c>
      <c r="BD358" s="117">
        <v>83199997</v>
      </c>
    </row>
    <row r="359" spans="1:56" s="64" customFormat="1" ht="60" customHeight="1" x14ac:dyDescent="0.25">
      <c r="A359" s="68">
        <v>1000</v>
      </c>
      <c r="B359" s="20" t="s">
        <v>1500</v>
      </c>
      <c r="C359" s="20" t="s">
        <v>2548</v>
      </c>
      <c r="D359" s="20" t="s">
        <v>2548</v>
      </c>
      <c r="E359" s="20" t="s">
        <v>35</v>
      </c>
      <c r="F359" s="20" t="s">
        <v>2576</v>
      </c>
      <c r="G359" s="20" t="s">
        <v>416</v>
      </c>
      <c r="H359" s="20" t="s">
        <v>2549</v>
      </c>
      <c r="I359" s="94" t="s">
        <v>416</v>
      </c>
      <c r="J359" s="94" t="s">
        <v>416</v>
      </c>
      <c r="K359" s="68">
        <f>IF(I359="na",0,IF(COUNTIFS($C$1:C359,C359,$I$1:I359,I359)&gt;1,0,1))</f>
        <v>0</v>
      </c>
      <c r="L359" s="68">
        <f>IF(I359="na",0,IF(COUNTIFS($D$1:D359,D359,$I$1:I359,I359)&gt;1,0,1))</f>
        <v>0</v>
      </c>
      <c r="M359" s="68">
        <f>IF(S359="",0,IF(VLOOKUP(R359,#REF!,2,0)=1,S359-O359,S359-SUMIFS($S:$S,$R:$R,INDEX(meses,VLOOKUP(R359,#REF!,2,0)-1),D:D,D359)))</f>
        <v>0</v>
      </c>
      <c r="N359" s="68"/>
      <c r="O359" s="68"/>
      <c r="P359" s="68"/>
      <c r="Q359" s="68"/>
      <c r="R359" s="94" t="s">
        <v>392</v>
      </c>
      <c r="S359" s="1"/>
      <c r="T359" s="22"/>
      <c r="U359" s="5"/>
      <c r="V359" s="5"/>
      <c r="W359" s="3"/>
      <c r="X359" s="20"/>
      <c r="Y359" s="20"/>
      <c r="Z359" s="20"/>
      <c r="AA359" s="69"/>
      <c r="AB359" s="69"/>
      <c r="AC359" s="69"/>
      <c r="AD359" s="20"/>
      <c r="AE359" s="20"/>
      <c r="AF359" s="5"/>
      <c r="AG359" s="22"/>
      <c r="AH359" s="5"/>
      <c r="AI359" s="5"/>
      <c r="AJ359" s="5"/>
      <c r="AK359" s="20" t="s">
        <v>1508</v>
      </c>
      <c r="AL359" s="68" t="s">
        <v>46</v>
      </c>
      <c r="AM359" s="68">
        <v>2299</v>
      </c>
      <c r="AN359" s="68" t="s">
        <v>48</v>
      </c>
      <c r="AO359" s="68" t="s">
        <v>1509</v>
      </c>
      <c r="AP359" s="20" t="s">
        <v>2579</v>
      </c>
      <c r="AQ359" s="20" t="s">
        <v>1688</v>
      </c>
      <c r="AR359" s="2" t="s">
        <v>2556</v>
      </c>
      <c r="AS359" s="2"/>
      <c r="AT359" s="39" t="s">
        <v>2577</v>
      </c>
      <c r="AU359" s="2"/>
      <c r="AV359" s="39" t="s">
        <v>422</v>
      </c>
      <c r="AW359" s="94" t="s">
        <v>423</v>
      </c>
      <c r="AX359" s="115">
        <v>72017599</v>
      </c>
      <c r="AY359" s="116">
        <v>1</v>
      </c>
      <c r="AZ359" s="116" t="s">
        <v>2559</v>
      </c>
      <c r="BA359" s="116" t="s">
        <v>896</v>
      </c>
      <c r="BB359" s="116" t="s">
        <v>2581</v>
      </c>
      <c r="BC359" s="117">
        <v>72017599</v>
      </c>
      <c r="BD359" s="117">
        <v>72017599</v>
      </c>
    </row>
    <row r="360" spans="1:56" s="64" customFormat="1" ht="60" customHeight="1" x14ac:dyDescent="0.25">
      <c r="A360" s="68">
        <v>1001</v>
      </c>
      <c r="B360" s="20" t="s">
        <v>1500</v>
      </c>
      <c r="C360" s="20" t="s">
        <v>2548</v>
      </c>
      <c r="D360" s="20" t="s">
        <v>2548</v>
      </c>
      <c r="E360" s="20" t="s">
        <v>35</v>
      </c>
      <c r="F360" s="20" t="s">
        <v>2576</v>
      </c>
      <c r="G360" s="20" t="s">
        <v>416</v>
      </c>
      <c r="H360" s="20" t="s">
        <v>2549</v>
      </c>
      <c r="I360" s="94" t="s">
        <v>416</v>
      </c>
      <c r="J360" s="94" t="s">
        <v>416</v>
      </c>
      <c r="K360" s="68">
        <f>IF(I360="na",0,IF(COUNTIFS($C$1:C360,C360,$I$1:I360,I360)&gt;1,0,1))</f>
        <v>0</v>
      </c>
      <c r="L360" s="68">
        <f>IF(I360="na",0,IF(COUNTIFS($D$1:D360,D360,$I$1:I360,I360)&gt;1,0,1))</f>
        <v>0</v>
      </c>
      <c r="M360" s="68">
        <f>IF(S360="",0,IF(VLOOKUP(R360,#REF!,2,0)=1,S360-O360,S360-SUMIFS($S:$S,$R:$R,INDEX(meses,VLOOKUP(R360,#REF!,2,0)-1),D:D,D360)))</f>
        <v>0</v>
      </c>
      <c r="N360" s="68"/>
      <c r="O360" s="68"/>
      <c r="P360" s="68"/>
      <c r="Q360" s="68"/>
      <c r="R360" s="94" t="s">
        <v>392</v>
      </c>
      <c r="S360" s="1"/>
      <c r="T360" s="22"/>
      <c r="U360" s="5"/>
      <c r="V360" s="5"/>
      <c r="W360" s="3"/>
      <c r="X360" s="20"/>
      <c r="Y360" s="20"/>
      <c r="Z360" s="20"/>
      <c r="AA360" s="69"/>
      <c r="AB360" s="69"/>
      <c r="AC360" s="69"/>
      <c r="AD360" s="20"/>
      <c r="AE360" s="20"/>
      <c r="AF360" s="5"/>
      <c r="AG360" s="22"/>
      <c r="AH360" s="5"/>
      <c r="AI360" s="5"/>
      <c r="AJ360" s="5"/>
      <c r="AK360" s="20" t="s">
        <v>1508</v>
      </c>
      <c r="AL360" s="68" t="s">
        <v>46</v>
      </c>
      <c r="AM360" s="68">
        <v>2299</v>
      </c>
      <c r="AN360" s="68" t="s">
        <v>48</v>
      </c>
      <c r="AO360" s="68" t="s">
        <v>1509</v>
      </c>
      <c r="AP360" s="20" t="s">
        <v>2579</v>
      </c>
      <c r="AQ360" s="20" t="s">
        <v>1688</v>
      </c>
      <c r="AR360" s="2" t="s">
        <v>2556</v>
      </c>
      <c r="AS360" s="2"/>
      <c r="AT360" s="39" t="s">
        <v>2577</v>
      </c>
      <c r="AU360" s="2"/>
      <c r="AV360" s="39" t="s">
        <v>422</v>
      </c>
      <c r="AW360" s="94" t="s">
        <v>423</v>
      </c>
      <c r="AX360" s="115">
        <v>56032005</v>
      </c>
      <c r="AY360" s="116">
        <v>1</v>
      </c>
      <c r="AZ360" s="116" t="s">
        <v>2559</v>
      </c>
      <c r="BA360" s="116" t="s">
        <v>896</v>
      </c>
      <c r="BB360" s="116" t="s">
        <v>2581</v>
      </c>
      <c r="BC360" s="117">
        <v>56032005</v>
      </c>
      <c r="BD360" s="117">
        <v>56032005</v>
      </c>
    </row>
    <row r="361" spans="1:56" s="64" customFormat="1" ht="60" customHeight="1" x14ac:dyDescent="0.25">
      <c r="A361" s="68">
        <v>1002</v>
      </c>
      <c r="B361" s="20" t="s">
        <v>1500</v>
      </c>
      <c r="C361" s="20" t="s">
        <v>2548</v>
      </c>
      <c r="D361" s="20" t="s">
        <v>2548</v>
      </c>
      <c r="E361" s="20" t="s">
        <v>35</v>
      </c>
      <c r="F361" s="20" t="s">
        <v>2576</v>
      </c>
      <c r="G361" s="20" t="s">
        <v>416</v>
      </c>
      <c r="H361" s="20" t="s">
        <v>2549</v>
      </c>
      <c r="I361" s="94" t="s">
        <v>416</v>
      </c>
      <c r="J361" s="94" t="s">
        <v>416</v>
      </c>
      <c r="K361" s="68">
        <f>IF(I361="na",0,IF(COUNTIFS($C$1:C361,C361,$I$1:I361,I361)&gt;1,0,1))</f>
        <v>0</v>
      </c>
      <c r="L361" s="68">
        <f>IF(I361="na",0,IF(COUNTIFS($D$1:D361,D361,$I$1:I361,I361)&gt;1,0,1))</f>
        <v>0</v>
      </c>
      <c r="M361" s="68">
        <f>IF(S361="",0,IF(VLOOKUP(R361,#REF!,2,0)=1,S361-O361,S361-SUMIFS($S:$S,$R:$R,INDEX(meses,VLOOKUP(R361,#REF!,2,0)-1),D:D,D361)))</f>
        <v>0</v>
      </c>
      <c r="N361" s="68"/>
      <c r="O361" s="68"/>
      <c r="P361" s="68"/>
      <c r="Q361" s="68"/>
      <c r="R361" s="94" t="s">
        <v>392</v>
      </c>
      <c r="S361" s="1"/>
      <c r="T361" s="22"/>
      <c r="U361" s="5"/>
      <c r="V361" s="5"/>
      <c r="W361" s="3"/>
      <c r="X361" s="20"/>
      <c r="Y361" s="20"/>
      <c r="Z361" s="20"/>
      <c r="AA361" s="69"/>
      <c r="AB361" s="69"/>
      <c r="AC361" s="69"/>
      <c r="AD361" s="20"/>
      <c r="AE361" s="20"/>
      <c r="AF361" s="5"/>
      <c r="AG361" s="22"/>
      <c r="AH361" s="5"/>
      <c r="AI361" s="5"/>
      <c r="AJ361" s="5"/>
      <c r="AK361" s="20" t="s">
        <v>1508</v>
      </c>
      <c r="AL361" s="68" t="s">
        <v>46</v>
      </c>
      <c r="AM361" s="68">
        <v>2299</v>
      </c>
      <c r="AN361" s="68" t="s">
        <v>48</v>
      </c>
      <c r="AO361" s="68" t="s">
        <v>1509</v>
      </c>
      <c r="AP361" s="20" t="s">
        <v>2579</v>
      </c>
      <c r="AQ361" s="20" t="s">
        <v>1688</v>
      </c>
      <c r="AR361" s="2" t="s">
        <v>2556</v>
      </c>
      <c r="AS361" s="2"/>
      <c r="AT361" s="39" t="s">
        <v>2577</v>
      </c>
      <c r="AU361" s="2"/>
      <c r="AV361" s="39" t="s">
        <v>422</v>
      </c>
      <c r="AW361" s="94" t="s">
        <v>423</v>
      </c>
      <c r="AX361" s="115">
        <v>56000004</v>
      </c>
      <c r="AY361" s="116">
        <v>1</v>
      </c>
      <c r="AZ361" s="116" t="s">
        <v>2559</v>
      </c>
      <c r="BA361" s="116" t="s">
        <v>896</v>
      </c>
      <c r="BB361" s="116" t="s">
        <v>2581</v>
      </c>
      <c r="BC361" s="117">
        <v>56000004</v>
      </c>
      <c r="BD361" s="117">
        <v>56000004</v>
      </c>
    </row>
    <row r="362" spans="1:56" s="64" customFormat="1" ht="60" customHeight="1" x14ac:dyDescent="0.25">
      <c r="A362" s="68">
        <v>1003</v>
      </c>
      <c r="B362" s="20" t="s">
        <v>1500</v>
      </c>
      <c r="C362" s="20" t="s">
        <v>2548</v>
      </c>
      <c r="D362" s="20" t="s">
        <v>2548</v>
      </c>
      <c r="E362" s="20" t="s">
        <v>35</v>
      </c>
      <c r="F362" s="20" t="s">
        <v>2576</v>
      </c>
      <c r="G362" s="20" t="s">
        <v>416</v>
      </c>
      <c r="H362" s="20" t="s">
        <v>2549</v>
      </c>
      <c r="I362" s="94" t="s">
        <v>416</v>
      </c>
      <c r="J362" s="94" t="s">
        <v>416</v>
      </c>
      <c r="K362" s="68">
        <f>IF(I362="na",0,IF(COUNTIFS($C$1:C362,C362,$I$1:I362,I362)&gt;1,0,1))</f>
        <v>0</v>
      </c>
      <c r="L362" s="68">
        <f>IF(I362="na",0,IF(COUNTIFS($D$1:D362,D362,$I$1:I362,I362)&gt;1,0,1))</f>
        <v>0</v>
      </c>
      <c r="M362" s="68">
        <f>IF(S362="",0,IF(VLOOKUP(R362,#REF!,2,0)=1,S362-O362,S362-SUMIFS($S:$S,$R:$R,INDEX(meses,VLOOKUP(R362,#REF!,2,0)-1),D:D,D362)))</f>
        <v>0</v>
      </c>
      <c r="N362" s="68"/>
      <c r="O362" s="68"/>
      <c r="P362" s="68"/>
      <c r="Q362" s="68"/>
      <c r="R362" s="94" t="s">
        <v>392</v>
      </c>
      <c r="S362" s="1"/>
      <c r="T362" s="22"/>
      <c r="U362" s="5"/>
      <c r="V362" s="5"/>
      <c r="W362" s="3"/>
      <c r="X362" s="20"/>
      <c r="Y362" s="20"/>
      <c r="Z362" s="20"/>
      <c r="AA362" s="69"/>
      <c r="AB362" s="69"/>
      <c r="AC362" s="69"/>
      <c r="AD362" s="20"/>
      <c r="AE362" s="20"/>
      <c r="AF362" s="5"/>
      <c r="AG362" s="22"/>
      <c r="AH362" s="5"/>
      <c r="AI362" s="5"/>
      <c r="AJ362" s="5"/>
      <c r="AK362" s="20" t="s">
        <v>1508</v>
      </c>
      <c r="AL362" s="68" t="s">
        <v>46</v>
      </c>
      <c r="AM362" s="68">
        <v>2299</v>
      </c>
      <c r="AN362" s="68" t="s">
        <v>48</v>
      </c>
      <c r="AO362" s="68" t="s">
        <v>1509</v>
      </c>
      <c r="AP362" s="20" t="s">
        <v>2579</v>
      </c>
      <c r="AQ362" s="20" t="s">
        <v>1688</v>
      </c>
      <c r="AR362" s="2" t="s">
        <v>2556</v>
      </c>
      <c r="AS362" s="2" t="s">
        <v>2589</v>
      </c>
      <c r="AT362" s="39" t="s">
        <v>2577</v>
      </c>
      <c r="AU362" s="2"/>
      <c r="AV362" s="39" t="s">
        <v>422</v>
      </c>
      <c r="AW362" s="94" t="s">
        <v>423</v>
      </c>
      <c r="AX362" s="115">
        <v>3134512838</v>
      </c>
      <c r="AY362" s="116">
        <v>1</v>
      </c>
      <c r="AZ362" s="116" t="s">
        <v>2559</v>
      </c>
      <c r="BA362" s="116" t="s">
        <v>896</v>
      </c>
      <c r="BB362" s="116" t="s">
        <v>2581</v>
      </c>
      <c r="BC362" s="117">
        <v>3134512838</v>
      </c>
      <c r="BD362" s="117">
        <v>3134512838</v>
      </c>
    </row>
    <row r="363" spans="1:56" s="41" customFormat="1" ht="63" customHeight="1" x14ac:dyDescent="0.25">
      <c r="A363" s="68">
        <v>1095</v>
      </c>
      <c r="B363" s="23" t="s">
        <v>1500</v>
      </c>
      <c r="C363" s="23" t="s">
        <v>2302</v>
      </c>
      <c r="D363" s="39" t="s">
        <v>2302</v>
      </c>
      <c r="E363" s="39" t="s">
        <v>35</v>
      </c>
      <c r="F363" s="39"/>
      <c r="G363" s="23" t="s">
        <v>416</v>
      </c>
      <c r="H363" s="23" t="s">
        <v>412</v>
      </c>
      <c r="I363" s="94" t="s">
        <v>416</v>
      </c>
      <c r="J363" s="94" t="s">
        <v>416</v>
      </c>
      <c r="K363" s="68">
        <f>IF(I363="na",0,IF(COUNTIFS($C$1:C363,C363,$I$1:I363,I363)&gt;1,0,1))</f>
        <v>0</v>
      </c>
      <c r="L363" s="68">
        <f>IF(I363="na",0,IF(COUNTIFS($D$1:D363,D363,$I$1:I363,I363)&gt;1,0,1))</f>
        <v>0</v>
      </c>
      <c r="M363" s="68">
        <f>IF(S363="",0,IF(VLOOKUP(R363,#REF!,2,0)=1,S363-O363,S363-SUMIFS($S:$S,$R:$R,INDEX(meses,VLOOKUP(R363,#REF!,2,0)-1),D:D,D363)))</f>
        <v>0</v>
      </c>
      <c r="N363" s="94"/>
      <c r="O363" s="94"/>
      <c r="P363" s="94"/>
      <c r="Q363" s="94"/>
      <c r="R363" s="94" t="s">
        <v>1727</v>
      </c>
      <c r="S363" s="1"/>
      <c r="T363" s="22"/>
      <c r="U363" s="3"/>
      <c r="V363" s="3"/>
      <c r="W363" s="3"/>
      <c r="X363" s="23"/>
      <c r="Y363" s="23" t="s">
        <v>2303</v>
      </c>
      <c r="Z363" s="23" t="s">
        <v>1493</v>
      </c>
      <c r="AA363" s="113">
        <v>0</v>
      </c>
      <c r="AB363" s="113">
        <v>100</v>
      </c>
      <c r="AC363" s="69">
        <f t="shared" ref="AC363:AC368" si="42">AB363-AA363</f>
        <v>100</v>
      </c>
      <c r="AD363" s="23" t="s">
        <v>416</v>
      </c>
      <c r="AE363" s="23" t="s">
        <v>2304</v>
      </c>
      <c r="AF363" s="172">
        <v>1</v>
      </c>
      <c r="AG363" s="22">
        <f t="shared" ref="AG363:AG368" si="43">(AF363-AA363)/(AB363-AA363)</f>
        <v>0.01</v>
      </c>
      <c r="AH363" s="140" t="s">
        <v>2394</v>
      </c>
      <c r="AI363" s="3"/>
      <c r="AJ363" s="3"/>
      <c r="AK363" s="23" t="s">
        <v>779</v>
      </c>
      <c r="AL363" s="94"/>
      <c r="AM363" s="94" t="s">
        <v>416</v>
      </c>
      <c r="AN363" s="94" t="s">
        <v>416</v>
      </c>
      <c r="AO363" s="94" t="s">
        <v>416</v>
      </c>
      <c r="AP363" s="23" t="s">
        <v>2305</v>
      </c>
      <c r="AQ363" s="23"/>
      <c r="AR363" s="2"/>
      <c r="AS363" s="2"/>
      <c r="AT363" s="39" t="s">
        <v>2306</v>
      </c>
      <c r="AU363" s="39"/>
      <c r="AV363" s="39" t="s">
        <v>70</v>
      </c>
      <c r="AW363" s="94" t="s">
        <v>779</v>
      </c>
      <c r="AX363" s="115">
        <v>4500000</v>
      </c>
      <c r="AY363" s="116">
        <v>11.5</v>
      </c>
      <c r="AZ363" s="116" t="s">
        <v>2307</v>
      </c>
      <c r="BA363" s="116" t="s">
        <v>57</v>
      </c>
      <c r="BB363" s="116" t="s">
        <v>2308</v>
      </c>
      <c r="BC363" s="117">
        <v>54000000</v>
      </c>
      <c r="BD363" s="72"/>
    </row>
    <row r="364" spans="1:56" s="41" customFormat="1" ht="63" customHeight="1" x14ac:dyDescent="0.25">
      <c r="A364" s="68">
        <v>1096</v>
      </c>
      <c r="B364" s="23" t="s">
        <v>1500</v>
      </c>
      <c r="C364" s="23" t="s">
        <v>2302</v>
      </c>
      <c r="D364" s="39" t="s">
        <v>2302</v>
      </c>
      <c r="E364" s="39" t="s">
        <v>35</v>
      </c>
      <c r="F364" s="39"/>
      <c r="G364" s="23" t="s">
        <v>416</v>
      </c>
      <c r="H364" s="23" t="s">
        <v>412</v>
      </c>
      <c r="I364" s="94" t="s">
        <v>416</v>
      </c>
      <c r="J364" s="94" t="s">
        <v>416</v>
      </c>
      <c r="K364" s="68">
        <f>IF(I364="na",0,IF(COUNTIFS($C$1:C364,C364,$I$1:I364,I364)&gt;1,0,1))</f>
        <v>0</v>
      </c>
      <c r="L364" s="68">
        <f>IF(I364="na",0,IF(COUNTIFS($D$1:D364,D364,$I$1:I364,I364)&gt;1,0,1))</f>
        <v>0</v>
      </c>
      <c r="M364" s="68">
        <f>IF(S364="",0,IF(VLOOKUP(R364,#REF!,2,0)=1,S364-O364,S364-SUMIFS($S:$S,$R:$R,INDEX(meses,VLOOKUP(R364,#REF!,2,0)-1),D:D,D364)))</f>
        <v>0</v>
      </c>
      <c r="N364" s="94"/>
      <c r="O364" s="94"/>
      <c r="P364" s="94"/>
      <c r="Q364" s="94"/>
      <c r="R364" s="94" t="s">
        <v>1727</v>
      </c>
      <c r="S364" s="1"/>
      <c r="T364" s="22"/>
      <c r="U364" s="3"/>
      <c r="V364" s="3"/>
      <c r="W364" s="3"/>
      <c r="X364" s="23"/>
      <c r="Y364" s="23" t="s">
        <v>2309</v>
      </c>
      <c r="Z364" s="23"/>
      <c r="AA364" s="113">
        <v>0</v>
      </c>
      <c r="AB364" s="113">
        <v>100</v>
      </c>
      <c r="AC364" s="69">
        <f t="shared" si="42"/>
        <v>100</v>
      </c>
      <c r="AD364" s="23"/>
      <c r="AE364" s="23" t="s">
        <v>1494</v>
      </c>
      <c r="AF364" s="172">
        <v>0.2</v>
      </c>
      <c r="AG364" s="22">
        <f t="shared" si="43"/>
        <v>2E-3</v>
      </c>
      <c r="AH364" s="140" t="s">
        <v>2395</v>
      </c>
      <c r="AI364" s="3"/>
      <c r="AJ364" s="3"/>
      <c r="AK364" s="23" t="s">
        <v>779</v>
      </c>
      <c r="AL364" s="94"/>
      <c r="AM364" s="94" t="s">
        <v>416</v>
      </c>
      <c r="AN364" s="94" t="s">
        <v>416</v>
      </c>
      <c r="AO364" s="94" t="s">
        <v>416</v>
      </c>
      <c r="AP364" s="23" t="s">
        <v>2305</v>
      </c>
      <c r="AQ364" s="23"/>
      <c r="AR364" s="2"/>
      <c r="AS364" s="2"/>
      <c r="AT364" s="39" t="s">
        <v>2310</v>
      </c>
      <c r="AU364" s="39"/>
      <c r="AV364" s="39" t="s">
        <v>70</v>
      </c>
      <c r="AW364" s="94" t="s">
        <v>779</v>
      </c>
      <c r="AX364" s="115">
        <v>2271150</v>
      </c>
      <c r="AY364" s="116">
        <v>11.5</v>
      </c>
      <c r="AZ364" s="116" t="s">
        <v>2307</v>
      </c>
      <c r="BA364" s="116" t="s">
        <v>57</v>
      </c>
      <c r="BB364" s="116" t="s">
        <v>2308</v>
      </c>
      <c r="BC364" s="117">
        <v>26118225</v>
      </c>
      <c r="BD364" s="72"/>
    </row>
    <row r="365" spans="1:56" s="41" customFormat="1" ht="63" customHeight="1" x14ac:dyDescent="0.25">
      <c r="A365" s="68">
        <v>1097</v>
      </c>
      <c r="B365" s="23" t="s">
        <v>1500</v>
      </c>
      <c r="C365" s="23" t="s">
        <v>2302</v>
      </c>
      <c r="D365" s="39" t="s">
        <v>2302</v>
      </c>
      <c r="E365" s="39" t="s">
        <v>35</v>
      </c>
      <c r="F365" s="39"/>
      <c r="G365" s="23" t="s">
        <v>416</v>
      </c>
      <c r="H365" s="23" t="s">
        <v>412</v>
      </c>
      <c r="I365" s="94" t="s">
        <v>416</v>
      </c>
      <c r="J365" s="94" t="s">
        <v>416</v>
      </c>
      <c r="K365" s="68">
        <f>IF(I365="na",0,IF(COUNTIFS($C$1:C365,C365,$I$1:I365,I365)&gt;1,0,1))</f>
        <v>0</v>
      </c>
      <c r="L365" s="68">
        <f>IF(I365="na",0,IF(COUNTIFS($D$1:D365,D365,$I$1:I365,I365)&gt;1,0,1))</f>
        <v>0</v>
      </c>
      <c r="M365" s="68">
        <f>IF(S365="",0,IF(VLOOKUP(R365,#REF!,2,0)=1,S365-O365,S365-SUMIFS($S:$S,$R:$R,INDEX(meses,VLOOKUP(R365,#REF!,2,0)-1),D:D,D365)))</f>
        <v>0</v>
      </c>
      <c r="N365" s="94"/>
      <c r="O365" s="94"/>
      <c r="P365" s="94"/>
      <c r="Q365" s="94"/>
      <c r="R365" s="94" t="s">
        <v>1727</v>
      </c>
      <c r="S365" s="1"/>
      <c r="T365" s="22"/>
      <c r="U365" s="3"/>
      <c r="V365" s="3"/>
      <c r="W365" s="3"/>
      <c r="X365" s="23"/>
      <c r="Y365" s="23" t="s">
        <v>2311</v>
      </c>
      <c r="Z365" s="23" t="s">
        <v>1493</v>
      </c>
      <c r="AA365" s="113">
        <v>0</v>
      </c>
      <c r="AB365" s="113">
        <v>100</v>
      </c>
      <c r="AC365" s="69">
        <f t="shared" si="42"/>
        <v>100</v>
      </c>
      <c r="AD365" s="23" t="s">
        <v>416</v>
      </c>
      <c r="AE365" s="23" t="s">
        <v>2312</v>
      </c>
      <c r="AF365" s="172">
        <v>0.5</v>
      </c>
      <c r="AG365" s="22">
        <f t="shared" si="43"/>
        <v>5.0000000000000001E-3</v>
      </c>
      <c r="AH365" s="140" t="s">
        <v>2396</v>
      </c>
      <c r="AI365" s="3"/>
      <c r="AJ365" s="3"/>
      <c r="AK365" s="23" t="s">
        <v>779</v>
      </c>
      <c r="AL365" s="94"/>
      <c r="AM365" s="94" t="s">
        <v>416</v>
      </c>
      <c r="AN365" s="94" t="s">
        <v>416</v>
      </c>
      <c r="AO365" s="94" t="s">
        <v>416</v>
      </c>
      <c r="AP365" s="23" t="s">
        <v>2313</v>
      </c>
      <c r="AQ365" s="23"/>
      <c r="AR365" s="2"/>
      <c r="AS365" s="2"/>
      <c r="AT365" s="39" t="s">
        <v>2314</v>
      </c>
      <c r="AU365" s="39"/>
      <c r="AV365" s="39" t="s">
        <v>70</v>
      </c>
      <c r="AW365" s="94" t="s">
        <v>779</v>
      </c>
      <c r="AX365" s="115">
        <v>4326000</v>
      </c>
      <c r="AY365" s="116">
        <v>11.5</v>
      </c>
      <c r="AZ365" s="116" t="s">
        <v>2307</v>
      </c>
      <c r="BA365" s="116" t="s">
        <v>332</v>
      </c>
      <c r="BB365" s="116" t="s">
        <v>2315</v>
      </c>
      <c r="BC365" s="117">
        <v>49749000</v>
      </c>
      <c r="BD365" s="72"/>
    </row>
    <row r="366" spans="1:56" s="41" customFormat="1" ht="63" customHeight="1" x14ac:dyDescent="0.25">
      <c r="A366" s="68">
        <v>1098</v>
      </c>
      <c r="B366" s="23" t="s">
        <v>1500</v>
      </c>
      <c r="C366" s="23" t="s">
        <v>2302</v>
      </c>
      <c r="D366" s="39" t="s">
        <v>2302</v>
      </c>
      <c r="E366" s="39" t="s">
        <v>35</v>
      </c>
      <c r="F366" s="39"/>
      <c r="G366" s="23" t="s">
        <v>416</v>
      </c>
      <c r="H366" s="23" t="s">
        <v>412</v>
      </c>
      <c r="I366" s="94" t="s">
        <v>416</v>
      </c>
      <c r="J366" s="94" t="s">
        <v>416</v>
      </c>
      <c r="K366" s="68">
        <f>IF(I366="na",0,IF(COUNTIFS($C$1:C366,C366,$I$1:I366,I366)&gt;1,0,1))</f>
        <v>0</v>
      </c>
      <c r="L366" s="68">
        <f>IF(I366="na",0,IF(COUNTIFS($D$1:D366,D366,$I$1:I366,I366)&gt;1,0,1))</f>
        <v>0</v>
      </c>
      <c r="M366" s="68">
        <f>IF(S366="",0,IF(VLOOKUP(R366,#REF!,2,0)=1,S366-O366,S366-SUMIFS($S:$S,$R:$R,INDEX(meses,VLOOKUP(R366,#REF!,2,0)-1),D:D,D366)))</f>
        <v>0</v>
      </c>
      <c r="N366" s="94"/>
      <c r="O366" s="94"/>
      <c r="P366" s="94"/>
      <c r="Q366" s="94"/>
      <c r="R366" s="94" t="s">
        <v>1727</v>
      </c>
      <c r="S366" s="1"/>
      <c r="T366" s="22"/>
      <c r="U366" s="3"/>
      <c r="V366" s="3"/>
      <c r="W366" s="3"/>
      <c r="X366" s="23"/>
      <c r="Y366" s="23" t="s">
        <v>2316</v>
      </c>
      <c r="Z366" s="23"/>
      <c r="AA366" s="113">
        <v>0</v>
      </c>
      <c r="AB366" s="113">
        <v>100</v>
      </c>
      <c r="AC366" s="69">
        <f t="shared" si="42"/>
        <v>100</v>
      </c>
      <c r="AD366" s="23"/>
      <c r="AE366" s="23" t="s">
        <v>1494</v>
      </c>
      <c r="AF366" s="172">
        <v>0</v>
      </c>
      <c r="AG366" s="22">
        <f t="shared" si="43"/>
        <v>0</v>
      </c>
      <c r="AH366" s="140" t="s">
        <v>2392</v>
      </c>
      <c r="AI366" s="3"/>
      <c r="AJ366" s="3"/>
      <c r="AK366" s="23" t="s">
        <v>779</v>
      </c>
      <c r="AL366" s="94"/>
      <c r="AM366" s="94" t="s">
        <v>416</v>
      </c>
      <c r="AN366" s="94" t="s">
        <v>416</v>
      </c>
      <c r="AO366" s="94" t="s">
        <v>416</v>
      </c>
      <c r="AP366" s="23" t="s">
        <v>2313</v>
      </c>
      <c r="AQ366" s="23"/>
      <c r="AR366" s="2"/>
      <c r="AS366" s="2"/>
      <c r="AT366" s="39" t="s">
        <v>2317</v>
      </c>
      <c r="AU366" s="39"/>
      <c r="AV366" s="39" t="s">
        <v>70</v>
      </c>
      <c r="AW366" s="94" t="s">
        <v>779</v>
      </c>
      <c r="AX366" s="115">
        <v>6000000</v>
      </c>
      <c r="AY366" s="116">
        <v>11.5</v>
      </c>
      <c r="AZ366" s="116" t="s">
        <v>2307</v>
      </c>
      <c r="BA366" s="116" t="s">
        <v>332</v>
      </c>
      <c r="BB366" s="116" t="s">
        <v>2315</v>
      </c>
      <c r="BC366" s="117">
        <v>69000000</v>
      </c>
      <c r="BD366" s="72"/>
    </row>
    <row r="367" spans="1:56" s="41" customFormat="1" ht="69" customHeight="1" x14ac:dyDescent="0.25">
      <c r="A367" s="68">
        <v>1099</v>
      </c>
      <c r="B367" s="23" t="s">
        <v>1500</v>
      </c>
      <c r="C367" s="23" t="s">
        <v>2302</v>
      </c>
      <c r="D367" s="39" t="s">
        <v>2302</v>
      </c>
      <c r="E367" s="39" t="s">
        <v>35</v>
      </c>
      <c r="F367" s="39"/>
      <c r="G367" s="23" t="s">
        <v>416</v>
      </c>
      <c r="H367" s="23" t="s">
        <v>412</v>
      </c>
      <c r="I367" s="94" t="s">
        <v>416</v>
      </c>
      <c r="J367" s="94" t="s">
        <v>416</v>
      </c>
      <c r="K367" s="68">
        <f>IF(I367="na",0,IF(COUNTIFS($C$1:C367,C367,$I$1:I367,I367)&gt;1,0,1))</f>
        <v>0</v>
      </c>
      <c r="L367" s="68">
        <f>IF(I367="na",0,IF(COUNTIFS($D$1:D367,D367,$I$1:I367,I367)&gt;1,0,1))</f>
        <v>0</v>
      </c>
      <c r="M367" s="68">
        <f>IF(S367="",0,IF(VLOOKUP(R367,#REF!,2,0)=1,S367-O367,S367-SUMIFS($S:$S,$R:$R,INDEX(meses,VLOOKUP(R367,#REF!,2,0)-1),D:D,D367)))</f>
        <v>0</v>
      </c>
      <c r="N367" s="94"/>
      <c r="O367" s="94"/>
      <c r="P367" s="94"/>
      <c r="Q367" s="94"/>
      <c r="R367" s="94" t="s">
        <v>1727</v>
      </c>
      <c r="S367" s="1"/>
      <c r="T367" s="22"/>
      <c r="U367" s="3"/>
      <c r="V367" s="3"/>
      <c r="W367" s="3"/>
      <c r="X367" s="23"/>
      <c r="Y367" s="23" t="s">
        <v>2318</v>
      </c>
      <c r="Z367" s="23" t="s">
        <v>1493</v>
      </c>
      <c r="AA367" s="113">
        <v>0</v>
      </c>
      <c r="AB367" s="113">
        <v>100</v>
      </c>
      <c r="AC367" s="69">
        <f t="shared" si="42"/>
        <v>100</v>
      </c>
      <c r="AD367" s="23" t="s">
        <v>416</v>
      </c>
      <c r="AE367" s="23" t="s">
        <v>2319</v>
      </c>
      <c r="AF367" s="172">
        <v>0.5</v>
      </c>
      <c r="AG367" s="22">
        <f t="shared" si="43"/>
        <v>5.0000000000000001E-3</v>
      </c>
      <c r="AH367" s="140" t="s">
        <v>2397</v>
      </c>
      <c r="AI367" s="3"/>
      <c r="AJ367" s="3"/>
      <c r="AK367" s="23" t="s">
        <v>779</v>
      </c>
      <c r="AL367" s="94"/>
      <c r="AM367" s="94" t="s">
        <v>416</v>
      </c>
      <c r="AN367" s="94" t="s">
        <v>416</v>
      </c>
      <c r="AO367" s="94" t="s">
        <v>416</v>
      </c>
      <c r="AP367" s="23" t="s">
        <v>2320</v>
      </c>
      <c r="AQ367" s="23"/>
      <c r="AR367" s="2"/>
      <c r="AS367" s="2"/>
      <c r="AT367" s="39" t="s">
        <v>2317</v>
      </c>
      <c r="AU367" s="39"/>
      <c r="AV367" s="39" t="s">
        <v>70</v>
      </c>
      <c r="AW367" s="94" t="s">
        <v>779</v>
      </c>
      <c r="AX367" s="115">
        <v>4326000</v>
      </c>
      <c r="AY367" s="116">
        <v>11.5</v>
      </c>
      <c r="AZ367" s="116" t="s">
        <v>2307</v>
      </c>
      <c r="BA367" s="116" t="s">
        <v>332</v>
      </c>
      <c r="BB367" s="116" t="s">
        <v>2315</v>
      </c>
      <c r="BC367" s="117">
        <v>51912000</v>
      </c>
      <c r="BD367" s="72"/>
    </row>
    <row r="368" spans="1:56" s="41" customFormat="1" ht="75" customHeight="1" x14ac:dyDescent="0.25">
      <c r="A368" s="68">
        <v>1100</v>
      </c>
      <c r="B368" s="23" t="s">
        <v>1500</v>
      </c>
      <c r="C368" s="23" t="s">
        <v>2302</v>
      </c>
      <c r="D368" s="39" t="s">
        <v>2302</v>
      </c>
      <c r="E368" s="39" t="s">
        <v>35</v>
      </c>
      <c r="F368" s="39"/>
      <c r="G368" s="23" t="s">
        <v>416</v>
      </c>
      <c r="H368" s="23" t="s">
        <v>412</v>
      </c>
      <c r="I368" s="94" t="s">
        <v>416</v>
      </c>
      <c r="J368" s="94" t="s">
        <v>416</v>
      </c>
      <c r="K368" s="68">
        <f>IF(I368="na",0,IF(COUNTIFS($C$1:C368,C368,$I$1:I368,I368)&gt;1,0,1))</f>
        <v>0</v>
      </c>
      <c r="L368" s="68">
        <f>IF(I368="na",0,IF(COUNTIFS($D$1:D368,D368,$I$1:I368,I368)&gt;1,0,1))</f>
        <v>0</v>
      </c>
      <c r="M368" s="68">
        <f>IF(S368="",0,IF(VLOOKUP(R368,#REF!,2,0)=1,S368-O368,S368-SUMIFS($S:$S,$R:$R,INDEX(meses,VLOOKUP(R368,#REF!,2,0)-1),D:D,D368)))</f>
        <v>0</v>
      </c>
      <c r="N368" s="94"/>
      <c r="O368" s="94"/>
      <c r="P368" s="94"/>
      <c r="Q368" s="94"/>
      <c r="R368" s="94" t="s">
        <v>1727</v>
      </c>
      <c r="S368" s="1"/>
      <c r="T368" s="22"/>
      <c r="U368" s="3"/>
      <c r="V368" s="3"/>
      <c r="W368" s="3"/>
      <c r="X368" s="23"/>
      <c r="Y368" s="23" t="s">
        <v>2321</v>
      </c>
      <c r="Z368" s="23"/>
      <c r="AA368" s="113">
        <v>0</v>
      </c>
      <c r="AB368" s="113">
        <v>100</v>
      </c>
      <c r="AC368" s="69">
        <f t="shared" si="42"/>
        <v>100</v>
      </c>
      <c r="AD368" s="23"/>
      <c r="AE368" s="23" t="s">
        <v>1494</v>
      </c>
      <c r="AF368" s="172">
        <v>0</v>
      </c>
      <c r="AG368" s="22">
        <f t="shared" si="43"/>
        <v>0</v>
      </c>
      <c r="AH368" s="140" t="s">
        <v>2393</v>
      </c>
      <c r="AI368" s="3"/>
      <c r="AJ368" s="3"/>
      <c r="AK368" s="23" t="s">
        <v>779</v>
      </c>
      <c r="AL368" s="94"/>
      <c r="AM368" s="94" t="s">
        <v>416</v>
      </c>
      <c r="AN368" s="94" t="s">
        <v>416</v>
      </c>
      <c r="AO368" s="94" t="s">
        <v>416</v>
      </c>
      <c r="AP368" s="23" t="s">
        <v>2320</v>
      </c>
      <c r="AQ368" s="23"/>
      <c r="AR368" s="2"/>
      <c r="AS368" s="2"/>
      <c r="AT368" s="39" t="s">
        <v>2322</v>
      </c>
      <c r="AU368" s="39"/>
      <c r="AV368" s="39" t="s">
        <v>70</v>
      </c>
      <c r="AW368" s="94" t="s">
        <v>779</v>
      </c>
      <c r="AX368" s="115">
        <v>14996800</v>
      </c>
      <c r="AY368" s="116">
        <v>11.5</v>
      </c>
      <c r="AZ368" s="116" t="s">
        <v>2307</v>
      </c>
      <c r="BA368" s="116" t="s">
        <v>332</v>
      </c>
      <c r="BB368" s="116" t="s">
        <v>2315</v>
      </c>
      <c r="BC368" s="117">
        <v>174137600</v>
      </c>
      <c r="BD368" s="72"/>
    </row>
    <row r="369" spans="1:56" s="41" customFormat="1" ht="63" customHeight="1" x14ac:dyDescent="0.25">
      <c r="A369" s="68">
        <v>1101</v>
      </c>
      <c r="B369" s="23" t="s">
        <v>1500</v>
      </c>
      <c r="C369" s="23" t="s">
        <v>2302</v>
      </c>
      <c r="D369" s="39" t="s">
        <v>2302</v>
      </c>
      <c r="E369" s="39" t="s">
        <v>35</v>
      </c>
      <c r="F369" s="39"/>
      <c r="G369" s="23" t="s">
        <v>416</v>
      </c>
      <c r="H369" s="23" t="s">
        <v>412</v>
      </c>
      <c r="I369" s="94" t="s">
        <v>416</v>
      </c>
      <c r="J369" s="94" t="s">
        <v>416</v>
      </c>
      <c r="K369" s="68">
        <f>IF(I369="na",0,IF(COUNTIFS($C$1:C369,C369,$I$1:I369,I369)&gt;1,0,1))</f>
        <v>0</v>
      </c>
      <c r="L369" s="68">
        <f>IF(I369="na",0,IF(COUNTIFS($D$1:D369,D369,$I$1:I369,I369)&gt;1,0,1))</f>
        <v>0</v>
      </c>
      <c r="M369" s="68">
        <f>IF(S369="",0,IF(VLOOKUP(R369,#REF!,2,0)=1,S369-O369,S369-SUMIFS($S:$S,$R:$R,INDEX(meses,VLOOKUP(R369,#REF!,2,0)-1),D:D,D369)))</f>
        <v>0</v>
      </c>
      <c r="N369" s="94"/>
      <c r="O369" s="94"/>
      <c r="P369" s="94"/>
      <c r="Q369" s="94"/>
      <c r="R369" s="94" t="s">
        <v>1727</v>
      </c>
      <c r="S369" s="1"/>
      <c r="T369" s="22"/>
      <c r="U369" s="3"/>
      <c r="V369" s="3"/>
      <c r="W369" s="3"/>
      <c r="X369" s="23"/>
      <c r="Y369" s="23"/>
      <c r="Z369" s="23"/>
      <c r="AA369" s="113"/>
      <c r="AB369" s="113"/>
      <c r="AC369" s="113"/>
      <c r="AD369" s="23"/>
      <c r="AE369" s="23"/>
      <c r="AF369" s="3"/>
      <c r="AG369" s="22"/>
      <c r="AH369" s="140"/>
      <c r="AI369" s="3"/>
      <c r="AJ369" s="3"/>
      <c r="AK369" s="23" t="s">
        <v>779</v>
      </c>
      <c r="AL369" s="94"/>
      <c r="AM369" s="94" t="s">
        <v>416</v>
      </c>
      <c r="AN369" s="94" t="s">
        <v>416</v>
      </c>
      <c r="AO369" s="94" t="s">
        <v>416</v>
      </c>
      <c r="AP369" s="23" t="s">
        <v>2320</v>
      </c>
      <c r="AQ369" s="23"/>
      <c r="AR369" s="2"/>
      <c r="AS369" s="2"/>
      <c r="AT369" s="39" t="s">
        <v>2314</v>
      </c>
      <c r="AU369" s="39"/>
      <c r="AV369" s="39" t="s">
        <v>70</v>
      </c>
      <c r="AW369" s="94" t="s">
        <v>779</v>
      </c>
      <c r="AX369" s="115">
        <v>3406725</v>
      </c>
      <c r="AY369" s="116">
        <v>11.5</v>
      </c>
      <c r="AZ369" s="116" t="s">
        <v>2307</v>
      </c>
      <c r="BA369" s="116" t="s">
        <v>332</v>
      </c>
      <c r="BB369" s="116" t="s">
        <v>2315</v>
      </c>
      <c r="BC369" s="117">
        <v>30659000</v>
      </c>
      <c r="BD369" s="72"/>
    </row>
    <row r="370" spans="1:56" s="41" customFormat="1" ht="63" customHeight="1" x14ac:dyDescent="0.25">
      <c r="A370" s="68">
        <v>1102</v>
      </c>
      <c r="B370" s="23" t="s">
        <v>1500</v>
      </c>
      <c r="C370" s="23" t="s">
        <v>2302</v>
      </c>
      <c r="D370" s="39" t="s">
        <v>2302</v>
      </c>
      <c r="E370" s="39" t="s">
        <v>35</v>
      </c>
      <c r="F370" s="39"/>
      <c r="G370" s="23" t="s">
        <v>416</v>
      </c>
      <c r="H370" s="23" t="s">
        <v>412</v>
      </c>
      <c r="I370" s="94" t="s">
        <v>416</v>
      </c>
      <c r="J370" s="94" t="s">
        <v>416</v>
      </c>
      <c r="K370" s="68">
        <f>IF(I370="na",0,IF(COUNTIFS($C$1:C370,C370,$I$1:I370,I370)&gt;1,0,1))</f>
        <v>0</v>
      </c>
      <c r="L370" s="68">
        <f>IF(I370="na",0,IF(COUNTIFS($D$1:D370,D370,$I$1:I370,I370)&gt;1,0,1))</f>
        <v>0</v>
      </c>
      <c r="M370" s="68">
        <f>IF(S370="",0,IF(VLOOKUP(R370,#REF!,2,0)=1,S370-O370,S370-SUMIFS($S:$S,$R:$R,INDEX(meses,VLOOKUP(R370,#REF!,2,0)-1),D:D,D370)))</f>
        <v>0</v>
      </c>
      <c r="N370" s="94"/>
      <c r="O370" s="94"/>
      <c r="P370" s="94"/>
      <c r="Q370" s="94"/>
      <c r="R370" s="94" t="s">
        <v>1727</v>
      </c>
      <c r="S370" s="1"/>
      <c r="T370" s="22"/>
      <c r="U370" s="3"/>
      <c r="V370" s="3"/>
      <c r="W370" s="3"/>
      <c r="X370" s="23"/>
      <c r="Y370" s="23"/>
      <c r="Z370" s="23"/>
      <c r="AA370" s="113"/>
      <c r="AB370" s="113"/>
      <c r="AC370" s="113"/>
      <c r="AD370" s="23"/>
      <c r="AE370" s="23"/>
      <c r="AF370" s="3"/>
      <c r="AG370" s="22"/>
      <c r="AH370" s="140"/>
      <c r="AI370" s="3"/>
      <c r="AJ370" s="3"/>
      <c r="AK370" s="23" t="s">
        <v>779</v>
      </c>
      <c r="AL370" s="94"/>
      <c r="AM370" s="94" t="s">
        <v>416</v>
      </c>
      <c r="AN370" s="94" t="s">
        <v>416</v>
      </c>
      <c r="AO370" s="94" t="s">
        <v>416</v>
      </c>
      <c r="AP370" s="23" t="s">
        <v>2320</v>
      </c>
      <c r="AQ370" s="23"/>
      <c r="AR370" s="2"/>
      <c r="AS370" s="2"/>
      <c r="AT370" s="39" t="s">
        <v>2323</v>
      </c>
      <c r="AU370" s="39"/>
      <c r="AV370" s="39" t="s">
        <v>70</v>
      </c>
      <c r="AW370" s="94" t="s">
        <v>779</v>
      </c>
      <c r="AX370" s="115">
        <v>3090000</v>
      </c>
      <c r="AY370" s="116">
        <v>11.5</v>
      </c>
      <c r="AZ370" s="116" t="s">
        <v>2307</v>
      </c>
      <c r="BA370" s="116" t="s">
        <v>57</v>
      </c>
      <c r="BB370" s="116" t="s">
        <v>2308</v>
      </c>
      <c r="BC370" s="117">
        <v>35535000</v>
      </c>
      <c r="BD370" s="72"/>
    </row>
    <row r="371" spans="1:56" s="41" customFormat="1" ht="63" customHeight="1" x14ac:dyDescent="0.25">
      <c r="A371" s="68">
        <v>1103</v>
      </c>
      <c r="B371" s="23" t="s">
        <v>1500</v>
      </c>
      <c r="C371" s="23" t="s">
        <v>2302</v>
      </c>
      <c r="D371" s="39" t="s">
        <v>2302</v>
      </c>
      <c r="E371" s="39" t="s">
        <v>35</v>
      </c>
      <c r="F371" s="39"/>
      <c r="G371" s="23" t="s">
        <v>416</v>
      </c>
      <c r="H371" s="23" t="s">
        <v>412</v>
      </c>
      <c r="I371" s="94" t="s">
        <v>416</v>
      </c>
      <c r="J371" s="94" t="s">
        <v>416</v>
      </c>
      <c r="K371" s="68">
        <f>IF(I371="na",0,IF(COUNTIFS($C$1:C371,C371,$I$1:I371,I371)&gt;1,0,1))</f>
        <v>0</v>
      </c>
      <c r="L371" s="68">
        <f>IF(I371="na",0,IF(COUNTIFS($D$1:D371,D371,$I$1:I371,I371)&gt;1,0,1))</f>
        <v>0</v>
      </c>
      <c r="M371" s="68">
        <f>IF(S371="",0,IF(VLOOKUP(R371,#REF!,2,0)=1,S371-O371,S371-SUMIFS($S:$S,$R:$R,INDEX(meses,VLOOKUP(R371,#REF!,2,0)-1),D:D,D371)))</f>
        <v>0</v>
      </c>
      <c r="N371" s="94"/>
      <c r="O371" s="94"/>
      <c r="P371" s="94"/>
      <c r="Q371" s="94"/>
      <c r="R371" s="94" t="s">
        <v>1727</v>
      </c>
      <c r="S371" s="1"/>
      <c r="T371" s="22"/>
      <c r="U371" s="3"/>
      <c r="V371" s="3"/>
      <c r="W371" s="3"/>
      <c r="X371" s="23"/>
      <c r="Y371" s="23" t="s">
        <v>2324</v>
      </c>
      <c r="Z371" s="23" t="s">
        <v>1493</v>
      </c>
      <c r="AA371" s="113">
        <v>0</v>
      </c>
      <c r="AB371" s="113">
        <v>100</v>
      </c>
      <c r="AC371" s="69">
        <f t="shared" ref="AC371:AC372" si="44">AB371-AA371</f>
        <v>100</v>
      </c>
      <c r="AD371" s="23" t="s">
        <v>416</v>
      </c>
      <c r="AE371" s="23" t="s">
        <v>2325</v>
      </c>
      <c r="AF371" s="172">
        <v>0.5</v>
      </c>
      <c r="AG371" s="22">
        <f t="shared" ref="AG371:AG372" si="45">(AF371-AA371)/(AB371-AA371)</f>
        <v>5.0000000000000001E-3</v>
      </c>
      <c r="AH371" s="140" t="s">
        <v>2398</v>
      </c>
      <c r="AI371" s="3"/>
      <c r="AJ371" s="3"/>
      <c r="AK371" s="23" t="s">
        <v>779</v>
      </c>
      <c r="AL371" s="94"/>
      <c r="AM371" s="94" t="s">
        <v>416</v>
      </c>
      <c r="AN371" s="94" t="s">
        <v>416</v>
      </c>
      <c r="AO371" s="94" t="s">
        <v>416</v>
      </c>
      <c r="AP371" s="23" t="s">
        <v>2326</v>
      </c>
      <c r="AQ371" s="23"/>
      <c r="AR371" s="2"/>
      <c r="AS371" s="2"/>
      <c r="AT371" s="39" t="s">
        <v>2327</v>
      </c>
      <c r="AU371" s="39"/>
      <c r="AV371" s="39" t="s">
        <v>70</v>
      </c>
      <c r="AW371" s="94" t="s">
        <v>779</v>
      </c>
      <c r="AX371" s="115">
        <v>2319560</v>
      </c>
      <c r="AY371" s="116">
        <v>11.5</v>
      </c>
      <c r="AZ371" s="116" t="s">
        <v>2307</v>
      </c>
      <c r="BA371" s="116" t="s">
        <v>57</v>
      </c>
      <c r="BB371" s="116" t="s">
        <v>2308</v>
      </c>
      <c r="BC371" s="117">
        <v>26674940</v>
      </c>
      <c r="BD371" s="72"/>
    </row>
    <row r="372" spans="1:56" s="41" customFormat="1" ht="63" customHeight="1" x14ac:dyDescent="0.25">
      <c r="A372" s="68">
        <v>1104</v>
      </c>
      <c r="B372" s="23" t="s">
        <v>1500</v>
      </c>
      <c r="C372" s="23" t="s">
        <v>2302</v>
      </c>
      <c r="D372" s="39" t="s">
        <v>2302</v>
      </c>
      <c r="E372" s="39" t="s">
        <v>35</v>
      </c>
      <c r="F372" s="39"/>
      <c r="G372" s="23" t="s">
        <v>416</v>
      </c>
      <c r="H372" s="23" t="s">
        <v>412</v>
      </c>
      <c r="I372" s="94" t="s">
        <v>416</v>
      </c>
      <c r="J372" s="94" t="s">
        <v>416</v>
      </c>
      <c r="K372" s="68">
        <f>IF(I372="na",0,IF(COUNTIFS($C$1:C372,C372,$I$1:I372,I372)&gt;1,0,1))</f>
        <v>0</v>
      </c>
      <c r="L372" s="68">
        <f>IF(I372="na",0,IF(COUNTIFS($D$1:D372,D372,$I$1:I372,I372)&gt;1,0,1))</f>
        <v>0</v>
      </c>
      <c r="M372" s="68">
        <f>IF(S372="",0,IF(VLOOKUP(R372,#REF!,2,0)=1,S372-O372,S372-SUMIFS($S:$S,$R:$R,INDEX(meses,VLOOKUP(R372,#REF!,2,0)-1),D:D,D372)))</f>
        <v>0</v>
      </c>
      <c r="N372" s="94"/>
      <c r="O372" s="94"/>
      <c r="P372" s="94"/>
      <c r="Q372" s="94"/>
      <c r="R372" s="94" t="s">
        <v>1727</v>
      </c>
      <c r="S372" s="1"/>
      <c r="T372" s="22"/>
      <c r="U372" s="3"/>
      <c r="V372" s="3"/>
      <c r="W372" s="3"/>
      <c r="X372" s="23"/>
      <c r="Y372" s="23" t="s">
        <v>2328</v>
      </c>
      <c r="Z372" s="23"/>
      <c r="AA372" s="113">
        <v>0</v>
      </c>
      <c r="AB372" s="113">
        <v>100</v>
      </c>
      <c r="AC372" s="69">
        <f t="shared" si="44"/>
        <v>100</v>
      </c>
      <c r="AD372" s="23"/>
      <c r="AE372" s="23" t="s">
        <v>1494</v>
      </c>
      <c r="AF372" s="172">
        <v>0</v>
      </c>
      <c r="AG372" s="22">
        <f t="shared" si="45"/>
        <v>0</v>
      </c>
      <c r="AH372" s="140" t="s">
        <v>2393</v>
      </c>
      <c r="AI372" s="3"/>
      <c r="AJ372" s="3"/>
      <c r="AK372" s="23" t="s">
        <v>779</v>
      </c>
      <c r="AL372" s="94"/>
      <c r="AM372" s="94" t="s">
        <v>416</v>
      </c>
      <c r="AN372" s="94" t="s">
        <v>416</v>
      </c>
      <c r="AO372" s="94" t="s">
        <v>416</v>
      </c>
      <c r="AP372" s="23" t="s">
        <v>2326</v>
      </c>
      <c r="AQ372" s="23"/>
      <c r="AR372" s="2"/>
      <c r="AS372" s="2"/>
      <c r="AT372" s="39" t="s">
        <v>2329</v>
      </c>
      <c r="AU372" s="39"/>
      <c r="AV372" s="39" t="s">
        <v>70</v>
      </c>
      <c r="AW372" s="94" t="s">
        <v>779</v>
      </c>
      <c r="AX372" s="115">
        <v>14708400</v>
      </c>
      <c r="AY372" s="116">
        <v>11.5</v>
      </c>
      <c r="AZ372" s="116" t="s">
        <v>2307</v>
      </c>
      <c r="BA372" s="116" t="s">
        <v>332</v>
      </c>
      <c r="BB372" s="116" t="s">
        <v>2315</v>
      </c>
      <c r="BC372" s="117">
        <v>170788800</v>
      </c>
      <c r="BD372" s="72"/>
    </row>
    <row r="373" spans="1:56" s="41" customFormat="1" ht="63" customHeight="1" x14ac:dyDescent="0.25">
      <c r="A373" s="68">
        <v>1105</v>
      </c>
      <c r="B373" s="23" t="s">
        <v>1500</v>
      </c>
      <c r="C373" s="23" t="s">
        <v>2302</v>
      </c>
      <c r="D373" s="39" t="s">
        <v>2302</v>
      </c>
      <c r="E373" s="39" t="s">
        <v>35</v>
      </c>
      <c r="F373" s="39"/>
      <c r="G373" s="23" t="s">
        <v>416</v>
      </c>
      <c r="H373" s="23" t="s">
        <v>412</v>
      </c>
      <c r="I373" s="94" t="s">
        <v>416</v>
      </c>
      <c r="J373" s="94" t="s">
        <v>416</v>
      </c>
      <c r="K373" s="68">
        <f>IF(I373="na",0,IF(COUNTIFS($C$1:C373,C373,$I$1:I373,I373)&gt;1,0,1))</f>
        <v>0</v>
      </c>
      <c r="L373" s="68">
        <f>IF(I373="na",0,IF(COUNTIFS($D$1:D373,D373,$I$1:I373,I373)&gt;1,0,1))</f>
        <v>0</v>
      </c>
      <c r="M373" s="68">
        <f>IF(S373="",0,IF(VLOOKUP(R373,#REF!,2,0)=1,S373-O373,S373-SUMIFS($S:$S,$R:$R,INDEX(meses,VLOOKUP(R373,#REF!,2,0)-1),D:D,D373)))</f>
        <v>0</v>
      </c>
      <c r="N373" s="94"/>
      <c r="O373" s="94"/>
      <c r="P373" s="94"/>
      <c r="Q373" s="94"/>
      <c r="R373" s="94" t="s">
        <v>1727</v>
      </c>
      <c r="S373" s="1"/>
      <c r="T373" s="22"/>
      <c r="U373" s="3"/>
      <c r="V373" s="3"/>
      <c r="W373" s="3"/>
      <c r="X373" s="23"/>
      <c r="Y373" s="23"/>
      <c r="Z373" s="23"/>
      <c r="AA373" s="113"/>
      <c r="AB373" s="113"/>
      <c r="AC373" s="113"/>
      <c r="AD373" s="23"/>
      <c r="AE373" s="23"/>
      <c r="AF373" s="3"/>
      <c r="AG373" s="22"/>
      <c r="AH373" s="140"/>
      <c r="AI373" s="3"/>
      <c r="AJ373" s="3"/>
      <c r="AK373" s="23" t="s">
        <v>779</v>
      </c>
      <c r="AL373" s="94"/>
      <c r="AM373" s="94" t="s">
        <v>416</v>
      </c>
      <c r="AN373" s="94" t="s">
        <v>416</v>
      </c>
      <c r="AO373" s="94" t="s">
        <v>416</v>
      </c>
      <c r="AP373" s="23" t="s">
        <v>2326</v>
      </c>
      <c r="AQ373" s="23"/>
      <c r="AR373" s="2"/>
      <c r="AS373" s="2"/>
      <c r="AT373" s="39" t="s">
        <v>2314</v>
      </c>
      <c r="AU373" s="39"/>
      <c r="AV373" s="39" t="s">
        <v>70</v>
      </c>
      <c r="AW373" s="94" t="s">
        <v>779</v>
      </c>
      <c r="AX373" s="115">
        <v>4326000</v>
      </c>
      <c r="AY373" s="116">
        <v>11.5</v>
      </c>
      <c r="AZ373" s="116" t="s">
        <v>2307</v>
      </c>
      <c r="BA373" s="116" t="s">
        <v>332</v>
      </c>
      <c r="BB373" s="116" t="s">
        <v>2315</v>
      </c>
      <c r="BC373" s="117">
        <v>46000000</v>
      </c>
      <c r="BD373" s="72"/>
    </row>
    <row r="374" spans="1:56" s="41" customFormat="1" ht="63" customHeight="1" x14ac:dyDescent="0.25">
      <c r="A374" s="68">
        <v>1106</v>
      </c>
      <c r="B374" s="23" t="s">
        <v>1500</v>
      </c>
      <c r="C374" s="23" t="s">
        <v>2302</v>
      </c>
      <c r="D374" s="39" t="s">
        <v>2302</v>
      </c>
      <c r="E374" s="39" t="s">
        <v>35</v>
      </c>
      <c r="F374" s="39"/>
      <c r="G374" s="23" t="s">
        <v>416</v>
      </c>
      <c r="H374" s="23" t="s">
        <v>412</v>
      </c>
      <c r="I374" s="94" t="s">
        <v>416</v>
      </c>
      <c r="J374" s="94" t="s">
        <v>416</v>
      </c>
      <c r="K374" s="68">
        <f>IF(I374="na",0,IF(COUNTIFS($C$1:C374,C374,$I$1:I374,I374)&gt;1,0,1))</f>
        <v>0</v>
      </c>
      <c r="L374" s="68">
        <f>IF(I374="na",0,IF(COUNTIFS($D$1:D374,D374,$I$1:I374,I374)&gt;1,0,1))</f>
        <v>0</v>
      </c>
      <c r="M374" s="68">
        <f>IF(S374="",0,IF(VLOOKUP(R374,#REF!,2,0)=1,S374-O374,S374-SUMIFS($S:$S,$R:$R,INDEX(meses,VLOOKUP(R374,#REF!,2,0)-1),D:D,D374)))</f>
        <v>0</v>
      </c>
      <c r="N374" s="94"/>
      <c r="O374" s="94"/>
      <c r="P374" s="94"/>
      <c r="Q374" s="94"/>
      <c r="R374" s="94" t="s">
        <v>1727</v>
      </c>
      <c r="S374" s="1"/>
      <c r="T374" s="22"/>
      <c r="U374" s="3"/>
      <c r="V374" s="3"/>
      <c r="W374" s="3"/>
      <c r="X374" s="23"/>
      <c r="Y374" s="23" t="s">
        <v>2330</v>
      </c>
      <c r="Z374" s="23" t="s">
        <v>1493</v>
      </c>
      <c r="AA374" s="113">
        <v>0</v>
      </c>
      <c r="AB374" s="113">
        <v>100</v>
      </c>
      <c r="AC374" s="69">
        <f t="shared" ref="AC374:AC375" si="46">AB374-AA374</f>
        <v>100</v>
      </c>
      <c r="AD374" s="23" t="s">
        <v>416</v>
      </c>
      <c r="AE374" s="23" t="s">
        <v>2331</v>
      </c>
      <c r="AF374" s="172">
        <v>1</v>
      </c>
      <c r="AG374" s="22">
        <f t="shared" ref="AG374:AG375" si="47">(AF374-AA374)/(AB374-AA374)</f>
        <v>0.01</v>
      </c>
      <c r="AH374" s="140" t="s">
        <v>2399</v>
      </c>
      <c r="AI374" s="3"/>
      <c r="AJ374" s="3"/>
      <c r="AK374" s="23" t="s">
        <v>779</v>
      </c>
      <c r="AL374" s="94"/>
      <c r="AM374" s="94" t="s">
        <v>416</v>
      </c>
      <c r="AN374" s="94" t="s">
        <v>416</v>
      </c>
      <c r="AO374" s="94" t="s">
        <v>416</v>
      </c>
      <c r="AP374" s="23" t="s">
        <v>2332</v>
      </c>
      <c r="AQ374" s="23"/>
      <c r="AR374" s="2"/>
      <c r="AS374" s="2"/>
      <c r="AT374" s="39" t="s">
        <v>2333</v>
      </c>
      <c r="AU374" s="39"/>
      <c r="AV374" s="39" t="s">
        <v>70</v>
      </c>
      <c r="AW374" s="94" t="s">
        <v>779</v>
      </c>
      <c r="AX374" s="115">
        <v>8240000</v>
      </c>
      <c r="AY374" s="116">
        <v>11.5</v>
      </c>
      <c r="AZ374" s="116" t="s">
        <v>2307</v>
      </c>
      <c r="BA374" s="116" t="s">
        <v>332</v>
      </c>
      <c r="BB374" s="116" t="s">
        <v>2315</v>
      </c>
      <c r="BC374" s="117">
        <v>94760000</v>
      </c>
      <c r="BD374" s="72"/>
    </row>
    <row r="375" spans="1:56" s="41" customFormat="1" ht="63" customHeight="1" x14ac:dyDescent="0.25">
      <c r="A375" s="68">
        <v>1107</v>
      </c>
      <c r="B375" s="23" t="s">
        <v>1500</v>
      </c>
      <c r="C375" s="23" t="s">
        <v>2302</v>
      </c>
      <c r="D375" s="39" t="s">
        <v>2302</v>
      </c>
      <c r="E375" s="39" t="s">
        <v>35</v>
      </c>
      <c r="F375" s="39"/>
      <c r="G375" s="23" t="s">
        <v>416</v>
      </c>
      <c r="H375" s="23" t="s">
        <v>412</v>
      </c>
      <c r="I375" s="94" t="s">
        <v>416</v>
      </c>
      <c r="J375" s="94" t="s">
        <v>416</v>
      </c>
      <c r="K375" s="68">
        <f>IF(I375="na",0,IF(COUNTIFS($C$1:C375,C375,$I$1:I375,I375)&gt;1,0,1))</f>
        <v>0</v>
      </c>
      <c r="L375" s="68">
        <f>IF(I375="na",0,IF(COUNTIFS($D$1:D375,D375,$I$1:I375,I375)&gt;1,0,1))</f>
        <v>0</v>
      </c>
      <c r="M375" s="68">
        <f>IF(S375="",0,IF(VLOOKUP(R375,#REF!,2,0)=1,S375-O375,S375-SUMIFS($S:$S,$R:$R,INDEX(meses,VLOOKUP(R375,#REF!,2,0)-1),D:D,D375)))</f>
        <v>0</v>
      </c>
      <c r="N375" s="94"/>
      <c r="O375" s="94"/>
      <c r="P375" s="94"/>
      <c r="Q375" s="94"/>
      <c r="R375" s="94" t="s">
        <v>1727</v>
      </c>
      <c r="S375" s="1"/>
      <c r="T375" s="22"/>
      <c r="U375" s="3"/>
      <c r="V375" s="3"/>
      <c r="W375" s="3"/>
      <c r="X375" s="23"/>
      <c r="Y375" s="23" t="s">
        <v>2334</v>
      </c>
      <c r="Z375" s="23"/>
      <c r="AA375" s="113">
        <v>0</v>
      </c>
      <c r="AB375" s="113">
        <v>100</v>
      </c>
      <c r="AC375" s="69">
        <f t="shared" si="46"/>
        <v>100</v>
      </c>
      <c r="AD375" s="23"/>
      <c r="AE375" s="23" t="s">
        <v>1494</v>
      </c>
      <c r="AF375" s="173">
        <v>9.5200000000000007E-2</v>
      </c>
      <c r="AG375" s="22">
        <f t="shared" si="47"/>
        <v>9.5200000000000005E-4</v>
      </c>
      <c r="AH375" s="140" t="s">
        <v>2400</v>
      </c>
      <c r="AI375" s="3"/>
      <c r="AJ375" s="3"/>
      <c r="AK375" s="23" t="s">
        <v>779</v>
      </c>
      <c r="AL375" s="94"/>
      <c r="AM375" s="94" t="s">
        <v>416</v>
      </c>
      <c r="AN375" s="94" t="s">
        <v>416</v>
      </c>
      <c r="AO375" s="94" t="s">
        <v>416</v>
      </c>
      <c r="AP375" s="23" t="s">
        <v>2332</v>
      </c>
      <c r="AQ375" s="23"/>
      <c r="AR375" s="2"/>
      <c r="AS375" s="2"/>
      <c r="AT375" s="39" t="s">
        <v>2335</v>
      </c>
      <c r="AU375" s="39"/>
      <c r="AV375" s="39" t="s">
        <v>70</v>
      </c>
      <c r="AW375" s="94" t="s">
        <v>779</v>
      </c>
      <c r="AX375" s="115">
        <v>6386000</v>
      </c>
      <c r="AY375" s="116">
        <v>11.5</v>
      </c>
      <c r="AZ375" s="116" t="s">
        <v>2307</v>
      </c>
      <c r="BA375" s="116" t="s">
        <v>57</v>
      </c>
      <c r="BB375" s="116" t="s">
        <v>2308</v>
      </c>
      <c r="BC375" s="117">
        <v>76632000</v>
      </c>
      <c r="BD375" s="72"/>
    </row>
    <row r="376" spans="1:56" s="41" customFormat="1" ht="63" customHeight="1" x14ac:dyDescent="0.25">
      <c r="A376" s="68">
        <v>1108</v>
      </c>
      <c r="B376" s="23" t="s">
        <v>1500</v>
      </c>
      <c r="C376" s="23" t="s">
        <v>2302</v>
      </c>
      <c r="D376" s="39" t="s">
        <v>2302</v>
      </c>
      <c r="E376" s="39" t="s">
        <v>35</v>
      </c>
      <c r="F376" s="39"/>
      <c r="G376" s="23" t="s">
        <v>416</v>
      </c>
      <c r="H376" s="23" t="s">
        <v>412</v>
      </c>
      <c r="I376" s="94" t="s">
        <v>416</v>
      </c>
      <c r="J376" s="94" t="s">
        <v>416</v>
      </c>
      <c r="K376" s="68">
        <f>IF(I376="na",0,IF(COUNTIFS($C$1:C376,C376,$I$1:I376,I376)&gt;1,0,1))</f>
        <v>0</v>
      </c>
      <c r="L376" s="68">
        <f>IF(I376="na",0,IF(COUNTIFS($D$1:D376,D376,$I$1:I376,I376)&gt;1,0,1))</f>
        <v>0</v>
      </c>
      <c r="M376" s="68">
        <f>IF(S376="",0,IF(VLOOKUP(R376,#REF!,2,0)=1,S376-O376,S376-SUMIFS($S:$S,$R:$R,INDEX(meses,VLOOKUP(R376,#REF!,2,0)-1),D:D,D376)))</f>
        <v>0</v>
      </c>
      <c r="N376" s="94"/>
      <c r="O376" s="94"/>
      <c r="P376" s="94"/>
      <c r="Q376" s="94"/>
      <c r="R376" s="94" t="s">
        <v>1727</v>
      </c>
      <c r="S376" s="1"/>
      <c r="T376" s="22"/>
      <c r="U376" s="3"/>
      <c r="V376" s="3"/>
      <c r="W376" s="3"/>
      <c r="X376" s="23"/>
      <c r="Y376" s="23"/>
      <c r="Z376" s="23"/>
      <c r="AA376" s="113"/>
      <c r="AB376" s="113"/>
      <c r="AC376" s="113"/>
      <c r="AD376" s="23"/>
      <c r="AE376" s="23"/>
      <c r="AF376" s="3"/>
      <c r="AG376" s="22"/>
      <c r="AH376" s="140"/>
      <c r="AI376" s="3"/>
      <c r="AJ376" s="3"/>
      <c r="AK376" s="23" t="s">
        <v>779</v>
      </c>
      <c r="AL376" s="94"/>
      <c r="AM376" s="94" t="s">
        <v>416</v>
      </c>
      <c r="AN376" s="94" t="s">
        <v>416</v>
      </c>
      <c r="AO376" s="94" t="s">
        <v>416</v>
      </c>
      <c r="AP376" s="23" t="s">
        <v>2332</v>
      </c>
      <c r="AQ376" s="23"/>
      <c r="AR376" s="2"/>
      <c r="AS376" s="2"/>
      <c r="AT376" s="39" t="s">
        <v>2336</v>
      </c>
      <c r="AU376" s="39"/>
      <c r="AV376" s="39" t="s">
        <v>70</v>
      </c>
      <c r="AW376" s="94" t="s">
        <v>779</v>
      </c>
      <c r="AX376" s="115">
        <v>4974900</v>
      </c>
      <c r="AY376" s="116">
        <v>11.5</v>
      </c>
      <c r="AZ376" s="116" t="s">
        <v>2307</v>
      </c>
      <c r="BA376" s="116" t="s">
        <v>332</v>
      </c>
      <c r="BB376" s="116" t="s">
        <v>2315</v>
      </c>
      <c r="BC376" s="117">
        <v>57211350</v>
      </c>
      <c r="BD376" s="72"/>
    </row>
    <row r="377" spans="1:56" s="41" customFormat="1" ht="63" customHeight="1" x14ac:dyDescent="0.25">
      <c r="A377" s="68">
        <v>1109</v>
      </c>
      <c r="B377" s="23" t="s">
        <v>1500</v>
      </c>
      <c r="C377" s="23" t="s">
        <v>2302</v>
      </c>
      <c r="D377" s="39" t="s">
        <v>2302</v>
      </c>
      <c r="E377" s="39" t="s">
        <v>35</v>
      </c>
      <c r="F377" s="39"/>
      <c r="G377" s="23" t="s">
        <v>416</v>
      </c>
      <c r="H377" s="23" t="s">
        <v>412</v>
      </c>
      <c r="I377" s="94" t="s">
        <v>416</v>
      </c>
      <c r="J377" s="94" t="s">
        <v>416</v>
      </c>
      <c r="K377" s="68">
        <f>IF(I377="na",0,IF(COUNTIFS($C$1:C377,C377,$I$1:I377,I377)&gt;1,0,1))</f>
        <v>0</v>
      </c>
      <c r="L377" s="68">
        <f>IF(I377="na",0,IF(COUNTIFS($D$1:D377,D377,$I$1:I377,I377)&gt;1,0,1))</f>
        <v>0</v>
      </c>
      <c r="M377" s="68">
        <f>IF(S377="",0,IF(VLOOKUP(R377,#REF!,2,0)=1,S377-O377,S377-SUMIFS($S:$S,$R:$R,INDEX(meses,VLOOKUP(R377,#REF!,2,0)-1),D:D,D377)))</f>
        <v>0</v>
      </c>
      <c r="N377" s="94"/>
      <c r="O377" s="94"/>
      <c r="P377" s="94"/>
      <c r="Q377" s="94"/>
      <c r="R377" s="94" t="s">
        <v>1727</v>
      </c>
      <c r="S377" s="1"/>
      <c r="T377" s="22"/>
      <c r="U377" s="3"/>
      <c r="V377" s="3"/>
      <c r="W377" s="3"/>
      <c r="X377" s="23"/>
      <c r="Y377" s="23" t="s">
        <v>2337</v>
      </c>
      <c r="Z377" s="23" t="s">
        <v>1493</v>
      </c>
      <c r="AA377" s="113">
        <v>0</v>
      </c>
      <c r="AB377" s="113">
        <v>100</v>
      </c>
      <c r="AC377" s="69">
        <f t="shared" ref="AC377:AC383" si="48">AB377-AA377</f>
        <v>100</v>
      </c>
      <c r="AD377" s="23" t="s">
        <v>416</v>
      </c>
      <c r="AE377" s="23" t="s">
        <v>2338</v>
      </c>
      <c r="AF377" s="172">
        <v>1</v>
      </c>
      <c r="AG377" s="22">
        <f t="shared" ref="AG377:AG383" si="49">(AF377-AA377)/(AB377-AA377)</f>
        <v>0.01</v>
      </c>
      <c r="AH377" s="140" t="s">
        <v>2401</v>
      </c>
      <c r="AI377" s="3"/>
      <c r="AJ377" s="3"/>
      <c r="AK377" s="23" t="s">
        <v>779</v>
      </c>
      <c r="AL377" s="94"/>
      <c r="AM377" s="94" t="s">
        <v>416</v>
      </c>
      <c r="AN377" s="94" t="s">
        <v>416</v>
      </c>
      <c r="AO377" s="94" t="s">
        <v>416</v>
      </c>
      <c r="AP377" s="23" t="s">
        <v>2339</v>
      </c>
      <c r="AQ377" s="23"/>
      <c r="AR377" s="2"/>
      <c r="AS377" s="2"/>
      <c r="AT377" s="39" t="s">
        <v>2340</v>
      </c>
      <c r="AU377" s="39"/>
      <c r="AV377" s="39" t="s">
        <v>70</v>
      </c>
      <c r="AW377" s="94" t="s">
        <v>779</v>
      </c>
      <c r="AX377" s="115">
        <v>7210000</v>
      </c>
      <c r="AY377" s="116">
        <v>11.5</v>
      </c>
      <c r="AZ377" s="116" t="s">
        <v>2307</v>
      </c>
      <c r="BA377" s="116" t="s">
        <v>332</v>
      </c>
      <c r="BB377" s="116" t="s">
        <v>2315</v>
      </c>
      <c r="BC377" s="117">
        <v>82915000</v>
      </c>
      <c r="BD377" s="72"/>
    </row>
    <row r="378" spans="1:56" s="41" customFormat="1" ht="63" customHeight="1" x14ac:dyDescent="0.25">
      <c r="A378" s="68">
        <v>1110</v>
      </c>
      <c r="B378" s="23" t="s">
        <v>1500</v>
      </c>
      <c r="C378" s="23" t="s">
        <v>2302</v>
      </c>
      <c r="D378" s="39" t="s">
        <v>2302</v>
      </c>
      <c r="E378" s="39" t="s">
        <v>35</v>
      </c>
      <c r="F378" s="39"/>
      <c r="G378" s="23" t="s">
        <v>416</v>
      </c>
      <c r="H378" s="23" t="s">
        <v>412</v>
      </c>
      <c r="I378" s="94" t="s">
        <v>416</v>
      </c>
      <c r="J378" s="94" t="s">
        <v>416</v>
      </c>
      <c r="K378" s="68">
        <f>IF(I378="na",0,IF(COUNTIFS($C$1:C378,C378,$I$1:I378,I378)&gt;1,0,1))</f>
        <v>0</v>
      </c>
      <c r="L378" s="68">
        <f>IF(I378="na",0,IF(COUNTIFS($D$1:D378,D378,$I$1:I378,I378)&gt;1,0,1))</f>
        <v>0</v>
      </c>
      <c r="M378" s="68">
        <f>IF(S378="",0,IF(VLOOKUP(R378,#REF!,2,0)=1,S378-O378,S378-SUMIFS($S:$S,$R:$R,INDEX(meses,VLOOKUP(R378,#REF!,2,0)-1),D:D,D378)))</f>
        <v>0</v>
      </c>
      <c r="N378" s="94"/>
      <c r="O378" s="94"/>
      <c r="P378" s="94"/>
      <c r="Q378" s="94"/>
      <c r="R378" s="94" t="s">
        <v>1727</v>
      </c>
      <c r="S378" s="1"/>
      <c r="T378" s="22"/>
      <c r="U378" s="3"/>
      <c r="V378" s="3"/>
      <c r="W378" s="3"/>
      <c r="X378" s="23"/>
      <c r="Y378" s="23" t="s">
        <v>2341</v>
      </c>
      <c r="Z378" s="23"/>
      <c r="AA378" s="113">
        <v>0</v>
      </c>
      <c r="AB378" s="113">
        <v>100</v>
      </c>
      <c r="AC378" s="69">
        <f t="shared" si="48"/>
        <v>100</v>
      </c>
      <c r="AD378" s="23"/>
      <c r="AE378" s="23" t="s">
        <v>1494</v>
      </c>
      <c r="AF378" s="172">
        <v>0.1</v>
      </c>
      <c r="AG378" s="22">
        <f t="shared" si="49"/>
        <v>1E-3</v>
      </c>
      <c r="AH378" s="140" t="s">
        <v>2402</v>
      </c>
      <c r="AI378" s="3"/>
      <c r="AJ378" s="3"/>
      <c r="AK378" s="23" t="s">
        <v>779</v>
      </c>
      <c r="AL378" s="94"/>
      <c r="AM378" s="94" t="s">
        <v>416</v>
      </c>
      <c r="AN378" s="94" t="s">
        <v>416</v>
      </c>
      <c r="AO378" s="94" t="s">
        <v>416</v>
      </c>
      <c r="AP378" s="23" t="s">
        <v>2339</v>
      </c>
      <c r="AQ378" s="23"/>
      <c r="AR378" s="2"/>
      <c r="AS378" s="2"/>
      <c r="AT378" s="39" t="s">
        <v>2342</v>
      </c>
      <c r="AU378" s="39"/>
      <c r="AV378" s="39" t="s">
        <v>70</v>
      </c>
      <c r="AW378" s="94" t="s">
        <v>779</v>
      </c>
      <c r="AX378" s="115">
        <v>6200000</v>
      </c>
      <c r="AY378" s="116">
        <v>11.5</v>
      </c>
      <c r="AZ378" s="116" t="s">
        <v>2307</v>
      </c>
      <c r="BA378" s="116" t="s">
        <v>332</v>
      </c>
      <c r="BB378" s="116" t="s">
        <v>2315</v>
      </c>
      <c r="BC378" s="117">
        <v>74400000</v>
      </c>
      <c r="BD378" s="72"/>
    </row>
    <row r="379" spans="1:56" s="41" customFormat="1" ht="88.9" customHeight="1" x14ac:dyDescent="0.25">
      <c r="A379" s="68">
        <v>1111</v>
      </c>
      <c r="B379" s="23" t="s">
        <v>1500</v>
      </c>
      <c r="C379" s="23" t="s">
        <v>2302</v>
      </c>
      <c r="D379" s="39" t="s">
        <v>2302</v>
      </c>
      <c r="E379" s="39" t="s">
        <v>35</v>
      </c>
      <c r="F379" s="39"/>
      <c r="G379" s="23" t="s">
        <v>416</v>
      </c>
      <c r="H379" s="23" t="s">
        <v>412</v>
      </c>
      <c r="I379" s="94" t="s">
        <v>416</v>
      </c>
      <c r="J379" s="94" t="s">
        <v>416</v>
      </c>
      <c r="K379" s="68">
        <f>IF(I379="na",0,IF(COUNTIFS($C$1:C379,C379,$I$1:I379,I379)&gt;1,0,1))</f>
        <v>0</v>
      </c>
      <c r="L379" s="68">
        <f>IF(I379="na",0,IF(COUNTIFS($D$1:D379,D379,$I$1:I379,I379)&gt;1,0,1))</f>
        <v>0</v>
      </c>
      <c r="M379" s="68">
        <f>IF(S379="",0,IF(VLOOKUP(R379,#REF!,2,0)=1,S379-O379,S379-SUMIFS($S:$S,$R:$R,INDEX(meses,VLOOKUP(R379,#REF!,2,0)-1),D:D,D379)))</f>
        <v>0</v>
      </c>
      <c r="N379" s="94"/>
      <c r="O379" s="94"/>
      <c r="P379" s="94"/>
      <c r="Q379" s="94"/>
      <c r="R379" s="94" t="s">
        <v>1727</v>
      </c>
      <c r="S379" s="1"/>
      <c r="T379" s="22"/>
      <c r="U379" s="3"/>
      <c r="V379" s="3"/>
      <c r="W379" s="3"/>
      <c r="X379" s="23"/>
      <c r="Y379" s="23" t="s">
        <v>2343</v>
      </c>
      <c r="Z379" s="23" t="s">
        <v>1493</v>
      </c>
      <c r="AA379" s="113">
        <v>0</v>
      </c>
      <c r="AB379" s="113">
        <v>100</v>
      </c>
      <c r="AC379" s="69">
        <f t="shared" si="48"/>
        <v>100</v>
      </c>
      <c r="AD379" s="23" t="s">
        <v>416</v>
      </c>
      <c r="AE379" s="23" t="s">
        <v>2344</v>
      </c>
      <c r="AF379" s="172">
        <v>1</v>
      </c>
      <c r="AG379" s="22">
        <f t="shared" si="49"/>
        <v>0.01</v>
      </c>
      <c r="AH379" s="140" t="s">
        <v>2403</v>
      </c>
      <c r="AI379" s="3"/>
      <c r="AJ379" s="3"/>
      <c r="AK379" s="23" t="s">
        <v>779</v>
      </c>
      <c r="AL379" s="94"/>
      <c r="AM379" s="94" t="s">
        <v>416</v>
      </c>
      <c r="AN379" s="94" t="s">
        <v>416</v>
      </c>
      <c r="AO379" s="94" t="s">
        <v>416</v>
      </c>
      <c r="AP379" s="23" t="s">
        <v>2345</v>
      </c>
      <c r="AQ379" s="23"/>
      <c r="AR379" s="2"/>
      <c r="AS379" s="2"/>
      <c r="AT379" s="39" t="s">
        <v>2346</v>
      </c>
      <c r="AU379" s="39"/>
      <c r="AV379" s="39" t="s">
        <v>70</v>
      </c>
      <c r="AW379" s="94" t="s">
        <v>779</v>
      </c>
      <c r="AX379" s="115">
        <v>6386000</v>
      </c>
      <c r="AY379" s="116">
        <v>11.5</v>
      </c>
      <c r="AZ379" s="116" t="s">
        <v>2307</v>
      </c>
      <c r="BA379" s="116" t="s">
        <v>332</v>
      </c>
      <c r="BB379" s="116" t="s">
        <v>2315</v>
      </c>
      <c r="BC379" s="117">
        <v>73439000</v>
      </c>
      <c r="BD379" s="72"/>
    </row>
    <row r="380" spans="1:56" s="41" customFormat="1" ht="63" customHeight="1" x14ac:dyDescent="0.25">
      <c r="A380" s="68">
        <v>1112</v>
      </c>
      <c r="B380" s="23" t="s">
        <v>1500</v>
      </c>
      <c r="C380" s="23" t="s">
        <v>2302</v>
      </c>
      <c r="D380" s="39" t="s">
        <v>2302</v>
      </c>
      <c r="E380" s="39" t="s">
        <v>35</v>
      </c>
      <c r="F380" s="39"/>
      <c r="G380" s="23" t="s">
        <v>416</v>
      </c>
      <c r="H380" s="23" t="s">
        <v>412</v>
      </c>
      <c r="I380" s="94" t="s">
        <v>416</v>
      </c>
      <c r="J380" s="94" t="s">
        <v>416</v>
      </c>
      <c r="K380" s="68">
        <f>IF(I380="na",0,IF(COUNTIFS($C$1:C380,C380,$I$1:I380,I380)&gt;1,0,1))</f>
        <v>0</v>
      </c>
      <c r="L380" s="68">
        <f>IF(I380="na",0,IF(COUNTIFS($D$1:D380,D380,$I$1:I380,I380)&gt;1,0,1))</f>
        <v>0</v>
      </c>
      <c r="M380" s="68">
        <f>IF(S380="",0,IF(VLOOKUP(R380,#REF!,2,0)=1,S380-O380,S380-SUMIFS($S:$S,$R:$R,INDEX(meses,VLOOKUP(R380,#REF!,2,0)-1),D:D,D380)))</f>
        <v>0</v>
      </c>
      <c r="N380" s="94"/>
      <c r="O380" s="94"/>
      <c r="P380" s="94"/>
      <c r="Q380" s="94"/>
      <c r="R380" s="94" t="s">
        <v>1727</v>
      </c>
      <c r="S380" s="1"/>
      <c r="T380" s="22"/>
      <c r="U380" s="3"/>
      <c r="V380" s="3"/>
      <c r="W380" s="3"/>
      <c r="X380" s="23"/>
      <c r="Y380" s="23" t="s">
        <v>2347</v>
      </c>
      <c r="Z380" s="23"/>
      <c r="AA380" s="113">
        <v>0</v>
      </c>
      <c r="AB380" s="113">
        <v>100</v>
      </c>
      <c r="AC380" s="69">
        <f t="shared" si="48"/>
        <v>100</v>
      </c>
      <c r="AD380" s="23"/>
      <c r="AE380" s="23" t="s">
        <v>1494</v>
      </c>
      <c r="AF380" s="172">
        <v>0.25</v>
      </c>
      <c r="AG380" s="22">
        <f t="shared" si="49"/>
        <v>2.5000000000000001E-3</v>
      </c>
      <c r="AH380" s="140" t="s">
        <v>2404</v>
      </c>
      <c r="AI380" s="3"/>
      <c r="AJ380" s="3"/>
      <c r="AK380" s="23" t="s">
        <v>779</v>
      </c>
      <c r="AL380" s="94"/>
      <c r="AM380" s="94" t="s">
        <v>416</v>
      </c>
      <c r="AN380" s="94" t="s">
        <v>416</v>
      </c>
      <c r="AO380" s="94" t="s">
        <v>416</v>
      </c>
      <c r="AP380" s="23" t="s">
        <v>2345</v>
      </c>
      <c r="AQ380" s="23"/>
      <c r="AR380" s="2"/>
      <c r="AS380" s="2"/>
      <c r="AT380" s="39" t="s">
        <v>2348</v>
      </c>
      <c r="AU380" s="39"/>
      <c r="AV380" s="39" t="s">
        <v>70</v>
      </c>
      <c r="AW380" s="94" t="s">
        <v>779</v>
      </c>
      <c r="AX380" s="115">
        <v>3568950</v>
      </c>
      <c r="AY380" s="116">
        <v>11.5</v>
      </c>
      <c r="AZ380" s="116" t="s">
        <v>2307</v>
      </c>
      <c r="BA380" s="116" t="s">
        <v>57</v>
      </c>
      <c r="BB380" s="116" t="s">
        <v>2308</v>
      </c>
      <c r="BC380" s="117">
        <v>42827400</v>
      </c>
      <c r="BD380" s="72"/>
    </row>
    <row r="381" spans="1:56" s="41" customFormat="1" ht="82.9" customHeight="1" x14ac:dyDescent="0.25">
      <c r="A381" s="68">
        <v>1113</v>
      </c>
      <c r="B381" s="23" t="s">
        <v>1500</v>
      </c>
      <c r="C381" s="23" t="s">
        <v>2302</v>
      </c>
      <c r="D381" s="39" t="s">
        <v>2302</v>
      </c>
      <c r="E381" s="39" t="s">
        <v>35</v>
      </c>
      <c r="F381" s="39"/>
      <c r="G381" s="23" t="s">
        <v>416</v>
      </c>
      <c r="H381" s="23" t="s">
        <v>412</v>
      </c>
      <c r="I381" s="94" t="s">
        <v>416</v>
      </c>
      <c r="J381" s="94" t="s">
        <v>416</v>
      </c>
      <c r="K381" s="68">
        <f>IF(I381="na",0,IF(COUNTIFS($C$1:C381,C381,$I$1:I381,I381)&gt;1,0,1))</f>
        <v>0</v>
      </c>
      <c r="L381" s="68">
        <f>IF(I381="na",0,IF(COUNTIFS($D$1:D381,D381,$I$1:I381,I381)&gt;1,0,1))</f>
        <v>0</v>
      </c>
      <c r="M381" s="68">
        <f>IF(S381="",0,IF(VLOOKUP(R381,#REF!,2,0)=1,S381-O381,S381-SUMIFS($S:$S,$R:$R,INDEX(meses,VLOOKUP(R381,#REF!,2,0)-1),D:D,D381)))</f>
        <v>0</v>
      </c>
      <c r="N381" s="94"/>
      <c r="O381" s="94"/>
      <c r="P381" s="94"/>
      <c r="Q381" s="94"/>
      <c r="R381" s="94" t="s">
        <v>1727</v>
      </c>
      <c r="S381" s="1"/>
      <c r="T381" s="22"/>
      <c r="U381" s="3"/>
      <c r="V381" s="3"/>
      <c r="W381" s="3"/>
      <c r="X381" s="23"/>
      <c r="Y381" s="23" t="s">
        <v>2349</v>
      </c>
      <c r="Z381" s="23" t="s">
        <v>1493</v>
      </c>
      <c r="AA381" s="113">
        <v>0</v>
      </c>
      <c r="AB381" s="113">
        <v>80</v>
      </c>
      <c r="AC381" s="69">
        <f t="shared" si="48"/>
        <v>80</v>
      </c>
      <c r="AD381" s="23" t="s">
        <v>416</v>
      </c>
      <c r="AE381" s="23" t="s">
        <v>2350</v>
      </c>
      <c r="AF381" s="94">
        <v>98.39</v>
      </c>
      <c r="AG381" s="22">
        <f t="shared" si="49"/>
        <v>1.2298750000000001</v>
      </c>
      <c r="AH381" s="140" t="s">
        <v>2405</v>
      </c>
      <c r="AI381" s="3"/>
      <c r="AJ381" s="3"/>
      <c r="AK381" s="23" t="s">
        <v>779</v>
      </c>
      <c r="AL381" s="94"/>
      <c r="AM381" s="94" t="s">
        <v>416</v>
      </c>
      <c r="AN381" s="94" t="s">
        <v>416</v>
      </c>
      <c r="AO381" s="94" t="s">
        <v>416</v>
      </c>
      <c r="AP381" s="23" t="s">
        <v>2351</v>
      </c>
      <c r="AQ381" s="23"/>
      <c r="AR381" s="2"/>
      <c r="AS381" s="2"/>
      <c r="AT381" s="39" t="s">
        <v>2310</v>
      </c>
      <c r="AU381" s="39"/>
      <c r="AV381" s="39" t="s">
        <v>70</v>
      </c>
      <c r="AW381" s="94" t="s">
        <v>779</v>
      </c>
      <c r="AX381" s="115">
        <v>2471228</v>
      </c>
      <c r="AY381" s="116">
        <v>11.5</v>
      </c>
      <c r="AZ381" s="116" t="s">
        <v>2307</v>
      </c>
      <c r="BA381" s="116" t="s">
        <v>57</v>
      </c>
      <c r="BB381" s="116" t="s">
        <v>2308</v>
      </c>
      <c r="BC381" s="117">
        <v>28419116.25</v>
      </c>
      <c r="BD381" s="72"/>
    </row>
    <row r="382" spans="1:56" s="41" customFormat="1" ht="63" customHeight="1" x14ac:dyDescent="0.25">
      <c r="A382" s="68">
        <v>1114</v>
      </c>
      <c r="B382" s="23" t="s">
        <v>1500</v>
      </c>
      <c r="C382" s="23" t="s">
        <v>2302</v>
      </c>
      <c r="D382" s="39" t="s">
        <v>2302</v>
      </c>
      <c r="E382" s="39" t="s">
        <v>35</v>
      </c>
      <c r="F382" s="39"/>
      <c r="G382" s="23" t="s">
        <v>416</v>
      </c>
      <c r="H382" s="23" t="s">
        <v>412</v>
      </c>
      <c r="I382" s="94" t="s">
        <v>416</v>
      </c>
      <c r="J382" s="94" t="s">
        <v>416</v>
      </c>
      <c r="K382" s="68">
        <f>IF(I382="na",0,IF(COUNTIFS($C$1:C382,C382,$I$1:I382,I382)&gt;1,0,1))</f>
        <v>0</v>
      </c>
      <c r="L382" s="68">
        <f>IF(I382="na",0,IF(COUNTIFS($D$1:D382,D382,$I$1:I382,I382)&gt;1,0,1))</f>
        <v>0</v>
      </c>
      <c r="M382" s="68">
        <f>IF(S382="",0,IF(VLOOKUP(R382,#REF!,2,0)=1,S382-O382,S382-SUMIFS($S:$S,$R:$R,INDEX(meses,VLOOKUP(R382,#REF!,2,0)-1),D:D,D382)))</f>
        <v>0</v>
      </c>
      <c r="N382" s="94"/>
      <c r="O382" s="94"/>
      <c r="P382" s="94"/>
      <c r="Q382" s="94"/>
      <c r="R382" s="94" t="s">
        <v>1727</v>
      </c>
      <c r="S382" s="1"/>
      <c r="T382" s="22"/>
      <c r="U382" s="3"/>
      <c r="V382" s="3"/>
      <c r="W382" s="3"/>
      <c r="X382" s="23"/>
      <c r="Y382" s="23" t="s">
        <v>2352</v>
      </c>
      <c r="Z382" s="23" t="s">
        <v>1493</v>
      </c>
      <c r="AA382" s="113">
        <v>0</v>
      </c>
      <c r="AB382" s="113">
        <v>10</v>
      </c>
      <c r="AC382" s="69">
        <f t="shared" si="48"/>
        <v>10</v>
      </c>
      <c r="AD382" s="23" t="s">
        <v>416</v>
      </c>
      <c r="AE382" s="23" t="s">
        <v>2350</v>
      </c>
      <c r="AF382" s="172">
        <v>0</v>
      </c>
      <c r="AG382" s="22">
        <f t="shared" si="49"/>
        <v>0</v>
      </c>
      <c r="AH382" s="140" t="s">
        <v>2406</v>
      </c>
      <c r="AI382" s="3"/>
      <c r="AJ382" s="3"/>
      <c r="AK382" s="23" t="s">
        <v>779</v>
      </c>
      <c r="AL382" s="94"/>
      <c r="AM382" s="94" t="s">
        <v>416</v>
      </c>
      <c r="AN382" s="94" t="s">
        <v>416</v>
      </c>
      <c r="AO382" s="94" t="s">
        <v>416</v>
      </c>
      <c r="AP382" s="23" t="s">
        <v>2351</v>
      </c>
      <c r="AQ382" s="23"/>
      <c r="AR382" s="2"/>
      <c r="AS382" s="2"/>
      <c r="AT382" s="39" t="s">
        <v>2353</v>
      </c>
      <c r="AU382" s="39"/>
      <c r="AV382" s="39" t="s">
        <v>70</v>
      </c>
      <c r="AW382" s="94" t="s">
        <v>779</v>
      </c>
      <c r="AX382" s="115">
        <v>4000000</v>
      </c>
      <c r="AY382" s="116">
        <v>11.5</v>
      </c>
      <c r="AZ382" s="116" t="s">
        <v>2307</v>
      </c>
      <c r="BA382" s="116" t="s">
        <v>332</v>
      </c>
      <c r="BB382" s="116" t="s">
        <v>2315</v>
      </c>
      <c r="BC382" s="117">
        <v>46000000</v>
      </c>
      <c r="BD382" s="72"/>
    </row>
    <row r="383" spans="1:56" s="41" customFormat="1" ht="63" customHeight="1" x14ac:dyDescent="0.25">
      <c r="A383" s="68">
        <v>1115</v>
      </c>
      <c r="B383" s="23" t="s">
        <v>1500</v>
      </c>
      <c r="C383" s="23" t="s">
        <v>2302</v>
      </c>
      <c r="D383" s="39" t="s">
        <v>2302</v>
      </c>
      <c r="E383" s="39" t="s">
        <v>35</v>
      </c>
      <c r="F383" s="39"/>
      <c r="G383" s="23" t="s">
        <v>416</v>
      </c>
      <c r="H383" s="23" t="s">
        <v>412</v>
      </c>
      <c r="I383" s="94" t="s">
        <v>416</v>
      </c>
      <c r="J383" s="94" t="s">
        <v>416</v>
      </c>
      <c r="K383" s="68">
        <f>IF(I383="na",0,IF(COUNTIFS($C$1:C383,C383,$I$1:I383,I383)&gt;1,0,1))</f>
        <v>0</v>
      </c>
      <c r="L383" s="68">
        <f>IF(I383="na",0,IF(COUNTIFS($D$1:D383,D383,$I$1:I383,I383)&gt;1,0,1))</f>
        <v>0</v>
      </c>
      <c r="M383" s="68">
        <f>IF(S383="",0,IF(VLOOKUP(R383,#REF!,2,0)=1,S383-O383,S383-SUMIFS($S:$S,$R:$R,INDEX(meses,VLOOKUP(R383,#REF!,2,0)-1),D:D,D383)))</f>
        <v>0</v>
      </c>
      <c r="N383" s="94"/>
      <c r="O383" s="94"/>
      <c r="P383" s="94"/>
      <c r="Q383" s="94"/>
      <c r="R383" s="94" t="s">
        <v>1727</v>
      </c>
      <c r="S383" s="1"/>
      <c r="T383" s="22"/>
      <c r="U383" s="3"/>
      <c r="V383" s="3"/>
      <c r="W383" s="3"/>
      <c r="X383" s="23"/>
      <c r="Y383" s="125" t="s">
        <v>2354</v>
      </c>
      <c r="Z383" s="23" t="s">
        <v>1493</v>
      </c>
      <c r="AA383" s="113">
        <v>0</v>
      </c>
      <c r="AB383" s="113">
        <v>20</v>
      </c>
      <c r="AC383" s="69">
        <f t="shared" si="48"/>
        <v>20</v>
      </c>
      <c r="AD383" s="23" t="s">
        <v>416</v>
      </c>
      <c r="AE383" s="23" t="s">
        <v>2350</v>
      </c>
      <c r="AF383" s="172">
        <v>0</v>
      </c>
      <c r="AG383" s="22">
        <f t="shared" si="49"/>
        <v>0</v>
      </c>
      <c r="AH383" s="140" t="s">
        <v>2407</v>
      </c>
      <c r="AI383" s="3"/>
      <c r="AJ383" s="3"/>
      <c r="AK383" s="23" t="s">
        <v>779</v>
      </c>
      <c r="AL383" s="94"/>
      <c r="AM383" s="94" t="s">
        <v>416</v>
      </c>
      <c r="AN383" s="94" t="s">
        <v>416</v>
      </c>
      <c r="AO383" s="94" t="s">
        <v>416</v>
      </c>
      <c r="AP383" s="23" t="s">
        <v>2351</v>
      </c>
      <c r="AQ383" s="23"/>
      <c r="AR383" s="2"/>
      <c r="AS383" s="2"/>
      <c r="AT383" s="39" t="s">
        <v>2355</v>
      </c>
      <c r="AU383" s="39"/>
      <c r="AV383" s="39" t="s">
        <v>70</v>
      </c>
      <c r="AW383" s="94" t="s">
        <v>779</v>
      </c>
      <c r="AX383" s="115">
        <v>12689441</v>
      </c>
      <c r="AY383" s="116">
        <v>11.5</v>
      </c>
      <c r="AZ383" s="116" t="s">
        <v>2307</v>
      </c>
      <c r="BA383" s="116" t="s">
        <v>332</v>
      </c>
      <c r="BB383" s="116" t="s">
        <v>2315</v>
      </c>
      <c r="BC383" s="117">
        <v>231450000</v>
      </c>
      <c r="BD383" s="72"/>
    </row>
    <row r="384" spans="1:56" s="41" customFormat="1" ht="63" customHeight="1" x14ac:dyDescent="0.25">
      <c r="A384" s="68">
        <v>1116</v>
      </c>
      <c r="B384" s="23" t="s">
        <v>1500</v>
      </c>
      <c r="C384" s="23" t="s">
        <v>2302</v>
      </c>
      <c r="D384" s="39" t="s">
        <v>2302</v>
      </c>
      <c r="E384" s="39" t="s">
        <v>35</v>
      </c>
      <c r="F384" s="39"/>
      <c r="G384" s="23" t="s">
        <v>416</v>
      </c>
      <c r="H384" s="23" t="s">
        <v>412</v>
      </c>
      <c r="I384" s="94" t="s">
        <v>416</v>
      </c>
      <c r="J384" s="94" t="s">
        <v>416</v>
      </c>
      <c r="K384" s="68">
        <f>IF(I384="na",0,IF(COUNTIFS($C$1:C384,C384,$I$1:I384,I384)&gt;1,0,1))</f>
        <v>0</v>
      </c>
      <c r="L384" s="68">
        <f>IF(I384="na",0,IF(COUNTIFS($D$1:D384,D384,$I$1:I384,I384)&gt;1,0,1))</f>
        <v>0</v>
      </c>
      <c r="M384" s="68">
        <f>IF(S384="",0,IF(VLOOKUP(R384,#REF!,2,0)=1,S384-O384,S384-SUMIFS($S:$S,$R:$R,INDEX(meses,VLOOKUP(R384,#REF!,2,0)-1),D:D,D384)))</f>
        <v>0</v>
      </c>
      <c r="N384" s="94"/>
      <c r="O384" s="94"/>
      <c r="P384" s="94"/>
      <c r="Q384" s="94"/>
      <c r="R384" s="94" t="s">
        <v>1727</v>
      </c>
      <c r="S384" s="1"/>
      <c r="T384" s="22"/>
      <c r="U384" s="3"/>
      <c r="V384" s="3"/>
      <c r="W384" s="3"/>
      <c r="X384" s="23"/>
      <c r="Y384" s="23"/>
      <c r="Z384" s="23"/>
      <c r="AA384" s="113"/>
      <c r="AB384" s="113"/>
      <c r="AC384" s="113"/>
      <c r="AD384" s="23"/>
      <c r="AE384" s="23"/>
      <c r="AF384" s="3"/>
      <c r="AG384" s="22"/>
      <c r="AH384" s="140"/>
      <c r="AI384" s="3"/>
      <c r="AJ384" s="3"/>
      <c r="AK384" s="23" t="s">
        <v>779</v>
      </c>
      <c r="AL384" s="94"/>
      <c r="AM384" s="94" t="s">
        <v>416</v>
      </c>
      <c r="AN384" s="94" t="s">
        <v>416</v>
      </c>
      <c r="AO384" s="94" t="s">
        <v>416</v>
      </c>
      <c r="AP384" s="23" t="s">
        <v>2351</v>
      </c>
      <c r="AQ384" s="23"/>
      <c r="AR384" s="2"/>
      <c r="AS384" s="2"/>
      <c r="AT384" s="39" t="s">
        <v>2355</v>
      </c>
      <c r="AU384" s="39"/>
      <c r="AV384" s="39" t="s">
        <v>70</v>
      </c>
      <c r="AW384" s="94" t="s">
        <v>779</v>
      </c>
      <c r="AX384" s="115">
        <v>12689441</v>
      </c>
      <c r="AY384" s="116">
        <v>11.5</v>
      </c>
      <c r="AZ384" s="116" t="s">
        <v>2307</v>
      </c>
      <c r="BA384" s="116" t="s">
        <v>332</v>
      </c>
      <c r="BB384" s="116" t="s">
        <v>2315</v>
      </c>
      <c r="BC384" s="117">
        <v>226575000</v>
      </c>
      <c r="BD384" s="72"/>
    </row>
    <row r="385" spans="1:56" s="41" customFormat="1" ht="63" customHeight="1" x14ac:dyDescent="0.25">
      <c r="A385" s="68">
        <v>1117</v>
      </c>
      <c r="B385" s="23" t="s">
        <v>1500</v>
      </c>
      <c r="C385" s="23" t="s">
        <v>2302</v>
      </c>
      <c r="D385" s="39" t="s">
        <v>2302</v>
      </c>
      <c r="E385" s="39" t="s">
        <v>35</v>
      </c>
      <c r="F385" s="39"/>
      <c r="G385" s="23" t="s">
        <v>416</v>
      </c>
      <c r="H385" s="23" t="s">
        <v>412</v>
      </c>
      <c r="I385" s="94" t="s">
        <v>416</v>
      </c>
      <c r="J385" s="94" t="s">
        <v>416</v>
      </c>
      <c r="K385" s="68">
        <f>IF(I385="na",0,IF(COUNTIFS($C$1:C385,C385,$I$1:I385,I385)&gt;1,0,1))</f>
        <v>0</v>
      </c>
      <c r="L385" s="68">
        <f>IF(I385="na",0,IF(COUNTIFS($D$1:D385,D385,$I$1:I385,I385)&gt;1,0,1))</f>
        <v>0</v>
      </c>
      <c r="M385" s="68">
        <f>IF(S385="",0,IF(VLOOKUP(R385,#REF!,2,0)=1,S385-O385,S385-SUMIFS($S:$S,$R:$R,INDEX(meses,VLOOKUP(R385,#REF!,2,0)-1),D:D,D385)))</f>
        <v>0</v>
      </c>
      <c r="N385" s="94"/>
      <c r="O385" s="94"/>
      <c r="P385" s="94"/>
      <c r="Q385" s="94"/>
      <c r="R385" s="94" t="s">
        <v>1727</v>
      </c>
      <c r="S385" s="1"/>
      <c r="T385" s="22"/>
      <c r="U385" s="3"/>
      <c r="V385" s="3"/>
      <c r="W385" s="3"/>
      <c r="X385" s="23"/>
      <c r="Y385" s="23"/>
      <c r="Z385" s="23"/>
      <c r="AA385" s="113"/>
      <c r="AB385" s="113"/>
      <c r="AC385" s="113"/>
      <c r="AD385" s="23"/>
      <c r="AE385" s="23"/>
      <c r="AF385" s="3"/>
      <c r="AG385" s="22"/>
      <c r="AH385" s="140"/>
      <c r="AI385" s="3"/>
      <c r="AJ385" s="3"/>
      <c r="AK385" s="23" t="s">
        <v>779</v>
      </c>
      <c r="AL385" s="94"/>
      <c r="AM385" s="94" t="s">
        <v>416</v>
      </c>
      <c r="AN385" s="94" t="s">
        <v>416</v>
      </c>
      <c r="AO385" s="94" t="s">
        <v>416</v>
      </c>
      <c r="AP385" s="23" t="s">
        <v>2351</v>
      </c>
      <c r="AQ385" s="23"/>
      <c r="AR385" s="2"/>
      <c r="AS385" s="2"/>
      <c r="AT385" s="39" t="s">
        <v>2355</v>
      </c>
      <c r="AU385" s="39"/>
      <c r="AV385" s="39" t="s">
        <v>70</v>
      </c>
      <c r="AW385" s="94" t="s">
        <v>779</v>
      </c>
      <c r="AX385" s="115">
        <v>12689441</v>
      </c>
      <c r="AY385" s="116">
        <v>11.5</v>
      </c>
      <c r="AZ385" s="116" t="s">
        <v>2307</v>
      </c>
      <c r="BA385" s="116" t="s">
        <v>332</v>
      </c>
      <c r="BB385" s="116" t="s">
        <v>2315</v>
      </c>
      <c r="BC385" s="117">
        <v>151200000</v>
      </c>
      <c r="BD385" s="72"/>
    </row>
    <row r="386" spans="1:56" s="41" customFormat="1" ht="63" customHeight="1" x14ac:dyDescent="0.25">
      <c r="A386" s="68">
        <v>1118</v>
      </c>
      <c r="B386" s="23" t="s">
        <v>1500</v>
      </c>
      <c r="C386" s="23" t="s">
        <v>2302</v>
      </c>
      <c r="D386" s="39" t="s">
        <v>2302</v>
      </c>
      <c r="E386" s="39" t="s">
        <v>35</v>
      </c>
      <c r="F386" s="39"/>
      <c r="G386" s="23" t="s">
        <v>416</v>
      </c>
      <c r="H386" s="23" t="s">
        <v>412</v>
      </c>
      <c r="I386" s="94" t="s">
        <v>416</v>
      </c>
      <c r="J386" s="94" t="s">
        <v>416</v>
      </c>
      <c r="K386" s="68">
        <f>IF(I386="na",0,IF(COUNTIFS($C$1:C386,C386,$I$1:I386,I386)&gt;1,0,1))</f>
        <v>0</v>
      </c>
      <c r="L386" s="68">
        <f>IF(I386="na",0,IF(COUNTIFS($D$1:D386,D386,$I$1:I386,I386)&gt;1,0,1))</f>
        <v>0</v>
      </c>
      <c r="M386" s="68">
        <f>IF(S386="",0,IF(VLOOKUP(R386,#REF!,2,0)=1,S386-O386,S386-SUMIFS($S:$S,$R:$R,INDEX(meses,VLOOKUP(R386,#REF!,2,0)-1),D:D,D386)))</f>
        <v>0</v>
      </c>
      <c r="N386" s="94"/>
      <c r="O386" s="94"/>
      <c r="P386" s="94"/>
      <c r="Q386" s="94"/>
      <c r="R386" s="94" t="s">
        <v>1727</v>
      </c>
      <c r="S386" s="1"/>
      <c r="T386" s="22"/>
      <c r="U386" s="3"/>
      <c r="V386" s="3"/>
      <c r="W386" s="3"/>
      <c r="X386" s="23"/>
      <c r="Y386" s="23"/>
      <c r="Z386" s="23"/>
      <c r="AA386" s="113"/>
      <c r="AB386" s="113"/>
      <c r="AC386" s="113"/>
      <c r="AD386" s="23"/>
      <c r="AE386" s="23"/>
      <c r="AF386" s="3"/>
      <c r="AG386" s="22"/>
      <c r="AH386" s="140"/>
      <c r="AI386" s="3"/>
      <c r="AJ386" s="3"/>
      <c r="AK386" s="23" t="s">
        <v>779</v>
      </c>
      <c r="AL386" s="94"/>
      <c r="AM386" s="94" t="s">
        <v>416</v>
      </c>
      <c r="AN386" s="94" t="s">
        <v>416</v>
      </c>
      <c r="AO386" s="94" t="s">
        <v>416</v>
      </c>
      <c r="AP386" s="23" t="s">
        <v>2351</v>
      </c>
      <c r="AQ386" s="23"/>
      <c r="AR386" s="2"/>
      <c r="AS386" s="2"/>
      <c r="AT386" s="39" t="s">
        <v>2355</v>
      </c>
      <c r="AU386" s="39"/>
      <c r="AV386" s="39" t="s">
        <v>70</v>
      </c>
      <c r="AW386" s="94" t="s">
        <v>779</v>
      </c>
      <c r="AX386" s="115">
        <v>12689441</v>
      </c>
      <c r="AY386" s="116">
        <v>11.5</v>
      </c>
      <c r="AZ386" s="116" t="s">
        <v>2307</v>
      </c>
      <c r="BA386" s="116" t="s">
        <v>332</v>
      </c>
      <c r="BB386" s="116" t="s">
        <v>2315</v>
      </c>
      <c r="BC386" s="117">
        <v>123787500</v>
      </c>
      <c r="BD386" s="72"/>
    </row>
    <row r="387" spans="1:56" s="41" customFormat="1" ht="63" customHeight="1" x14ac:dyDescent="0.25">
      <c r="A387" s="68">
        <v>1119</v>
      </c>
      <c r="B387" s="23" t="s">
        <v>1500</v>
      </c>
      <c r="C387" s="23" t="s">
        <v>2302</v>
      </c>
      <c r="D387" s="39" t="s">
        <v>2302</v>
      </c>
      <c r="E387" s="39" t="s">
        <v>35</v>
      </c>
      <c r="F387" s="39"/>
      <c r="G387" s="23" t="s">
        <v>416</v>
      </c>
      <c r="H387" s="23" t="s">
        <v>412</v>
      </c>
      <c r="I387" s="94" t="s">
        <v>416</v>
      </c>
      <c r="J387" s="94" t="s">
        <v>416</v>
      </c>
      <c r="K387" s="68">
        <f>IF(I387="na",0,IF(COUNTIFS($C$1:C387,C387,$I$1:I387,I387)&gt;1,0,1))</f>
        <v>0</v>
      </c>
      <c r="L387" s="68">
        <f>IF(I387="na",0,IF(COUNTIFS($D$1:D387,D387,$I$1:I387,I387)&gt;1,0,1))</f>
        <v>0</v>
      </c>
      <c r="M387" s="68">
        <f>IF(S387="",0,IF(VLOOKUP(R387,#REF!,2,0)=1,S387-O387,S387-SUMIFS($S:$S,$R:$R,INDEX(meses,VLOOKUP(R387,#REF!,2,0)-1),D:D,D387)))</f>
        <v>0</v>
      </c>
      <c r="N387" s="94"/>
      <c r="O387" s="94"/>
      <c r="P387" s="94"/>
      <c r="Q387" s="94"/>
      <c r="R387" s="94" t="s">
        <v>1727</v>
      </c>
      <c r="S387" s="1"/>
      <c r="T387" s="22"/>
      <c r="U387" s="3"/>
      <c r="V387" s="3"/>
      <c r="W387" s="3"/>
      <c r="X387" s="23"/>
      <c r="Y387" s="23"/>
      <c r="Z387" s="23"/>
      <c r="AA387" s="113"/>
      <c r="AB387" s="113"/>
      <c r="AC387" s="113"/>
      <c r="AD387" s="23"/>
      <c r="AE387" s="23"/>
      <c r="AF387" s="3"/>
      <c r="AG387" s="22"/>
      <c r="AH387" s="140"/>
      <c r="AI387" s="3"/>
      <c r="AJ387" s="3"/>
      <c r="AK387" s="23" t="s">
        <v>779</v>
      </c>
      <c r="AL387" s="94"/>
      <c r="AM387" s="94" t="s">
        <v>416</v>
      </c>
      <c r="AN387" s="94" t="s">
        <v>416</v>
      </c>
      <c r="AO387" s="94" t="s">
        <v>416</v>
      </c>
      <c r="AP387" s="23" t="s">
        <v>2351</v>
      </c>
      <c r="AQ387" s="23"/>
      <c r="AR387" s="2"/>
      <c r="AS387" s="2"/>
      <c r="AT387" s="39" t="s">
        <v>2355</v>
      </c>
      <c r="AU387" s="39"/>
      <c r="AV387" s="39" t="s">
        <v>70</v>
      </c>
      <c r="AW387" s="94" t="s">
        <v>779</v>
      </c>
      <c r="AX387" s="115">
        <v>12689441</v>
      </c>
      <c r="AY387" s="116">
        <v>11.5</v>
      </c>
      <c r="AZ387" s="116" t="s">
        <v>2307</v>
      </c>
      <c r="BA387" s="116" t="s">
        <v>332</v>
      </c>
      <c r="BB387" s="116" t="s">
        <v>2315</v>
      </c>
      <c r="BC387" s="117">
        <v>127350000</v>
      </c>
      <c r="BD387" s="72"/>
    </row>
    <row r="388" spans="1:56" s="41" customFormat="1" ht="63" customHeight="1" x14ac:dyDescent="0.25">
      <c r="A388" s="68">
        <v>1120</v>
      </c>
      <c r="B388" s="23" t="s">
        <v>1500</v>
      </c>
      <c r="C388" s="23" t="s">
        <v>2302</v>
      </c>
      <c r="D388" s="39" t="s">
        <v>2302</v>
      </c>
      <c r="E388" s="39" t="s">
        <v>35</v>
      </c>
      <c r="F388" s="39"/>
      <c r="G388" s="23" t="s">
        <v>416</v>
      </c>
      <c r="H388" s="23" t="s">
        <v>412</v>
      </c>
      <c r="I388" s="94" t="s">
        <v>416</v>
      </c>
      <c r="J388" s="94" t="s">
        <v>416</v>
      </c>
      <c r="K388" s="68">
        <f>IF(I388="na",0,IF(COUNTIFS($C$1:C388,C388,$I$1:I388,I388)&gt;1,0,1))</f>
        <v>0</v>
      </c>
      <c r="L388" s="68">
        <f>IF(I388="na",0,IF(COUNTIFS($D$1:D388,D388,$I$1:I388,I388)&gt;1,0,1))</f>
        <v>0</v>
      </c>
      <c r="M388" s="68">
        <f>IF(S388="",0,IF(VLOOKUP(R388,#REF!,2,0)=1,S388-O388,S388-SUMIFS($S:$S,$R:$R,INDEX(meses,VLOOKUP(R388,#REF!,2,0)-1),D:D,D388)))</f>
        <v>0</v>
      </c>
      <c r="N388" s="94"/>
      <c r="O388" s="94"/>
      <c r="P388" s="94"/>
      <c r="Q388" s="94"/>
      <c r="R388" s="94" t="s">
        <v>1727</v>
      </c>
      <c r="S388" s="1"/>
      <c r="T388" s="22"/>
      <c r="U388" s="3"/>
      <c r="V388" s="3"/>
      <c r="W388" s="3"/>
      <c r="X388" s="23"/>
      <c r="Y388" s="23"/>
      <c r="Z388" s="23"/>
      <c r="AA388" s="113"/>
      <c r="AB388" s="113"/>
      <c r="AC388" s="113"/>
      <c r="AD388" s="23"/>
      <c r="AE388" s="23"/>
      <c r="AF388" s="3"/>
      <c r="AG388" s="22"/>
      <c r="AH388" s="140"/>
      <c r="AI388" s="3"/>
      <c r="AJ388" s="3"/>
      <c r="AK388" s="23" t="s">
        <v>779</v>
      </c>
      <c r="AL388" s="94"/>
      <c r="AM388" s="94" t="s">
        <v>416</v>
      </c>
      <c r="AN388" s="94" t="s">
        <v>416</v>
      </c>
      <c r="AO388" s="94" t="s">
        <v>416</v>
      </c>
      <c r="AP388" s="23" t="s">
        <v>2351</v>
      </c>
      <c r="AQ388" s="23"/>
      <c r="AR388" s="2"/>
      <c r="AS388" s="2"/>
      <c r="AT388" s="39" t="s">
        <v>2355</v>
      </c>
      <c r="AU388" s="39"/>
      <c r="AV388" s="39" t="s">
        <v>70</v>
      </c>
      <c r="AW388" s="94" t="s">
        <v>779</v>
      </c>
      <c r="AX388" s="115">
        <v>12689441</v>
      </c>
      <c r="AY388" s="116">
        <v>11.5</v>
      </c>
      <c r="AZ388" s="116" t="s">
        <v>2307</v>
      </c>
      <c r="BA388" s="116" t="s">
        <v>332</v>
      </c>
      <c r="BB388" s="116" t="s">
        <v>2315</v>
      </c>
      <c r="BC388" s="117">
        <v>69787500</v>
      </c>
      <c r="BD388" s="72"/>
    </row>
    <row r="389" spans="1:56" s="41" customFormat="1" ht="63" customHeight="1" x14ac:dyDescent="0.25">
      <c r="A389" s="68">
        <v>1121</v>
      </c>
      <c r="B389" s="23" t="s">
        <v>1500</v>
      </c>
      <c r="C389" s="23" t="s">
        <v>2302</v>
      </c>
      <c r="D389" s="39" t="s">
        <v>2302</v>
      </c>
      <c r="E389" s="39" t="s">
        <v>35</v>
      </c>
      <c r="F389" s="39"/>
      <c r="G389" s="23" t="s">
        <v>416</v>
      </c>
      <c r="H389" s="23" t="s">
        <v>412</v>
      </c>
      <c r="I389" s="94" t="s">
        <v>416</v>
      </c>
      <c r="J389" s="94" t="s">
        <v>416</v>
      </c>
      <c r="K389" s="68">
        <f>IF(I389="na",0,IF(COUNTIFS($C$1:C389,C389,$I$1:I389,I389)&gt;1,0,1))</f>
        <v>0</v>
      </c>
      <c r="L389" s="68">
        <f>IF(I389="na",0,IF(COUNTIFS($D$1:D389,D389,$I$1:I389,I389)&gt;1,0,1))</f>
        <v>0</v>
      </c>
      <c r="M389" s="68">
        <f>IF(S389="",0,IF(VLOOKUP(R389,#REF!,2,0)=1,S389-O389,S389-SUMIFS($S:$S,$R:$R,INDEX(meses,VLOOKUP(R389,#REF!,2,0)-1),D:D,D389)))</f>
        <v>0</v>
      </c>
      <c r="N389" s="94"/>
      <c r="O389" s="94"/>
      <c r="P389" s="94"/>
      <c r="Q389" s="94"/>
      <c r="R389" s="94" t="s">
        <v>1727</v>
      </c>
      <c r="S389" s="1"/>
      <c r="T389" s="22"/>
      <c r="U389" s="3"/>
      <c r="V389" s="3"/>
      <c r="W389" s="3"/>
      <c r="X389" s="23"/>
      <c r="Y389" s="23"/>
      <c r="Z389" s="23"/>
      <c r="AA389" s="113"/>
      <c r="AB389" s="113"/>
      <c r="AC389" s="113"/>
      <c r="AD389" s="23"/>
      <c r="AE389" s="23"/>
      <c r="AF389" s="3"/>
      <c r="AG389" s="22"/>
      <c r="AH389" s="140"/>
      <c r="AI389" s="3"/>
      <c r="AJ389" s="3"/>
      <c r="AK389" s="23" t="s">
        <v>779</v>
      </c>
      <c r="AL389" s="94"/>
      <c r="AM389" s="94" t="s">
        <v>416</v>
      </c>
      <c r="AN389" s="94" t="s">
        <v>416</v>
      </c>
      <c r="AO389" s="94" t="s">
        <v>416</v>
      </c>
      <c r="AP389" s="23" t="s">
        <v>2351</v>
      </c>
      <c r="AQ389" s="23"/>
      <c r="AR389" s="2"/>
      <c r="AS389" s="2"/>
      <c r="AT389" s="39" t="s">
        <v>2355</v>
      </c>
      <c r="AU389" s="39"/>
      <c r="AV389" s="39" t="s">
        <v>70</v>
      </c>
      <c r="AW389" s="94" t="s">
        <v>779</v>
      </c>
      <c r="AX389" s="115">
        <v>12689441</v>
      </c>
      <c r="AY389" s="116">
        <v>11.5</v>
      </c>
      <c r="AZ389" s="116" t="s">
        <v>2307</v>
      </c>
      <c r="BA389" s="116" t="s">
        <v>332</v>
      </c>
      <c r="BB389" s="116" t="s">
        <v>2315</v>
      </c>
      <c r="BC389" s="117">
        <v>91350000</v>
      </c>
      <c r="BD389" s="72"/>
    </row>
    <row r="390" spans="1:56" s="41" customFormat="1" ht="63" customHeight="1" x14ac:dyDescent="0.25">
      <c r="A390" s="68">
        <v>1122</v>
      </c>
      <c r="B390" s="23" t="s">
        <v>1500</v>
      </c>
      <c r="C390" s="23" t="s">
        <v>2302</v>
      </c>
      <c r="D390" s="39" t="s">
        <v>2302</v>
      </c>
      <c r="E390" s="39" t="s">
        <v>35</v>
      </c>
      <c r="F390" s="39"/>
      <c r="G390" s="23" t="s">
        <v>416</v>
      </c>
      <c r="H390" s="23" t="s">
        <v>412</v>
      </c>
      <c r="I390" s="94" t="s">
        <v>416</v>
      </c>
      <c r="J390" s="94" t="s">
        <v>416</v>
      </c>
      <c r="K390" s="68">
        <f>IF(I390="na",0,IF(COUNTIFS($C$1:C390,C390,$I$1:I390,I390)&gt;1,0,1))</f>
        <v>0</v>
      </c>
      <c r="L390" s="68">
        <f>IF(I390="na",0,IF(COUNTIFS($D$1:D390,D390,$I$1:I390,I390)&gt;1,0,1))</f>
        <v>0</v>
      </c>
      <c r="M390" s="68">
        <f>IF(S390="",0,IF(VLOOKUP(R390,#REF!,2,0)=1,S390-O390,S390-SUMIFS($S:$S,$R:$R,INDEX(meses,VLOOKUP(R390,#REF!,2,0)-1),D:D,D390)))</f>
        <v>0</v>
      </c>
      <c r="N390" s="94"/>
      <c r="O390" s="94"/>
      <c r="P390" s="94"/>
      <c r="Q390" s="94"/>
      <c r="R390" s="94" t="s">
        <v>1727</v>
      </c>
      <c r="S390" s="1"/>
      <c r="T390" s="22"/>
      <c r="U390" s="3"/>
      <c r="V390" s="3"/>
      <c r="W390" s="3"/>
      <c r="X390" s="23"/>
      <c r="Y390" s="23"/>
      <c r="Z390" s="23"/>
      <c r="AA390" s="113"/>
      <c r="AB390" s="113"/>
      <c r="AC390" s="113"/>
      <c r="AD390" s="23"/>
      <c r="AE390" s="23"/>
      <c r="AF390" s="3"/>
      <c r="AG390" s="22"/>
      <c r="AH390" s="140"/>
      <c r="AI390" s="3"/>
      <c r="AJ390" s="3"/>
      <c r="AK390" s="23" t="s">
        <v>779</v>
      </c>
      <c r="AL390" s="94"/>
      <c r="AM390" s="94" t="s">
        <v>416</v>
      </c>
      <c r="AN390" s="94" t="s">
        <v>416</v>
      </c>
      <c r="AO390" s="94" t="s">
        <v>416</v>
      </c>
      <c r="AP390" s="23" t="s">
        <v>2351</v>
      </c>
      <c r="AQ390" s="23"/>
      <c r="AR390" s="2"/>
      <c r="AS390" s="2"/>
      <c r="AT390" s="39" t="s">
        <v>2353</v>
      </c>
      <c r="AU390" s="39"/>
      <c r="AV390" s="39" t="s">
        <v>70</v>
      </c>
      <c r="AW390" s="94" t="s">
        <v>779</v>
      </c>
      <c r="AX390" s="115">
        <v>4000000</v>
      </c>
      <c r="AY390" s="116">
        <v>11.5</v>
      </c>
      <c r="AZ390" s="116" t="s">
        <v>2307</v>
      </c>
      <c r="BA390" s="116" t="s">
        <v>332</v>
      </c>
      <c r="BB390" s="116" t="s">
        <v>2315</v>
      </c>
      <c r="BC390" s="117">
        <v>46000000</v>
      </c>
      <c r="BD390" s="72"/>
    </row>
    <row r="391" spans="1:56" s="41" customFormat="1" ht="63" customHeight="1" x14ac:dyDescent="0.25">
      <c r="A391" s="68">
        <v>1123</v>
      </c>
      <c r="B391" s="23" t="s">
        <v>1500</v>
      </c>
      <c r="C391" s="23" t="s">
        <v>2302</v>
      </c>
      <c r="D391" s="39" t="s">
        <v>2302</v>
      </c>
      <c r="E391" s="39" t="s">
        <v>35</v>
      </c>
      <c r="F391" s="39"/>
      <c r="G391" s="23" t="s">
        <v>416</v>
      </c>
      <c r="H391" s="23" t="s">
        <v>412</v>
      </c>
      <c r="I391" s="94" t="s">
        <v>416</v>
      </c>
      <c r="J391" s="94" t="s">
        <v>416</v>
      </c>
      <c r="K391" s="68">
        <f>IF(I391="na",0,IF(COUNTIFS($C$1:C391,C391,$I$1:I391,I391)&gt;1,0,1))</f>
        <v>0</v>
      </c>
      <c r="L391" s="68">
        <f>IF(I391="na",0,IF(COUNTIFS($D$1:D391,D391,$I$1:I391,I391)&gt;1,0,1))</f>
        <v>0</v>
      </c>
      <c r="M391" s="68">
        <f>IF(S391="",0,IF(VLOOKUP(R391,#REF!,2,0)=1,S391-O391,S391-SUMIFS($S:$S,$R:$R,INDEX(meses,VLOOKUP(R391,#REF!,2,0)-1),D:D,D391)))</f>
        <v>0</v>
      </c>
      <c r="N391" s="94"/>
      <c r="O391" s="94"/>
      <c r="P391" s="94"/>
      <c r="Q391" s="94"/>
      <c r="R391" s="94" t="s">
        <v>1727</v>
      </c>
      <c r="S391" s="1"/>
      <c r="T391" s="22"/>
      <c r="U391" s="3"/>
      <c r="V391" s="3"/>
      <c r="W391" s="3"/>
      <c r="X391" s="23"/>
      <c r="Y391" s="23"/>
      <c r="Z391" s="23"/>
      <c r="AA391" s="113"/>
      <c r="AB391" s="113"/>
      <c r="AC391" s="113"/>
      <c r="AD391" s="23"/>
      <c r="AE391" s="23"/>
      <c r="AF391" s="3"/>
      <c r="AG391" s="22"/>
      <c r="AH391" s="140"/>
      <c r="AI391" s="3"/>
      <c r="AJ391" s="3"/>
      <c r="AK391" s="23" t="s">
        <v>779</v>
      </c>
      <c r="AL391" s="94"/>
      <c r="AM391" s="94" t="s">
        <v>416</v>
      </c>
      <c r="AN391" s="94" t="s">
        <v>416</v>
      </c>
      <c r="AO391" s="94" t="s">
        <v>416</v>
      </c>
      <c r="AP391" s="23" t="s">
        <v>2351</v>
      </c>
      <c r="AQ391" s="23"/>
      <c r="AR391" s="2"/>
      <c r="AS391" s="2"/>
      <c r="AT391" s="39" t="s">
        <v>2353</v>
      </c>
      <c r="AU391" s="39"/>
      <c r="AV391" s="39" t="s">
        <v>70</v>
      </c>
      <c r="AW391" s="94" t="s">
        <v>779</v>
      </c>
      <c r="AX391" s="115">
        <v>5150000</v>
      </c>
      <c r="AY391" s="116">
        <v>11.5</v>
      </c>
      <c r="AZ391" s="116" t="s">
        <v>2307</v>
      </c>
      <c r="BA391" s="116" t="s">
        <v>332</v>
      </c>
      <c r="BB391" s="116" t="s">
        <v>2315</v>
      </c>
      <c r="BC391" s="117">
        <v>47380000</v>
      </c>
      <c r="BD391" s="72"/>
    </row>
    <row r="392" spans="1:56" s="41" customFormat="1" ht="63" customHeight="1" x14ac:dyDescent="0.25">
      <c r="A392" s="68">
        <v>1124</v>
      </c>
      <c r="B392" s="23" t="s">
        <v>1500</v>
      </c>
      <c r="C392" s="23" t="s">
        <v>2302</v>
      </c>
      <c r="D392" s="39" t="s">
        <v>2302</v>
      </c>
      <c r="E392" s="39" t="s">
        <v>35</v>
      </c>
      <c r="F392" s="39"/>
      <c r="G392" s="23" t="s">
        <v>416</v>
      </c>
      <c r="H392" s="23" t="s">
        <v>412</v>
      </c>
      <c r="I392" s="94" t="s">
        <v>416</v>
      </c>
      <c r="J392" s="94" t="s">
        <v>416</v>
      </c>
      <c r="K392" s="68">
        <f>IF(I392="na",0,IF(COUNTIFS($C$1:C392,C392,$I$1:I392,I392)&gt;1,0,1))</f>
        <v>0</v>
      </c>
      <c r="L392" s="68">
        <f>IF(I392="na",0,IF(COUNTIFS($D$1:D392,D392,$I$1:I392,I392)&gt;1,0,1))</f>
        <v>0</v>
      </c>
      <c r="M392" s="68">
        <f>IF(S392="",0,IF(VLOOKUP(R392,#REF!,2,0)=1,S392-O392,S392-SUMIFS($S:$S,$R:$R,INDEX(meses,VLOOKUP(R392,#REF!,2,0)-1),D:D,D392)))</f>
        <v>0</v>
      </c>
      <c r="N392" s="94"/>
      <c r="O392" s="94"/>
      <c r="P392" s="94"/>
      <c r="Q392" s="94"/>
      <c r="R392" s="94" t="s">
        <v>1727</v>
      </c>
      <c r="S392" s="1"/>
      <c r="T392" s="22"/>
      <c r="U392" s="3"/>
      <c r="V392" s="3"/>
      <c r="W392" s="3"/>
      <c r="X392" s="23"/>
      <c r="Y392" s="23"/>
      <c r="Z392" s="23"/>
      <c r="AA392" s="113"/>
      <c r="AB392" s="113"/>
      <c r="AC392" s="113"/>
      <c r="AD392" s="23"/>
      <c r="AE392" s="23"/>
      <c r="AF392" s="3"/>
      <c r="AG392" s="22"/>
      <c r="AH392" s="140"/>
      <c r="AI392" s="3"/>
      <c r="AJ392" s="3"/>
      <c r="AK392" s="23" t="s">
        <v>779</v>
      </c>
      <c r="AL392" s="94"/>
      <c r="AM392" s="94" t="s">
        <v>416</v>
      </c>
      <c r="AN392" s="94" t="s">
        <v>416</v>
      </c>
      <c r="AO392" s="94" t="s">
        <v>416</v>
      </c>
      <c r="AP392" s="23" t="s">
        <v>2351</v>
      </c>
      <c r="AQ392" s="23"/>
      <c r="AR392" s="2"/>
      <c r="AS392" s="2"/>
      <c r="AT392" s="39" t="s">
        <v>2353</v>
      </c>
      <c r="AU392" s="39"/>
      <c r="AV392" s="39" t="s">
        <v>70</v>
      </c>
      <c r="AW392" s="94" t="s">
        <v>779</v>
      </c>
      <c r="AX392" s="115">
        <v>4000000</v>
      </c>
      <c r="AY392" s="116">
        <v>11.5</v>
      </c>
      <c r="AZ392" s="116" t="s">
        <v>2307</v>
      </c>
      <c r="BA392" s="116" t="s">
        <v>332</v>
      </c>
      <c r="BB392" s="116" t="s">
        <v>2315</v>
      </c>
      <c r="BC392" s="117">
        <v>46000000</v>
      </c>
      <c r="BD392" s="72"/>
    </row>
    <row r="393" spans="1:56" s="41" customFormat="1" ht="63" customHeight="1" x14ac:dyDescent="0.25">
      <c r="A393" s="68">
        <v>1125</v>
      </c>
      <c r="B393" s="23" t="s">
        <v>1500</v>
      </c>
      <c r="C393" s="23" t="s">
        <v>2302</v>
      </c>
      <c r="D393" s="39" t="s">
        <v>2302</v>
      </c>
      <c r="E393" s="39" t="s">
        <v>35</v>
      </c>
      <c r="F393" s="39"/>
      <c r="G393" s="23" t="s">
        <v>416</v>
      </c>
      <c r="H393" s="23" t="s">
        <v>412</v>
      </c>
      <c r="I393" s="94" t="s">
        <v>416</v>
      </c>
      <c r="J393" s="94" t="s">
        <v>416</v>
      </c>
      <c r="K393" s="68">
        <f>IF(I393="na",0,IF(COUNTIFS($C$1:C393,C393,$I$1:I393,I393)&gt;1,0,1))</f>
        <v>0</v>
      </c>
      <c r="L393" s="68">
        <f>IF(I393="na",0,IF(COUNTIFS($D$1:D393,D393,$I$1:I393,I393)&gt;1,0,1))</f>
        <v>0</v>
      </c>
      <c r="M393" s="68">
        <f>IF(S393="",0,IF(VLOOKUP(R393,#REF!,2,0)=1,S393-O393,S393-SUMIFS($S:$S,$R:$R,INDEX(meses,VLOOKUP(R393,#REF!,2,0)-1),D:D,D393)))</f>
        <v>0</v>
      </c>
      <c r="N393" s="94"/>
      <c r="O393" s="94"/>
      <c r="P393" s="94"/>
      <c r="Q393" s="94"/>
      <c r="R393" s="94" t="s">
        <v>1727</v>
      </c>
      <c r="S393" s="1"/>
      <c r="T393" s="22"/>
      <c r="U393" s="3"/>
      <c r="V393" s="3"/>
      <c r="W393" s="3"/>
      <c r="X393" s="23"/>
      <c r="Y393" s="23"/>
      <c r="Z393" s="23"/>
      <c r="AA393" s="113"/>
      <c r="AB393" s="113"/>
      <c r="AC393" s="113"/>
      <c r="AD393" s="23"/>
      <c r="AE393" s="23"/>
      <c r="AF393" s="3"/>
      <c r="AG393" s="22"/>
      <c r="AH393" s="140"/>
      <c r="AI393" s="3"/>
      <c r="AJ393" s="3"/>
      <c r="AK393" s="23" t="s">
        <v>779</v>
      </c>
      <c r="AL393" s="94"/>
      <c r="AM393" s="94" t="s">
        <v>416</v>
      </c>
      <c r="AN393" s="94" t="s">
        <v>416</v>
      </c>
      <c r="AO393" s="94" t="s">
        <v>416</v>
      </c>
      <c r="AP393" s="23" t="s">
        <v>2351</v>
      </c>
      <c r="AQ393" s="23"/>
      <c r="AR393" s="2"/>
      <c r="AS393" s="2"/>
      <c r="AT393" s="39" t="s">
        <v>2356</v>
      </c>
      <c r="AU393" s="39"/>
      <c r="AV393" s="39" t="s">
        <v>70</v>
      </c>
      <c r="AW393" s="94" t="s">
        <v>779</v>
      </c>
      <c r="AX393" s="115">
        <v>5819500</v>
      </c>
      <c r="AY393" s="116">
        <v>11.5</v>
      </c>
      <c r="AZ393" s="116" t="s">
        <v>2307</v>
      </c>
      <c r="BA393" s="116" t="s">
        <v>332</v>
      </c>
      <c r="BB393" s="116" t="s">
        <v>2315</v>
      </c>
      <c r="BC393" s="117">
        <v>67574000</v>
      </c>
      <c r="BD393" s="72"/>
    </row>
    <row r="394" spans="1:56" s="41" customFormat="1" ht="63" customHeight="1" x14ac:dyDescent="0.25">
      <c r="A394" s="68">
        <v>1126</v>
      </c>
      <c r="B394" s="23" t="s">
        <v>1500</v>
      </c>
      <c r="C394" s="23" t="s">
        <v>2302</v>
      </c>
      <c r="D394" s="39" t="s">
        <v>2302</v>
      </c>
      <c r="E394" s="39" t="s">
        <v>35</v>
      </c>
      <c r="F394" s="39"/>
      <c r="G394" s="23" t="s">
        <v>416</v>
      </c>
      <c r="H394" s="23" t="s">
        <v>412</v>
      </c>
      <c r="I394" s="94" t="s">
        <v>416</v>
      </c>
      <c r="J394" s="94" t="s">
        <v>416</v>
      </c>
      <c r="K394" s="68">
        <f>IF(I394="na",0,IF(COUNTIFS($C$1:C394,C394,$I$1:I394,I394)&gt;1,0,1))</f>
        <v>0</v>
      </c>
      <c r="L394" s="68">
        <f>IF(I394="na",0,IF(COUNTIFS($D$1:D394,D394,$I$1:I394,I394)&gt;1,0,1))</f>
        <v>0</v>
      </c>
      <c r="M394" s="68">
        <f>IF(S394="",0,IF(VLOOKUP(R394,#REF!,2,0)=1,S394-O394,S394-SUMIFS($S:$S,$R:$R,INDEX(meses,VLOOKUP(R394,#REF!,2,0)-1),D:D,D394)))</f>
        <v>0</v>
      </c>
      <c r="N394" s="94"/>
      <c r="O394" s="94"/>
      <c r="P394" s="94"/>
      <c r="Q394" s="94"/>
      <c r="R394" s="94" t="s">
        <v>1727</v>
      </c>
      <c r="S394" s="1"/>
      <c r="T394" s="22"/>
      <c r="U394" s="3"/>
      <c r="V394" s="3"/>
      <c r="W394" s="3"/>
      <c r="X394" s="23"/>
      <c r="Y394" s="23"/>
      <c r="Z394" s="23"/>
      <c r="AA394" s="113"/>
      <c r="AB394" s="113"/>
      <c r="AC394" s="113"/>
      <c r="AD394" s="23"/>
      <c r="AE394" s="23"/>
      <c r="AF394" s="3"/>
      <c r="AG394" s="22"/>
      <c r="AH394" s="140"/>
      <c r="AI394" s="3"/>
      <c r="AJ394" s="3"/>
      <c r="AK394" s="23" t="s">
        <v>779</v>
      </c>
      <c r="AL394" s="94"/>
      <c r="AM394" s="94" t="s">
        <v>416</v>
      </c>
      <c r="AN394" s="94" t="s">
        <v>416</v>
      </c>
      <c r="AO394" s="94" t="s">
        <v>416</v>
      </c>
      <c r="AP394" s="23" t="s">
        <v>2351</v>
      </c>
      <c r="AQ394" s="23"/>
      <c r="AR394" s="2"/>
      <c r="AS394" s="2"/>
      <c r="AT394" s="39" t="s">
        <v>2353</v>
      </c>
      <c r="AU394" s="39"/>
      <c r="AV394" s="39" t="s">
        <v>70</v>
      </c>
      <c r="AW394" s="94" t="s">
        <v>779</v>
      </c>
      <c r="AX394" s="115">
        <v>4000000</v>
      </c>
      <c r="AY394" s="116">
        <v>11.5</v>
      </c>
      <c r="AZ394" s="116" t="s">
        <v>2307</v>
      </c>
      <c r="BA394" s="116" t="s">
        <v>332</v>
      </c>
      <c r="BB394" s="116" t="s">
        <v>2315</v>
      </c>
      <c r="BC394" s="117">
        <v>46000000</v>
      </c>
      <c r="BD394" s="72"/>
    </row>
    <row r="395" spans="1:56" s="41" customFormat="1" ht="63" customHeight="1" x14ac:dyDescent="0.25">
      <c r="A395" s="68">
        <v>1127</v>
      </c>
      <c r="B395" s="23" t="s">
        <v>1500</v>
      </c>
      <c r="C395" s="23" t="s">
        <v>2302</v>
      </c>
      <c r="D395" s="39" t="s">
        <v>2302</v>
      </c>
      <c r="E395" s="39" t="s">
        <v>35</v>
      </c>
      <c r="F395" s="39"/>
      <c r="G395" s="23" t="s">
        <v>416</v>
      </c>
      <c r="H395" s="23" t="s">
        <v>412</v>
      </c>
      <c r="I395" s="94" t="s">
        <v>416</v>
      </c>
      <c r="J395" s="94" t="s">
        <v>416</v>
      </c>
      <c r="K395" s="68">
        <f>IF(I395="na",0,IF(COUNTIFS($C$1:C395,C395,$I$1:I395,I395)&gt;1,0,1))</f>
        <v>0</v>
      </c>
      <c r="L395" s="68">
        <f>IF(I395="na",0,IF(COUNTIFS($D$1:D395,D395,$I$1:I395,I395)&gt;1,0,1))</f>
        <v>0</v>
      </c>
      <c r="M395" s="68">
        <f>IF(S395="",0,IF(VLOOKUP(R395,#REF!,2,0)=1,S395-O395,S395-SUMIFS($S:$S,$R:$R,INDEX(meses,VLOOKUP(R395,#REF!,2,0)-1),D:D,D395)))</f>
        <v>0</v>
      </c>
      <c r="N395" s="94"/>
      <c r="O395" s="94"/>
      <c r="P395" s="94"/>
      <c r="Q395" s="94"/>
      <c r="R395" s="94" t="s">
        <v>1727</v>
      </c>
      <c r="S395" s="1"/>
      <c r="T395" s="22"/>
      <c r="U395" s="3"/>
      <c r="V395" s="3"/>
      <c r="W395" s="3"/>
      <c r="X395" s="23"/>
      <c r="Y395" s="23"/>
      <c r="Z395" s="23"/>
      <c r="AA395" s="113"/>
      <c r="AB395" s="113"/>
      <c r="AC395" s="113"/>
      <c r="AD395" s="23"/>
      <c r="AE395" s="23"/>
      <c r="AF395" s="3"/>
      <c r="AG395" s="22"/>
      <c r="AH395" s="140"/>
      <c r="AI395" s="3"/>
      <c r="AJ395" s="3"/>
      <c r="AK395" s="23" t="s">
        <v>779</v>
      </c>
      <c r="AL395" s="94"/>
      <c r="AM395" s="94" t="s">
        <v>416</v>
      </c>
      <c r="AN395" s="94" t="s">
        <v>416</v>
      </c>
      <c r="AO395" s="94" t="s">
        <v>416</v>
      </c>
      <c r="AP395" s="23" t="s">
        <v>2351</v>
      </c>
      <c r="AQ395" s="23"/>
      <c r="AR395" s="2"/>
      <c r="AS395" s="2"/>
      <c r="AT395" s="39" t="s">
        <v>2353</v>
      </c>
      <c r="AU395" s="39"/>
      <c r="AV395" s="39" t="s">
        <v>70</v>
      </c>
      <c r="AW395" s="94" t="s">
        <v>779</v>
      </c>
      <c r="AX395" s="115">
        <v>4000000</v>
      </c>
      <c r="AY395" s="116">
        <v>11.5</v>
      </c>
      <c r="AZ395" s="116" t="s">
        <v>2307</v>
      </c>
      <c r="BA395" s="116" t="s">
        <v>332</v>
      </c>
      <c r="BB395" s="116" t="s">
        <v>2315</v>
      </c>
      <c r="BC395" s="117">
        <v>46000000</v>
      </c>
      <c r="BD395" s="72"/>
    </row>
    <row r="396" spans="1:56" s="41" customFormat="1" ht="63" customHeight="1" x14ac:dyDescent="0.25">
      <c r="A396" s="68">
        <v>1128</v>
      </c>
      <c r="B396" s="23" t="s">
        <v>1500</v>
      </c>
      <c r="C396" s="23" t="s">
        <v>2302</v>
      </c>
      <c r="D396" s="39" t="s">
        <v>2302</v>
      </c>
      <c r="E396" s="39" t="s">
        <v>35</v>
      </c>
      <c r="F396" s="39"/>
      <c r="G396" s="23" t="s">
        <v>416</v>
      </c>
      <c r="H396" s="23" t="s">
        <v>412</v>
      </c>
      <c r="I396" s="94" t="s">
        <v>416</v>
      </c>
      <c r="J396" s="94" t="s">
        <v>416</v>
      </c>
      <c r="K396" s="68">
        <f>IF(I396="na",0,IF(COUNTIFS($C$1:C396,C396,$I$1:I396,I396)&gt;1,0,1))</f>
        <v>0</v>
      </c>
      <c r="L396" s="68">
        <f>IF(I396="na",0,IF(COUNTIFS($D$1:D396,D396,$I$1:I396,I396)&gt;1,0,1))</f>
        <v>0</v>
      </c>
      <c r="M396" s="68">
        <f>IF(S396="",0,IF(VLOOKUP(R396,#REF!,2,0)=1,S396-O396,S396-SUMIFS($S:$S,$R:$R,INDEX(meses,VLOOKUP(R396,#REF!,2,0)-1),D:D,D396)))</f>
        <v>0</v>
      </c>
      <c r="N396" s="94"/>
      <c r="O396" s="94"/>
      <c r="P396" s="94"/>
      <c r="Q396" s="94"/>
      <c r="R396" s="94" t="s">
        <v>1727</v>
      </c>
      <c r="S396" s="1"/>
      <c r="T396" s="22"/>
      <c r="U396" s="3"/>
      <c r="V396" s="3"/>
      <c r="W396" s="3"/>
      <c r="X396" s="23"/>
      <c r="Y396" s="23"/>
      <c r="Z396" s="23"/>
      <c r="AA396" s="113"/>
      <c r="AB396" s="113"/>
      <c r="AC396" s="113"/>
      <c r="AD396" s="23"/>
      <c r="AE396" s="23"/>
      <c r="AF396" s="3"/>
      <c r="AG396" s="22"/>
      <c r="AH396" s="140"/>
      <c r="AI396" s="3"/>
      <c r="AJ396" s="3"/>
      <c r="AK396" s="23" t="s">
        <v>779</v>
      </c>
      <c r="AL396" s="94"/>
      <c r="AM396" s="94" t="s">
        <v>416</v>
      </c>
      <c r="AN396" s="94" t="s">
        <v>416</v>
      </c>
      <c r="AO396" s="94" t="s">
        <v>416</v>
      </c>
      <c r="AP396" s="23" t="s">
        <v>2351</v>
      </c>
      <c r="AQ396" s="23"/>
      <c r="AR396" s="2"/>
      <c r="AS396" s="2"/>
      <c r="AT396" s="39" t="s">
        <v>2353</v>
      </c>
      <c r="AU396" s="39"/>
      <c r="AV396" s="39" t="s">
        <v>70</v>
      </c>
      <c r="AW396" s="94" t="s">
        <v>779</v>
      </c>
      <c r="AX396" s="115">
        <v>4000000</v>
      </c>
      <c r="AY396" s="116">
        <v>11.5</v>
      </c>
      <c r="AZ396" s="116" t="s">
        <v>2307</v>
      </c>
      <c r="BA396" s="116" t="s">
        <v>332</v>
      </c>
      <c r="BB396" s="116" t="s">
        <v>2315</v>
      </c>
      <c r="BC396" s="117">
        <v>40091204.999999881</v>
      </c>
      <c r="BD396" s="72"/>
    </row>
    <row r="397" spans="1:56" s="41" customFormat="1" ht="63" customHeight="1" x14ac:dyDescent="0.25">
      <c r="A397" s="68">
        <v>1129</v>
      </c>
      <c r="B397" s="23" t="s">
        <v>1500</v>
      </c>
      <c r="C397" s="23" t="s">
        <v>2302</v>
      </c>
      <c r="D397" s="39" t="s">
        <v>2302</v>
      </c>
      <c r="E397" s="39" t="s">
        <v>35</v>
      </c>
      <c r="F397" s="39"/>
      <c r="G397" s="23" t="s">
        <v>416</v>
      </c>
      <c r="H397" s="23" t="s">
        <v>412</v>
      </c>
      <c r="I397" s="94" t="s">
        <v>416</v>
      </c>
      <c r="J397" s="94" t="s">
        <v>416</v>
      </c>
      <c r="K397" s="68">
        <f>IF(I397="na",0,IF(COUNTIFS($C$1:C397,C397,$I$1:I397,I397)&gt;1,0,1))</f>
        <v>0</v>
      </c>
      <c r="L397" s="68">
        <f>IF(I397="na",0,IF(COUNTIFS($D$1:D397,D397,$I$1:I397,I397)&gt;1,0,1))</f>
        <v>0</v>
      </c>
      <c r="M397" s="68">
        <f>IF(S397="",0,IF(VLOOKUP(R397,#REF!,2,0)=1,S397-O397,S397-SUMIFS($S:$S,$R:$R,INDEX(meses,VLOOKUP(R397,#REF!,2,0)-1),D:D,D397)))</f>
        <v>0</v>
      </c>
      <c r="N397" s="94"/>
      <c r="O397" s="94"/>
      <c r="P397" s="94"/>
      <c r="Q397" s="94"/>
      <c r="R397" s="94" t="s">
        <v>1727</v>
      </c>
      <c r="S397" s="1"/>
      <c r="T397" s="22"/>
      <c r="U397" s="3"/>
      <c r="V397" s="3"/>
      <c r="W397" s="3"/>
      <c r="X397" s="23"/>
      <c r="Y397" s="23"/>
      <c r="Z397" s="23"/>
      <c r="AA397" s="113"/>
      <c r="AB397" s="113"/>
      <c r="AC397" s="113"/>
      <c r="AD397" s="23"/>
      <c r="AE397" s="23"/>
      <c r="AF397" s="3"/>
      <c r="AG397" s="22"/>
      <c r="AH397" s="140"/>
      <c r="AI397" s="3"/>
      <c r="AJ397" s="3"/>
      <c r="AK397" s="23" t="s">
        <v>779</v>
      </c>
      <c r="AL397" s="94"/>
      <c r="AM397" s="94" t="s">
        <v>416</v>
      </c>
      <c r="AN397" s="94" t="s">
        <v>416</v>
      </c>
      <c r="AO397" s="94" t="s">
        <v>416</v>
      </c>
      <c r="AP397" s="23" t="s">
        <v>2351</v>
      </c>
      <c r="AQ397" s="23"/>
      <c r="AR397" s="2"/>
      <c r="AS397" s="2"/>
      <c r="AT397" s="39" t="s">
        <v>2357</v>
      </c>
      <c r="AU397" s="39"/>
      <c r="AV397" s="39" t="s">
        <v>70</v>
      </c>
      <c r="AW397" s="94" t="s">
        <v>779</v>
      </c>
      <c r="AX397" s="115">
        <v>6386000</v>
      </c>
      <c r="AY397" s="116">
        <v>11.5</v>
      </c>
      <c r="AZ397" s="116" t="s">
        <v>2307</v>
      </c>
      <c r="BA397" s="116" t="s">
        <v>332</v>
      </c>
      <c r="BB397" s="116" t="s">
        <v>2315</v>
      </c>
      <c r="BC397" s="117">
        <v>76632000</v>
      </c>
      <c r="BD397" s="72"/>
    </row>
    <row r="398" spans="1:56" s="41" customFormat="1" ht="63" customHeight="1" x14ac:dyDescent="0.25">
      <c r="A398" s="68">
        <v>1130</v>
      </c>
      <c r="B398" s="23" t="s">
        <v>1500</v>
      </c>
      <c r="C398" s="23" t="s">
        <v>2302</v>
      </c>
      <c r="D398" s="39" t="s">
        <v>2302</v>
      </c>
      <c r="E398" s="39" t="s">
        <v>35</v>
      </c>
      <c r="F398" s="39"/>
      <c r="G398" s="23" t="s">
        <v>416</v>
      </c>
      <c r="H398" s="23" t="s">
        <v>412</v>
      </c>
      <c r="I398" s="94" t="s">
        <v>416</v>
      </c>
      <c r="J398" s="94" t="s">
        <v>416</v>
      </c>
      <c r="K398" s="68">
        <f>IF(I398="na",0,IF(COUNTIFS($C$1:C398,C398,$I$1:I398,I398)&gt;1,0,1))</f>
        <v>0</v>
      </c>
      <c r="L398" s="68">
        <f>IF(I398="na",0,IF(COUNTIFS($D$1:D398,D398,$I$1:I398,I398)&gt;1,0,1))</f>
        <v>0</v>
      </c>
      <c r="M398" s="68">
        <f>IF(S398="",0,IF(VLOOKUP(R398,#REF!,2,0)=1,S398-O398,S398-SUMIFS($S:$S,$R:$R,INDEX(meses,VLOOKUP(R398,#REF!,2,0)-1),D:D,D398)))</f>
        <v>0</v>
      </c>
      <c r="N398" s="94"/>
      <c r="O398" s="94"/>
      <c r="P398" s="94"/>
      <c r="Q398" s="94"/>
      <c r="R398" s="94" t="s">
        <v>1727</v>
      </c>
      <c r="S398" s="1"/>
      <c r="T398" s="22"/>
      <c r="U398" s="3"/>
      <c r="V398" s="3"/>
      <c r="W398" s="3"/>
      <c r="X398" s="23"/>
      <c r="Y398" s="23"/>
      <c r="Z398" s="23"/>
      <c r="AA398" s="113"/>
      <c r="AB398" s="113"/>
      <c r="AC398" s="113"/>
      <c r="AD398" s="23"/>
      <c r="AE398" s="23"/>
      <c r="AF398" s="3"/>
      <c r="AG398" s="22"/>
      <c r="AH398" s="140"/>
      <c r="AI398" s="3"/>
      <c r="AJ398" s="3"/>
      <c r="AK398" s="23" t="s">
        <v>779</v>
      </c>
      <c r="AL398" s="94"/>
      <c r="AM398" s="94" t="s">
        <v>416</v>
      </c>
      <c r="AN398" s="94" t="s">
        <v>416</v>
      </c>
      <c r="AO398" s="94" t="s">
        <v>416</v>
      </c>
      <c r="AP398" s="23" t="s">
        <v>2351</v>
      </c>
      <c r="AQ398" s="23"/>
      <c r="AR398" s="2"/>
      <c r="AS398" s="2"/>
      <c r="AT398" s="39" t="s">
        <v>2353</v>
      </c>
      <c r="AU398" s="39"/>
      <c r="AV398" s="39" t="s">
        <v>70</v>
      </c>
      <c r="AW398" s="94" t="s">
        <v>779</v>
      </c>
      <c r="AX398" s="115">
        <v>6386000</v>
      </c>
      <c r="AY398" s="116">
        <v>11.5</v>
      </c>
      <c r="AZ398" s="116" t="s">
        <v>2307</v>
      </c>
      <c r="BA398" s="116" t="s">
        <v>332</v>
      </c>
      <c r="BB398" s="116" t="s">
        <v>2315</v>
      </c>
      <c r="BC398" s="117">
        <v>73439000</v>
      </c>
      <c r="BD398" s="72"/>
    </row>
    <row r="399" spans="1:56" s="41" customFormat="1" ht="63" customHeight="1" x14ac:dyDescent="0.25">
      <c r="A399" s="68">
        <v>1131</v>
      </c>
      <c r="B399" s="23" t="s">
        <v>1500</v>
      </c>
      <c r="C399" s="23" t="s">
        <v>2302</v>
      </c>
      <c r="D399" s="39" t="s">
        <v>2302</v>
      </c>
      <c r="E399" s="39" t="s">
        <v>35</v>
      </c>
      <c r="F399" s="39"/>
      <c r="G399" s="23" t="s">
        <v>416</v>
      </c>
      <c r="H399" s="23" t="s">
        <v>412</v>
      </c>
      <c r="I399" s="94" t="s">
        <v>416</v>
      </c>
      <c r="J399" s="94" t="s">
        <v>416</v>
      </c>
      <c r="K399" s="68">
        <f>IF(I399="na",0,IF(COUNTIFS($C$1:C399,C399,$I$1:I399,I399)&gt;1,0,1))</f>
        <v>0</v>
      </c>
      <c r="L399" s="68">
        <f>IF(I399="na",0,IF(COUNTIFS($D$1:D399,D399,$I$1:I399,I399)&gt;1,0,1))</f>
        <v>0</v>
      </c>
      <c r="M399" s="68">
        <f>IF(S399="",0,IF(VLOOKUP(R399,#REF!,2,0)=1,S399-O399,S399-SUMIFS($S:$S,$R:$R,INDEX(meses,VLOOKUP(R399,#REF!,2,0)-1),D:D,D399)))</f>
        <v>0</v>
      </c>
      <c r="N399" s="94"/>
      <c r="O399" s="94"/>
      <c r="P399" s="94"/>
      <c r="Q399" s="94"/>
      <c r="R399" s="94" t="s">
        <v>1727</v>
      </c>
      <c r="S399" s="1"/>
      <c r="T399" s="22"/>
      <c r="U399" s="3"/>
      <c r="V399" s="3"/>
      <c r="W399" s="3"/>
      <c r="X399" s="23"/>
      <c r="Y399" s="23"/>
      <c r="Z399" s="23"/>
      <c r="AA399" s="113"/>
      <c r="AB399" s="113"/>
      <c r="AC399" s="113"/>
      <c r="AD399" s="23"/>
      <c r="AE399" s="23"/>
      <c r="AF399" s="3"/>
      <c r="AG399" s="22"/>
      <c r="AH399" s="140"/>
      <c r="AI399" s="3"/>
      <c r="AJ399" s="3"/>
      <c r="AK399" s="23" t="s">
        <v>779</v>
      </c>
      <c r="AL399" s="94"/>
      <c r="AM399" s="94" t="s">
        <v>416</v>
      </c>
      <c r="AN399" s="94" t="s">
        <v>416</v>
      </c>
      <c r="AO399" s="94" t="s">
        <v>416</v>
      </c>
      <c r="AP399" s="23" t="s">
        <v>2351</v>
      </c>
      <c r="AQ399" s="23"/>
      <c r="AR399" s="2"/>
      <c r="AS399" s="2"/>
      <c r="AT399" s="39" t="s">
        <v>2358</v>
      </c>
      <c r="AU399" s="39"/>
      <c r="AV399" s="39" t="s">
        <v>70</v>
      </c>
      <c r="AW399" s="94" t="s">
        <v>779</v>
      </c>
      <c r="AX399" s="115">
        <v>6500000</v>
      </c>
      <c r="AY399" s="116">
        <v>11.5</v>
      </c>
      <c r="AZ399" s="116" t="s">
        <v>2307</v>
      </c>
      <c r="BA399" s="116" t="s">
        <v>332</v>
      </c>
      <c r="BB399" s="116" t="s">
        <v>2315</v>
      </c>
      <c r="BC399" s="117">
        <v>74750000</v>
      </c>
      <c r="BD399" s="72"/>
    </row>
    <row r="400" spans="1:56" s="41" customFormat="1" ht="63" customHeight="1" x14ac:dyDescent="0.25">
      <c r="A400" s="68">
        <v>1132</v>
      </c>
      <c r="B400" s="23" t="s">
        <v>1500</v>
      </c>
      <c r="C400" s="23" t="s">
        <v>2302</v>
      </c>
      <c r="D400" s="39" t="s">
        <v>2302</v>
      </c>
      <c r="E400" s="39" t="s">
        <v>35</v>
      </c>
      <c r="F400" s="39"/>
      <c r="G400" s="23" t="s">
        <v>416</v>
      </c>
      <c r="H400" s="23" t="s">
        <v>412</v>
      </c>
      <c r="I400" s="94" t="s">
        <v>416</v>
      </c>
      <c r="J400" s="94" t="s">
        <v>416</v>
      </c>
      <c r="K400" s="68">
        <f>IF(I400="na",0,IF(COUNTIFS($C$1:C400,C400,$I$1:I400,I400)&gt;1,0,1))</f>
        <v>0</v>
      </c>
      <c r="L400" s="68">
        <f>IF(I400="na",0,IF(COUNTIFS($D$1:D400,D400,$I$1:I400,I400)&gt;1,0,1))</f>
        <v>0</v>
      </c>
      <c r="M400" s="68">
        <f>IF(S400="",0,IF(VLOOKUP(R400,#REF!,2,0)=1,S400-O400,S400-SUMIFS($S:$S,$R:$R,INDEX(meses,VLOOKUP(R400,#REF!,2,0)-1),D:D,D400)))</f>
        <v>0</v>
      </c>
      <c r="N400" s="94"/>
      <c r="O400" s="94"/>
      <c r="P400" s="94"/>
      <c r="Q400" s="94"/>
      <c r="R400" s="94" t="s">
        <v>1727</v>
      </c>
      <c r="S400" s="1"/>
      <c r="T400" s="22"/>
      <c r="U400" s="3"/>
      <c r="V400" s="3"/>
      <c r="W400" s="3"/>
      <c r="X400" s="23"/>
      <c r="Y400" s="23"/>
      <c r="Z400" s="23"/>
      <c r="AA400" s="113"/>
      <c r="AB400" s="113"/>
      <c r="AC400" s="113"/>
      <c r="AD400" s="23"/>
      <c r="AE400" s="23"/>
      <c r="AF400" s="3"/>
      <c r="AG400" s="22"/>
      <c r="AH400" s="140"/>
      <c r="AI400" s="3"/>
      <c r="AJ400" s="3"/>
      <c r="AK400" s="23" t="s">
        <v>779</v>
      </c>
      <c r="AL400" s="94"/>
      <c r="AM400" s="94" t="s">
        <v>416</v>
      </c>
      <c r="AN400" s="94" t="s">
        <v>416</v>
      </c>
      <c r="AO400" s="94" t="s">
        <v>416</v>
      </c>
      <c r="AP400" s="23" t="s">
        <v>2351</v>
      </c>
      <c r="AQ400" s="23"/>
      <c r="AR400" s="2"/>
      <c r="AS400" s="2"/>
      <c r="AT400" s="39" t="s">
        <v>2314</v>
      </c>
      <c r="AU400" s="39"/>
      <c r="AV400" s="39" t="s">
        <v>70</v>
      </c>
      <c r="AW400" s="94" t="s">
        <v>779</v>
      </c>
      <c r="AX400" s="115">
        <v>4000000</v>
      </c>
      <c r="AY400" s="116">
        <v>11.5</v>
      </c>
      <c r="AZ400" s="116" t="s">
        <v>2307</v>
      </c>
      <c r="BA400" s="116" t="s">
        <v>332</v>
      </c>
      <c r="BB400" s="116" t="s">
        <v>2315</v>
      </c>
      <c r="BC400" s="117">
        <v>30659000</v>
      </c>
      <c r="BD400" s="72"/>
    </row>
    <row r="401" spans="1:56" s="41" customFormat="1" ht="63" customHeight="1" x14ac:dyDescent="0.25">
      <c r="A401" s="68">
        <v>1133</v>
      </c>
      <c r="B401" s="23" t="s">
        <v>1500</v>
      </c>
      <c r="C401" s="23" t="s">
        <v>2302</v>
      </c>
      <c r="D401" s="39" t="s">
        <v>2302</v>
      </c>
      <c r="E401" s="39" t="s">
        <v>35</v>
      </c>
      <c r="F401" s="39"/>
      <c r="G401" s="23" t="s">
        <v>416</v>
      </c>
      <c r="H401" s="23" t="s">
        <v>412</v>
      </c>
      <c r="I401" s="94" t="s">
        <v>416</v>
      </c>
      <c r="J401" s="94" t="s">
        <v>416</v>
      </c>
      <c r="K401" s="68">
        <f>IF(I401="na",0,IF(COUNTIFS($C$1:C401,C401,$I$1:I401,I401)&gt;1,0,1))</f>
        <v>0</v>
      </c>
      <c r="L401" s="68">
        <f>IF(I401="na",0,IF(COUNTIFS($D$1:D401,D401,$I$1:I401,I401)&gt;1,0,1))</f>
        <v>0</v>
      </c>
      <c r="M401" s="68">
        <f>IF(S401="",0,IF(VLOOKUP(R401,#REF!,2,0)=1,S401-O401,S401-SUMIFS($S:$S,$R:$R,INDEX(meses,VLOOKUP(R401,#REF!,2,0)-1),D:D,D401)))</f>
        <v>0</v>
      </c>
      <c r="N401" s="94"/>
      <c r="O401" s="94"/>
      <c r="P401" s="94"/>
      <c r="Q401" s="94"/>
      <c r="R401" s="94" t="s">
        <v>1727</v>
      </c>
      <c r="S401" s="1"/>
      <c r="T401" s="22"/>
      <c r="U401" s="3"/>
      <c r="V401" s="3"/>
      <c r="W401" s="3"/>
      <c r="X401" s="23"/>
      <c r="Y401" s="23"/>
      <c r="Z401" s="23"/>
      <c r="AA401" s="113"/>
      <c r="AB401" s="113"/>
      <c r="AC401" s="113"/>
      <c r="AD401" s="23"/>
      <c r="AE401" s="23"/>
      <c r="AF401" s="3"/>
      <c r="AG401" s="22"/>
      <c r="AH401" s="140"/>
      <c r="AI401" s="3"/>
      <c r="AJ401" s="3"/>
      <c r="AK401" s="23" t="s">
        <v>779</v>
      </c>
      <c r="AL401" s="94" t="s">
        <v>2351</v>
      </c>
      <c r="AM401" s="94"/>
      <c r="AN401" s="94"/>
      <c r="AO401" s="94"/>
      <c r="AP401" s="23" t="s">
        <v>2351</v>
      </c>
      <c r="AQ401" s="23"/>
      <c r="AR401" s="2"/>
      <c r="AS401" s="2"/>
      <c r="AT401" s="39" t="s">
        <v>2314</v>
      </c>
      <c r="AU401" s="39"/>
      <c r="AV401" s="39"/>
      <c r="AW401" s="94"/>
      <c r="AX401" s="115"/>
      <c r="AY401" s="116"/>
      <c r="AZ401" s="116" t="s">
        <v>2307</v>
      </c>
      <c r="BA401" s="116" t="s">
        <v>332</v>
      </c>
      <c r="BB401" s="116" t="s">
        <v>2315</v>
      </c>
      <c r="BC401" s="117">
        <v>26677901.25</v>
      </c>
      <c r="BD401" s="72"/>
    </row>
    <row r="402" spans="1:56" s="41" customFormat="1" ht="63" customHeight="1" x14ac:dyDescent="0.25">
      <c r="A402" s="68">
        <v>1134</v>
      </c>
      <c r="B402" s="23" t="s">
        <v>1500</v>
      </c>
      <c r="C402" s="23" t="s">
        <v>2302</v>
      </c>
      <c r="D402" s="39" t="s">
        <v>2302</v>
      </c>
      <c r="E402" s="39" t="s">
        <v>35</v>
      </c>
      <c r="F402" s="39"/>
      <c r="G402" s="23" t="s">
        <v>416</v>
      </c>
      <c r="H402" s="23" t="s">
        <v>412</v>
      </c>
      <c r="I402" s="94" t="s">
        <v>416</v>
      </c>
      <c r="J402" s="94" t="s">
        <v>416</v>
      </c>
      <c r="K402" s="68">
        <f>IF(I402="na",0,IF(COUNTIFS($C$1:C402,C402,$I$1:I402,I402)&gt;1,0,1))</f>
        <v>0</v>
      </c>
      <c r="L402" s="68">
        <f>IF(I402="na",0,IF(COUNTIFS($D$1:D402,D402,$I$1:I402,I402)&gt;1,0,1))</f>
        <v>0</v>
      </c>
      <c r="M402" s="68">
        <f>IF(S402="",0,IF(VLOOKUP(R402,#REF!,2,0)=1,S402-O402,S402-SUMIFS($S:$S,$R:$R,INDEX(meses,VLOOKUP(R402,#REF!,2,0)-1),D:D,D402)))</f>
        <v>0</v>
      </c>
      <c r="N402" s="94"/>
      <c r="O402" s="94"/>
      <c r="P402" s="94"/>
      <c r="Q402" s="94"/>
      <c r="R402" s="94" t="s">
        <v>1727</v>
      </c>
      <c r="S402" s="1"/>
      <c r="T402" s="22"/>
      <c r="U402" s="3"/>
      <c r="V402" s="3"/>
      <c r="W402" s="3"/>
      <c r="X402" s="23"/>
      <c r="Y402" s="23"/>
      <c r="Z402" s="23"/>
      <c r="AA402" s="113"/>
      <c r="AB402" s="113"/>
      <c r="AC402" s="113"/>
      <c r="AD402" s="23"/>
      <c r="AE402" s="23"/>
      <c r="AF402" s="3"/>
      <c r="AG402" s="22"/>
      <c r="AH402" s="140"/>
      <c r="AI402" s="3"/>
      <c r="AJ402" s="3"/>
      <c r="AK402" s="23" t="s">
        <v>779</v>
      </c>
      <c r="AL402" s="94"/>
      <c r="AM402" s="94" t="s">
        <v>416</v>
      </c>
      <c r="AN402" s="94" t="s">
        <v>416</v>
      </c>
      <c r="AO402" s="94" t="s">
        <v>416</v>
      </c>
      <c r="AP402" s="23" t="s">
        <v>2351</v>
      </c>
      <c r="AQ402" s="23"/>
      <c r="AR402" s="2"/>
      <c r="AS402" s="2"/>
      <c r="AT402" s="39" t="s">
        <v>2353</v>
      </c>
      <c r="AU402" s="39"/>
      <c r="AV402" s="39" t="s">
        <v>70</v>
      </c>
      <c r="AW402" s="94" t="s">
        <v>779</v>
      </c>
      <c r="AX402" s="115">
        <v>4000000</v>
      </c>
      <c r="AY402" s="116">
        <v>11.5</v>
      </c>
      <c r="AZ402" s="116" t="s">
        <v>2307</v>
      </c>
      <c r="BA402" s="116" t="s">
        <v>332</v>
      </c>
      <c r="BB402" s="116" t="s">
        <v>2315</v>
      </c>
      <c r="BC402" s="117">
        <v>39177337.5</v>
      </c>
      <c r="BD402" s="72"/>
    </row>
    <row r="403" spans="1:56" s="41" customFormat="1" ht="81" customHeight="1" x14ac:dyDescent="0.25">
      <c r="A403" s="68">
        <v>1135</v>
      </c>
      <c r="B403" s="23" t="s">
        <v>1500</v>
      </c>
      <c r="C403" s="23" t="s">
        <v>2302</v>
      </c>
      <c r="D403" s="39" t="s">
        <v>2302</v>
      </c>
      <c r="E403" s="39" t="s">
        <v>35</v>
      </c>
      <c r="F403" s="39"/>
      <c r="G403" s="23" t="s">
        <v>416</v>
      </c>
      <c r="H403" s="23" t="s">
        <v>412</v>
      </c>
      <c r="I403" s="94" t="s">
        <v>416</v>
      </c>
      <c r="J403" s="94" t="s">
        <v>416</v>
      </c>
      <c r="K403" s="68">
        <f>IF(I403="na",0,IF(COUNTIFS($C$1:C403,C403,$I$1:I403,I403)&gt;1,0,1))</f>
        <v>0</v>
      </c>
      <c r="L403" s="68">
        <f>IF(I403="na",0,IF(COUNTIFS($D$1:D403,D403,$I$1:I403,I403)&gt;1,0,1))</f>
        <v>0</v>
      </c>
      <c r="M403" s="68">
        <f>IF(S403="",0,IF(VLOOKUP(R403,#REF!,2,0)=1,S403-O403,S403-SUMIFS($S:$S,$R:$R,INDEX(meses,VLOOKUP(R403,#REF!,2,0)-1),D:D,D403)))</f>
        <v>0</v>
      </c>
      <c r="N403" s="94"/>
      <c r="O403" s="94"/>
      <c r="P403" s="94"/>
      <c r="Q403" s="94"/>
      <c r="R403" s="94" t="s">
        <v>1727</v>
      </c>
      <c r="S403" s="1"/>
      <c r="T403" s="22"/>
      <c r="U403" s="3"/>
      <c r="V403" s="3"/>
      <c r="W403" s="3"/>
      <c r="X403" s="23"/>
      <c r="Y403" s="23" t="s">
        <v>2359</v>
      </c>
      <c r="Z403" s="23" t="s">
        <v>1493</v>
      </c>
      <c r="AA403" s="113">
        <v>0</v>
      </c>
      <c r="AB403" s="113">
        <v>120</v>
      </c>
      <c r="AC403" s="69">
        <f>AB403-AA403</f>
        <v>120</v>
      </c>
      <c r="AD403" s="23"/>
      <c r="AE403" s="23" t="s">
        <v>2360</v>
      </c>
      <c r="AF403" s="172">
        <v>0</v>
      </c>
      <c r="AG403" s="22">
        <f>(AF403-AA403)/(AB403-AA403)</f>
        <v>0</v>
      </c>
      <c r="AH403" s="140" t="s">
        <v>2408</v>
      </c>
      <c r="AI403" s="3"/>
      <c r="AJ403" s="3"/>
      <c r="AK403" s="23" t="s">
        <v>779</v>
      </c>
      <c r="AL403" s="94"/>
      <c r="AM403" s="94" t="s">
        <v>416</v>
      </c>
      <c r="AN403" s="94" t="s">
        <v>416</v>
      </c>
      <c r="AO403" s="94" t="s">
        <v>416</v>
      </c>
      <c r="AP403" s="23" t="s">
        <v>2361</v>
      </c>
      <c r="AQ403" s="23"/>
      <c r="AR403" s="2"/>
      <c r="AS403" s="2"/>
      <c r="AT403" s="39" t="s">
        <v>2362</v>
      </c>
      <c r="AU403" s="39"/>
      <c r="AV403" s="39" t="s">
        <v>70</v>
      </c>
      <c r="AW403" s="94" t="s">
        <v>779</v>
      </c>
      <c r="AX403" s="115">
        <v>4974900</v>
      </c>
      <c r="AY403" s="116">
        <v>11.5</v>
      </c>
      <c r="AZ403" s="116" t="s">
        <v>2307</v>
      </c>
      <c r="BA403" s="116" t="s">
        <v>332</v>
      </c>
      <c r="BB403" s="116" t="s">
        <v>2315</v>
      </c>
      <c r="BC403" s="117">
        <v>59698800</v>
      </c>
      <c r="BD403" s="72"/>
    </row>
    <row r="404" spans="1:56" s="41" customFormat="1" ht="63" customHeight="1" x14ac:dyDescent="0.25">
      <c r="A404" s="68">
        <v>1136</v>
      </c>
      <c r="B404" s="23" t="s">
        <v>1500</v>
      </c>
      <c r="C404" s="23" t="s">
        <v>2302</v>
      </c>
      <c r="D404" s="39" t="s">
        <v>2302</v>
      </c>
      <c r="E404" s="39" t="s">
        <v>35</v>
      </c>
      <c r="F404" s="39"/>
      <c r="G404" s="23" t="s">
        <v>416</v>
      </c>
      <c r="H404" s="23" t="s">
        <v>412</v>
      </c>
      <c r="I404" s="94" t="s">
        <v>416</v>
      </c>
      <c r="J404" s="94" t="s">
        <v>416</v>
      </c>
      <c r="K404" s="68">
        <f>IF(I404="na",0,IF(COUNTIFS($C$1:C404,C404,$I$1:I404,I404)&gt;1,0,1))</f>
        <v>0</v>
      </c>
      <c r="L404" s="68">
        <f>IF(I404="na",0,IF(COUNTIFS($D$1:D404,D404,$I$1:I404,I404)&gt;1,0,1))</f>
        <v>0</v>
      </c>
      <c r="M404" s="68">
        <f>IF(S404="",0,IF(VLOOKUP(R404,#REF!,2,0)=1,S404-O404,S404-SUMIFS($S:$S,$R:$R,INDEX(meses,VLOOKUP(R404,#REF!,2,0)-1),D:D,D404)))</f>
        <v>0</v>
      </c>
      <c r="N404" s="94"/>
      <c r="O404" s="94"/>
      <c r="P404" s="94"/>
      <c r="Q404" s="94"/>
      <c r="R404" s="94" t="s">
        <v>1727</v>
      </c>
      <c r="S404" s="1"/>
      <c r="T404" s="22"/>
      <c r="U404" s="3"/>
      <c r="V404" s="3"/>
      <c r="W404" s="3"/>
      <c r="X404" s="23"/>
      <c r="Y404" s="23"/>
      <c r="Z404" s="23"/>
      <c r="AA404" s="113"/>
      <c r="AB404" s="113"/>
      <c r="AC404" s="113"/>
      <c r="AD404" s="23"/>
      <c r="AE404" s="23"/>
      <c r="AF404" s="3"/>
      <c r="AG404" s="22"/>
      <c r="AH404" s="140"/>
      <c r="AI404" s="3"/>
      <c r="AJ404" s="3"/>
      <c r="AK404" s="23" t="s">
        <v>779</v>
      </c>
      <c r="AL404" s="94"/>
      <c r="AM404" s="94" t="s">
        <v>416</v>
      </c>
      <c r="AN404" s="94" t="s">
        <v>416</v>
      </c>
      <c r="AO404" s="94" t="s">
        <v>416</v>
      </c>
      <c r="AP404" s="23" t="s">
        <v>2361</v>
      </c>
      <c r="AQ404" s="23"/>
      <c r="AR404" s="2"/>
      <c r="AS404" s="2"/>
      <c r="AT404" s="39" t="s">
        <v>2363</v>
      </c>
      <c r="AU404" s="39"/>
      <c r="AV404" s="39" t="s">
        <v>70</v>
      </c>
      <c r="AW404" s="94" t="s">
        <v>779</v>
      </c>
      <c r="AX404" s="115">
        <v>6386000</v>
      </c>
      <c r="AY404" s="116">
        <v>11.5</v>
      </c>
      <c r="AZ404" s="116" t="s">
        <v>2307</v>
      </c>
      <c r="BA404" s="116" t="s">
        <v>57</v>
      </c>
      <c r="BB404" s="116" t="s">
        <v>2308</v>
      </c>
      <c r="BC404" s="117">
        <v>76632000</v>
      </c>
      <c r="BD404" s="72"/>
    </row>
    <row r="405" spans="1:56" s="41" customFormat="1" ht="63" customHeight="1" x14ac:dyDescent="0.25">
      <c r="A405" s="68">
        <v>1137</v>
      </c>
      <c r="B405" s="23" t="s">
        <v>1500</v>
      </c>
      <c r="C405" s="23" t="s">
        <v>2302</v>
      </c>
      <c r="D405" s="39" t="s">
        <v>2302</v>
      </c>
      <c r="E405" s="39" t="s">
        <v>35</v>
      </c>
      <c r="F405" s="39"/>
      <c r="G405" s="23" t="s">
        <v>416</v>
      </c>
      <c r="H405" s="23" t="s">
        <v>412</v>
      </c>
      <c r="I405" s="94" t="s">
        <v>416</v>
      </c>
      <c r="J405" s="94" t="s">
        <v>416</v>
      </c>
      <c r="K405" s="68">
        <f>IF(I405="na",0,IF(COUNTIFS($C$1:C405,C405,$I$1:I405,I405)&gt;1,0,1))</f>
        <v>0</v>
      </c>
      <c r="L405" s="68">
        <f>IF(I405="na",0,IF(COUNTIFS($D$1:D405,D405,$I$1:I405,I405)&gt;1,0,1))</f>
        <v>0</v>
      </c>
      <c r="M405" s="68">
        <f>IF(S405="",0,IF(VLOOKUP(R405,#REF!,2,0)=1,S405-O405,S405-SUMIFS($S:$S,$R:$R,INDEX(meses,VLOOKUP(R405,#REF!,2,0)-1),D:D,D405)))</f>
        <v>0</v>
      </c>
      <c r="N405" s="94"/>
      <c r="O405" s="94"/>
      <c r="P405" s="94"/>
      <c r="Q405" s="94"/>
      <c r="R405" s="94" t="s">
        <v>1727</v>
      </c>
      <c r="S405" s="1"/>
      <c r="T405" s="22"/>
      <c r="U405" s="3"/>
      <c r="V405" s="3"/>
      <c r="W405" s="3"/>
      <c r="X405" s="23"/>
      <c r="Y405" s="23"/>
      <c r="Z405" s="23"/>
      <c r="AA405" s="113"/>
      <c r="AB405" s="113"/>
      <c r="AC405" s="113"/>
      <c r="AD405" s="23"/>
      <c r="AE405" s="23"/>
      <c r="AF405" s="3"/>
      <c r="AG405" s="22"/>
      <c r="AH405" s="140"/>
      <c r="AI405" s="3"/>
      <c r="AJ405" s="3"/>
      <c r="AK405" s="23" t="s">
        <v>779</v>
      </c>
      <c r="AL405" s="94"/>
      <c r="AM405" s="94" t="s">
        <v>416</v>
      </c>
      <c r="AN405" s="94" t="s">
        <v>416</v>
      </c>
      <c r="AO405" s="94" t="s">
        <v>416</v>
      </c>
      <c r="AP405" s="23" t="s">
        <v>2361</v>
      </c>
      <c r="AQ405" s="23"/>
      <c r="AR405" s="2"/>
      <c r="AS405" s="2"/>
      <c r="AT405" s="39" t="s">
        <v>2364</v>
      </c>
      <c r="AU405" s="39"/>
      <c r="AV405" s="39" t="s">
        <v>70</v>
      </c>
      <c r="AW405" s="94" t="s">
        <v>779</v>
      </c>
      <c r="AX405" s="115">
        <v>10300000</v>
      </c>
      <c r="AY405" s="116">
        <v>11.5</v>
      </c>
      <c r="AZ405" s="116" t="s">
        <v>2307</v>
      </c>
      <c r="BA405" s="116" t="s">
        <v>332</v>
      </c>
      <c r="BB405" s="116" t="s">
        <v>2315</v>
      </c>
      <c r="BC405" s="117">
        <v>119600000</v>
      </c>
      <c r="BD405" s="72"/>
    </row>
    <row r="406" spans="1:56" s="41" customFormat="1" ht="83.45" customHeight="1" x14ac:dyDescent="0.25">
      <c r="A406" s="68">
        <v>1138</v>
      </c>
      <c r="B406" s="23" t="s">
        <v>1500</v>
      </c>
      <c r="C406" s="23" t="s">
        <v>2302</v>
      </c>
      <c r="D406" s="39" t="s">
        <v>2302</v>
      </c>
      <c r="E406" s="39" t="s">
        <v>35</v>
      </c>
      <c r="F406" s="39"/>
      <c r="G406" s="23" t="s">
        <v>416</v>
      </c>
      <c r="H406" s="23" t="s">
        <v>412</v>
      </c>
      <c r="I406" s="94" t="s">
        <v>416</v>
      </c>
      <c r="J406" s="94" t="s">
        <v>416</v>
      </c>
      <c r="K406" s="68">
        <f>IF(I406="na",0,IF(COUNTIFS($C$1:C406,C406,$I$1:I406,I406)&gt;1,0,1))</f>
        <v>0</v>
      </c>
      <c r="L406" s="68">
        <f>IF(I406="na",0,IF(COUNTIFS($D$1:D406,D406,$I$1:I406,I406)&gt;1,0,1))</f>
        <v>0</v>
      </c>
      <c r="M406" s="68">
        <f>IF(S406="",0,IF(VLOOKUP(R406,#REF!,2,0)=1,S406-O406,S406-SUMIFS($S:$S,$R:$R,INDEX(meses,VLOOKUP(R406,#REF!,2,0)-1),D:D,D406)))</f>
        <v>0</v>
      </c>
      <c r="N406" s="94"/>
      <c r="O406" s="94"/>
      <c r="P406" s="94"/>
      <c r="Q406" s="94"/>
      <c r="R406" s="94" t="s">
        <v>1727</v>
      </c>
      <c r="S406" s="1"/>
      <c r="T406" s="22"/>
      <c r="U406" s="3"/>
      <c r="V406" s="3"/>
      <c r="W406" s="3"/>
      <c r="X406" s="23"/>
      <c r="Y406" s="23" t="s">
        <v>2365</v>
      </c>
      <c r="Z406" s="23"/>
      <c r="AA406" s="113">
        <v>0</v>
      </c>
      <c r="AB406" s="113">
        <v>100</v>
      </c>
      <c r="AC406" s="69">
        <f t="shared" ref="AC406:AC407" si="50">AB406-AA406</f>
        <v>100</v>
      </c>
      <c r="AD406" s="23"/>
      <c r="AE406" s="23" t="s">
        <v>2366</v>
      </c>
      <c r="AF406" s="173">
        <v>0.98499999999999999</v>
      </c>
      <c r="AG406" s="22">
        <f t="shared" ref="AG406:AG407" si="51">(AF406-AA406)/(AB406-AA406)</f>
        <v>9.8499999999999994E-3</v>
      </c>
      <c r="AH406" s="140" t="s">
        <v>2409</v>
      </c>
      <c r="AI406" s="3"/>
      <c r="AJ406" s="3"/>
      <c r="AK406" s="23" t="s">
        <v>779</v>
      </c>
      <c r="AL406" s="94"/>
      <c r="AM406" s="94" t="s">
        <v>416</v>
      </c>
      <c r="AN406" s="94" t="s">
        <v>416</v>
      </c>
      <c r="AO406" s="94" t="s">
        <v>416</v>
      </c>
      <c r="AP406" s="23" t="s">
        <v>2367</v>
      </c>
      <c r="AQ406" s="23"/>
      <c r="AR406" s="2"/>
      <c r="AS406" s="2"/>
      <c r="AT406" s="39" t="s">
        <v>2368</v>
      </c>
      <c r="AU406" s="39"/>
      <c r="AV406" s="39" t="s">
        <v>70</v>
      </c>
      <c r="AW406" s="94" t="s">
        <v>779</v>
      </c>
      <c r="AX406" s="115">
        <v>6180000</v>
      </c>
      <c r="AY406" s="116">
        <v>11.5</v>
      </c>
      <c r="AZ406" s="116" t="s">
        <v>2307</v>
      </c>
      <c r="BA406" s="116" t="s">
        <v>332</v>
      </c>
      <c r="BB406" s="116" t="s">
        <v>2315</v>
      </c>
      <c r="BC406" s="117">
        <v>71070000</v>
      </c>
      <c r="BD406" s="72"/>
    </row>
    <row r="407" spans="1:56" s="41" customFormat="1" ht="63" customHeight="1" x14ac:dyDescent="0.25">
      <c r="A407" s="68">
        <v>1139</v>
      </c>
      <c r="B407" s="23" t="s">
        <v>1500</v>
      </c>
      <c r="C407" s="23" t="s">
        <v>2302</v>
      </c>
      <c r="D407" s="39" t="s">
        <v>2302</v>
      </c>
      <c r="E407" s="39" t="s">
        <v>35</v>
      </c>
      <c r="F407" s="39"/>
      <c r="G407" s="23" t="s">
        <v>416</v>
      </c>
      <c r="H407" s="23" t="s">
        <v>412</v>
      </c>
      <c r="I407" s="94" t="s">
        <v>416</v>
      </c>
      <c r="J407" s="94" t="s">
        <v>416</v>
      </c>
      <c r="K407" s="68">
        <f>IF(I407="na",0,IF(COUNTIFS($C$1:C407,C407,$I$1:I407,I407)&gt;1,0,1))</f>
        <v>0</v>
      </c>
      <c r="L407" s="68">
        <f>IF(I407="na",0,IF(COUNTIFS($D$1:D407,D407,$I$1:I407,I407)&gt;1,0,1))</f>
        <v>0</v>
      </c>
      <c r="M407" s="68">
        <f>IF(S407="",0,IF(VLOOKUP(R407,#REF!,2,0)=1,S407-O407,S407-SUMIFS($S:$S,$R:$R,INDEX(meses,VLOOKUP(R407,#REF!,2,0)-1),D:D,D407)))</f>
        <v>0</v>
      </c>
      <c r="N407" s="94"/>
      <c r="O407" s="94"/>
      <c r="P407" s="94"/>
      <c r="Q407" s="94"/>
      <c r="R407" s="94" t="s">
        <v>1727</v>
      </c>
      <c r="S407" s="1"/>
      <c r="T407" s="22"/>
      <c r="U407" s="3"/>
      <c r="V407" s="3"/>
      <c r="W407" s="3"/>
      <c r="X407" s="23"/>
      <c r="Y407" s="23" t="s">
        <v>2369</v>
      </c>
      <c r="Z407" s="23"/>
      <c r="AA407" s="113">
        <v>0</v>
      </c>
      <c r="AB407" s="113">
        <v>100</v>
      </c>
      <c r="AC407" s="69">
        <f t="shared" si="50"/>
        <v>100</v>
      </c>
      <c r="AD407" s="23"/>
      <c r="AE407" s="23" t="s">
        <v>2366</v>
      </c>
      <c r="AF407" s="172">
        <v>1</v>
      </c>
      <c r="AG407" s="22">
        <f t="shared" si="51"/>
        <v>0.01</v>
      </c>
      <c r="AH407" s="140" t="s">
        <v>2410</v>
      </c>
      <c r="AI407" s="3"/>
      <c r="AJ407" s="3"/>
      <c r="AK407" s="23" t="s">
        <v>779</v>
      </c>
      <c r="AL407" s="94"/>
      <c r="AM407" s="94" t="s">
        <v>416</v>
      </c>
      <c r="AN407" s="94" t="s">
        <v>416</v>
      </c>
      <c r="AO407" s="94" t="s">
        <v>416</v>
      </c>
      <c r="AP407" s="23" t="s">
        <v>2367</v>
      </c>
      <c r="AQ407" s="23"/>
      <c r="AR407" s="2"/>
      <c r="AS407" s="2"/>
      <c r="AT407" s="39" t="s">
        <v>2370</v>
      </c>
      <c r="AU407" s="39"/>
      <c r="AV407" s="39" t="s">
        <v>70</v>
      </c>
      <c r="AW407" s="94" t="s">
        <v>779</v>
      </c>
      <c r="AX407" s="115">
        <v>8240000</v>
      </c>
      <c r="AY407" s="116">
        <v>11.5</v>
      </c>
      <c r="AZ407" s="116" t="s">
        <v>2307</v>
      </c>
      <c r="BA407" s="116" t="s">
        <v>332</v>
      </c>
      <c r="BB407" s="116" t="s">
        <v>2315</v>
      </c>
      <c r="BC407" s="117">
        <v>94760000</v>
      </c>
      <c r="BD407" s="72"/>
    </row>
    <row r="408" spans="1:56" s="41" customFormat="1" ht="63" customHeight="1" x14ac:dyDescent="0.25">
      <c r="A408" s="68">
        <v>1140</v>
      </c>
      <c r="B408" s="23" t="s">
        <v>1500</v>
      </c>
      <c r="C408" s="23" t="s">
        <v>2302</v>
      </c>
      <c r="D408" s="39" t="s">
        <v>2302</v>
      </c>
      <c r="E408" s="39" t="s">
        <v>35</v>
      </c>
      <c r="F408" s="39"/>
      <c r="G408" s="23" t="s">
        <v>416</v>
      </c>
      <c r="H408" s="23" t="s">
        <v>412</v>
      </c>
      <c r="I408" s="94" t="s">
        <v>416</v>
      </c>
      <c r="J408" s="94" t="s">
        <v>416</v>
      </c>
      <c r="K408" s="68">
        <f>IF(I408="na",0,IF(COUNTIFS($C$1:C408,C408,$I$1:I408,I408)&gt;1,0,1))</f>
        <v>0</v>
      </c>
      <c r="L408" s="68">
        <f>IF(I408="na",0,IF(COUNTIFS($D$1:D408,D408,$I$1:I408,I408)&gt;1,0,1))</f>
        <v>0</v>
      </c>
      <c r="M408" s="68">
        <f>IF(S408="",0,IF(VLOOKUP(R408,#REF!,2,0)=1,S408-O408,S408-SUMIFS($S:$S,$R:$R,INDEX(meses,VLOOKUP(R408,#REF!,2,0)-1),D:D,D408)))</f>
        <v>0</v>
      </c>
      <c r="N408" s="94"/>
      <c r="O408" s="94"/>
      <c r="P408" s="94"/>
      <c r="Q408" s="94"/>
      <c r="R408" s="94" t="s">
        <v>1727</v>
      </c>
      <c r="S408" s="1"/>
      <c r="T408" s="22"/>
      <c r="U408" s="3"/>
      <c r="V408" s="3"/>
      <c r="W408" s="3"/>
      <c r="X408" s="23"/>
      <c r="Y408" s="23"/>
      <c r="Z408" s="23"/>
      <c r="AA408" s="113"/>
      <c r="AB408" s="113"/>
      <c r="AC408" s="113"/>
      <c r="AD408" s="23"/>
      <c r="AE408" s="23"/>
      <c r="AF408" s="3"/>
      <c r="AG408" s="22"/>
      <c r="AH408" s="140"/>
      <c r="AI408" s="3"/>
      <c r="AJ408" s="3"/>
      <c r="AK408" s="23" t="s">
        <v>779</v>
      </c>
      <c r="AL408" s="94"/>
      <c r="AM408" s="94" t="s">
        <v>416</v>
      </c>
      <c r="AN408" s="94" t="s">
        <v>416</v>
      </c>
      <c r="AO408" s="94" t="s">
        <v>416</v>
      </c>
      <c r="AP408" s="23" t="s">
        <v>2367</v>
      </c>
      <c r="AQ408" s="23"/>
      <c r="AR408" s="2"/>
      <c r="AS408" s="2"/>
      <c r="AT408" s="39" t="s">
        <v>2371</v>
      </c>
      <c r="AU408" s="39"/>
      <c r="AV408" s="39" t="s">
        <v>70</v>
      </c>
      <c r="AW408" s="94" t="s">
        <v>779</v>
      </c>
      <c r="AX408" s="115">
        <v>14996800</v>
      </c>
      <c r="AY408" s="116">
        <v>11.5</v>
      </c>
      <c r="AZ408" s="116" t="s">
        <v>2307</v>
      </c>
      <c r="BA408" s="116" t="s">
        <v>332</v>
      </c>
      <c r="BB408" s="116" t="s">
        <v>2315</v>
      </c>
      <c r="BC408" s="117">
        <v>174137600</v>
      </c>
      <c r="BD408" s="72"/>
    </row>
    <row r="409" spans="1:56" s="41" customFormat="1" ht="63" customHeight="1" x14ac:dyDescent="0.25">
      <c r="A409" s="68">
        <v>1141</v>
      </c>
      <c r="B409" s="23" t="s">
        <v>1500</v>
      </c>
      <c r="C409" s="23" t="s">
        <v>2302</v>
      </c>
      <c r="D409" s="39" t="s">
        <v>2302</v>
      </c>
      <c r="E409" s="39" t="s">
        <v>35</v>
      </c>
      <c r="F409" s="39"/>
      <c r="G409" s="23" t="s">
        <v>416</v>
      </c>
      <c r="H409" s="23" t="s">
        <v>412</v>
      </c>
      <c r="I409" s="94" t="s">
        <v>416</v>
      </c>
      <c r="J409" s="94" t="s">
        <v>416</v>
      </c>
      <c r="K409" s="68">
        <f>IF(I409="na",0,IF(COUNTIFS($C$1:C409,C409,$I$1:I409,I409)&gt;1,0,1))</f>
        <v>0</v>
      </c>
      <c r="L409" s="68">
        <f>IF(I409="na",0,IF(COUNTIFS($D$1:D409,D409,$I$1:I409,I409)&gt;1,0,1))</f>
        <v>0</v>
      </c>
      <c r="M409" s="68">
        <f>IF(S409="",0,IF(VLOOKUP(R409,#REF!,2,0)=1,S409-O409,S409-SUMIFS($S:$S,$R:$R,INDEX(meses,VLOOKUP(R409,#REF!,2,0)-1),D:D,D409)))</f>
        <v>0</v>
      </c>
      <c r="N409" s="94"/>
      <c r="O409" s="94"/>
      <c r="P409" s="94"/>
      <c r="Q409" s="94"/>
      <c r="R409" s="94" t="s">
        <v>1727</v>
      </c>
      <c r="S409" s="1"/>
      <c r="T409" s="22"/>
      <c r="U409" s="3"/>
      <c r="V409" s="3"/>
      <c r="W409" s="3"/>
      <c r="X409" s="23"/>
      <c r="Y409" s="23"/>
      <c r="Z409" s="23"/>
      <c r="AA409" s="113"/>
      <c r="AB409" s="113"/>
      <c r="AC409" s="113"/>
      <c r="AD409" s="23"/>
      <c r="AE409" s="23"/>
      <c r="AF409" s="3"/>
      <c r="AG409" s="22"/>
      <c r="AH409" s="140"/>
      <c r="AI409" s="3"/>
      <c r="AJ409" s="3"/>
      <c r="AK409" s="23" t="s">
        <v>779</v>
      </c>
      <c r="AL409" s="94"/>
      <c r="AM409" s="94" t="s">
        <v>416</v>
      </c>
      <c r="AN409" s="94" t="s">
        <v>416</v>
      </c>
      <c r="AO409" s="94" t="s">
        <v>416</v>
      </c>
      <c r="AP409" s="23" t="s">
        <v>2367</v>
      </c>
      <c r="AQ409" s="23"/>
      <c r="AR409" s="2"/>
      <c r="AS409" s="2"/>
      <c r="AT409" s="39" t="s">
        <v>2310</v>
      </c>
      <c r="AU409" s="39"/>
      <c r="AV409" s="39" t="s">
        <v>70</v>
      </c>
      <c r="AW409" s="94" t="s">
        <v>779</v>
      </c>
      <c r="AX409" s="115">
        <v>2271150</v>
      </c>
      <c r="AY409" s="116">
        <v>11.5</v>
      </c>
      <c r="AZ409" s="116" t="s">
        <v>2307</v>
      </c>
      <c r="BA409" s="116" t="s">
        <v>57</v>
      </c>
      <c r="BB409" s="116" t="s">
        <v>2308</v>
      </c>
      <c r="BC409" s="117">
        <v>27253800</v>
      </c>
      <c r="BD409" s="72"/>
    </row>
    <row r="410" spans="1:56" s="41" customFormat="1" ht="63" customHeight="1" x14ac:dyDescent="0.25">
      <c r="A410" s="68">
        <v>1142</v>
      </c>
      <c r="B410" s="23" t="s">
        <v>1500</v>
      </c>
      <c r="C410" s="23" t="s">
        <v>2302</v>
      </c>
      <c r="D410" s="39" t="s">
        <v>2302</v>
      </c>
      <c r="E410" s="39" t="s">
        <v>35</v>
      </c>
      <c r="F410" s="39"/>
      <c r="G410" s="23" t="s">
        <v>416</v>
      </c>
      <c r="H410" s="23" t="s">
        <v>412</v>
      </c>
      <c r="I410" s="94" t="s">
        <v>416</v>
      </c>
      <c r="J410" s="94" t="s">
        <v>416</v>
      </c>
      <c r="K410" s="68">
        <f>IF(I410="na",0,IF(COUNTIFS($C$1:C410,C410,$I$1:I410,I410)&gt;1,0,1))</f>
        <v>0</v>
      </c>
      <c r="L410" s="68">
        <f>IF(I410="na",0,IF(COUNTIFS($D$1:D410,D410,$I$1:I410,I410)&gt;1,0,1))</f>
        <v>0</v>
      </c>
      <c r="M410" s="68">
        <f>IF(S410="",0,IF(VLOOKUP(R410,#REF!,2,0)=1,S410-O410,S410-SUMIFS($S:$S,$R:$R,INDEX(meses,VLOOKUP(R410,#REF!,2,0)-1),D:D,D410)))</f>
        <v>0</v>
      </c>
      <c r="N410" s="94"/>
      <c r="O410" s="94"/>
      <c r="P410" s="94"/>
      <c r="Q410" s="94"/>
      <c r="R410" s="94" t="s">
        <v>1727</v>
      </c>
      <c r="S410" s="1"/>
      <c r="T410" s="22"/>
      <c r="U410" s="3"/>
      <c r="V410" s="3"/>
      <c r="W410" s="3"/>
      <c r="X410" s="23"/>
      <c r="Y410" s="23"/>
      <c r="Z410" s="23"/>
      <c r="AA410" s="113"/>
      <c r="AB410" s="113"/>
      <c r="AC410" s="113"/>
      <c r="AD410" s="23"/>
      <c r="AE410" s="23"/>
      <c r="AF410" s="3"/>
      <c r="AG410" s="22"/>
      <c r="AH410" s="140"/>
      <c r="AI410" s="3"/>
      <c r="AJ410" s="3"/>
      <c r="AK410" s="23" t="s">
        <v>779</v>
      </c>
      <c r="AL410" s="94"/>
      <c r="AM410" s="94" t="s">
        <v>416</v>
      </c>
      <c r="AN410" s="94" t="s">
        <v>416</v>
      </c>
      <c r="AO410" s="94" t="s">
        <v>416</v>
      </c>
      <c r="AP410" s="23" t="s">
        <v>2367</v>
      </c>
      <c r="AQ410" s="23"/>
      <c r="AR410" s="2"/>
      <c r="AS410" s="2"/>
      <c r="AT410" s="39" t="s">
        <v>2368</v>
      </c>
      <c r="AU410" s="39"/>
      <c r="AV410" s="39" t="s">
        <v>70</v>
      </c>
      <c r="AW410" s="94" t="s">
        <v>779</v>
      </c>
      <c r="AX410" s="115">
        <v>4120000</v>
      </c>
      <c r="AY410" s="116">
        <v>11.5</v>
      </c>
      <c r="AZ410" s="116" t="s">
        <v>2307</v>
      </c>
      <c r="BA410" s="116" t="s">
        <v>332</v>
      </c>
      <c r="BB410" s="116" t="s">
        <v>2315</v>
      </c>
      <c r="BC410" s="117">
        <v>61800000</v>
      </c>
      <c r="BD410" s="72"/>
    </row>
    <row r="411" spans="1:56" s="41" customFormat="1" ht="63" customHeight="1" x14ac:dyDescent="0.25">
      <c r="A411" s="68">
        <v>1143</v>
      </c>
      <c r="B411" s="23" t="s">
        <v>1500</v>
      </c>
      <c r="C411" s="23" t="s">
        <v>2302</v>
      </c>
      <c r="D411" s="39" t="s">
        <v>2302</v>
      </c>
      <c r="E411" s="39" t="s">
        <v>35</v>
      </c>
      <c r="F411" s="39"/>
      <c r="G411" s="23" t="s">
        <v>416</v>
      </c>
      <c r="H411" s="23" t="s">
        <v>412</v>
      </c>
      <c r="I411" s="94" t="s">
        <v>416</v>
      </c>
      <c r="J411" s="94" t="s">
        <v>416</v>
      </c>
      <c r="K411" s="68">
        <f>IF(I411="na",0,IF(COUNTIFS($C$1:C411,C411,$I$1:I411,I411)&gt;1,0,1))</f>
        <v>0</v>
      </c>
      <c r="L411" s="68">
        <f>IF(I411="na",0,IF(COUNTIFS($D$1:D411,D411,$I$1:I411,I411)&gt;1,0,1))</f>
        <v>0</v>
      </c>
      <c r="M411" s="68">
        <f>IF(S411="",0,IF(VLOOKUP(R411,#REF!,2,0)=1,S411-O411,S411-SUMIFS($S:$S,$R:$R,INDEX(meses,VLOOKUP(R411,#REF!,2,0)-1),D:D,D411)))</f>
        <v>0</v>
      </c>
      <c r="N411" s="94"/>
      <c r="O411" s="94"/>
      <c r="P411" s="94"/>
      <c r="Q411" s="94"/>
      <c r="R411" s="94" t="s">
        <v>1727</v>
      </c>
      <c r="S411" s="1"/>
      <c r="T411" s="22"/>
      <c r="U411" s="3"/>
      <c r="V411" s="3"/>
      <c r="W411" s="3"/>
      <c r="X411" s="23"/>
      <c r="Y411" s="23"/>
      <c r="Z411" s="23"/>
      <c r="AA411" s="113"/>
      <c r="AB411" s="113"/>
      <c r="AC411" s="113"/>
      <c r="AD411" s="23"/>
      <c r="AE411" s="23"/>
      <c r="AF411" s="3"/>
      <c r="AG411" s="22"/>
      <c r="AH411" s="140"/>
      <c r="AI411" s="3"/>
      <c r="AJ411" s="3"/>
      <c r="AK411" s="23" t="s">
        <v>779</v>
      </c>
      <c r="AL411" s="94"/>
      <c r="AM411" s="94"/>
      <c r="AN411" s="94"/>
      <c r="AO411" s="94"/>
      <c r="AP411" s="23" t="s">
        <v>2367</v>
      </c>
      <c r="AQ411" s="23"/>
      <c r="AR411" s="2"/>
      <c r="AS411" s="2"/>
      <c r="AT411" s="39" t="s">
        <v>2372</v>
      </c>
      <c r="AU411" s="39"/>
      <c r="AV411" s="39"/>
      <c r="AW411" s="94"/>
      <c r="AX411" s="115"/>
      <c r="AY411" s="116"/>
      <c r="AZ411" s="116" t="s">
        <v>2307</v>
      </c>
      <c r="BA411" s="116" t="s">
        <v>2373</v>
      </c>
      <c r="BB411" s="116" t="s">
        <v>2374</v>
      </c>
      <c r="BC411" s="117">
        <v>14040000</v>
      </c>
      <c r="BD411" s="72"/>
    </row>
    <row r="412" spans="1:56" s="41" customFormat="1" ht="83.45" customHeight="1" x14ac:dyDescent="0.25">
      <c r="A412" s="68">
        <v>1144</v>
      </c>
      <c r="B412" s="23" t="s">
        <v>1500</v>
      </c>
      <c r="C412" s="23" t="s">
        <v>2302</v>
      </c>
      <c r="D412" s="39" t="s">
        <v>2302</v>
      </c>
      <c r="E412" s="39" t="s">
        <v>35</v>
      </c>
      <c r="F412" s="39"/>
      <c r="G412" s="23" t="s">
        <v>416</v>
      </c>
      <c r="H412" s="23" t="s">
        <v>412</v>
      </c>
      <c r="I412" s="94" t="s">
        <v>416</v>
      </c>
      <c r="J412" s="94" t="s">
        <v>416</v>
      </c>
      <c r="K412" s="68">
        <f>IF(I412="na",0,IF(COUNTIFS($C$1:C412,C412,$I$1:I412,I412)&gt;1,0,1))</f>
        <v>0</v>
      </c>
      <c r="L412" s="68">
        <f>IF(I412="na",0,IF(COUNTIFS($D$1:D412,D412,$I$1:I412,I412)&gt;1,0,1))</f>
        <v>0</v>
      </c>
      <c r="M412" s="68">
        <f>IF(S412="",0,IF(VLOOKUP(R412,#REF!,2,0)=1,S412-O412,S412-SUMIFS($S:$S,$R:$R,INDEX(meses,VLOOKUP(R412,#REF!,2,0)-1),D:D,D412)))</f>
        <v>0</v>
      </c>
      <c r="N412" s="94"/>
      <c r="O412" s="94"/>
      <c r="P412" s="94"/>
      <c r="Q412" s="94"/>
      <c r="R412" s="94" t="s">
        <v>1727</v>
      </c>
      <c r="S412" s="1"/>
      <c r="T412" s="22"/>
      <c r="U412" s="3"/>
      <c r="V412" s="3"/>
      <c r="W412" s="3"/>
      <c r="X412" s="23"/>
      <c r="Y412" s="23" t="s">
        <v>2375</v>
      </c>
      <c r="Z412" s="23"/>
      <c r="AA412" s="113">
        <v>0</v>
      </c>
      <c r="AB412" s="113">
        <v>100</v>
      </c>
      <c r="AC412" s="69">
        <f>AB412-AA412</f>
        <v>100</v>
      </c>
      <c r="AD412" s="23"/>
      <c r="AE412" s="23" t="s">
        <v>2376</v>
      </c>
      <c r="AF412" s="172">
        <v>1</v>
      </c>
      <c r="AG412" s="22">
        <f>(AF412-AA412)/(AB412-AA412)</f>
        <v>0.01</v>
      </c>
      <c r="AH412" s="140" t="s">
        <v>2411</v>
      </c>
      <c r="AI412" s="3"/>
      <c r="AJ412" s="3"/>
      <c r="AK412" s="23" t="s">
        <v>779</v>
      </c>
      <c r="AL412" s="94"/>
      <c r="AM412" s="94" t="s">
        <v>416</v>
      </c>
      <c r="AN412" s="94" t="s">
        <v>416</v>
      </c>
      <c r="AO412" s="94" t="s">
        <v>416</v>
      </c>
      <c r="AP412" s="23" t="s">
        <v>2377</v>
      </c>
      <c r="AQ412" s="23"/>
      <c r="AR412" s="2"/>
      <c r="AS412" s="2"/>
      <c r="AT412" s="39" t="s">
        <v>2378</v>
      </c>
      <c r="AU412" s="39"/>
      <c r="AV412" s="39" t="s">
        <v>70</v>
      </c>
      <c r="AW412" s="94" t="s">
        <v>779</v>
      </c>
      <c r="AX412" s="115">
        <v>7210000</v>
      </c>
      <c r="AY412" s="116">
        <v>11.5</v>
      </c>
      <c r="AZ412" s="116" t="s">
        <v>2307</v>
      </c>
      <c r="BA412" s="116" t="s">
        <v>332</v>
      </c>
      <c r="BB412" s="116" t="s">
        <v>2315</v>
      </c>
      <c r="BC412" s="117">
        <v>82915000</v>
      </c>
      <c r="BD412" s="72"/>
    </row>
    <row r="413" spans="1:56" s="41" customFormat="1" ht="63" customHeight="1" x14ac:dyDescent="0.25">
      <c r="A413" s="68">
        <v>1145</v>
      </c>
      <c r="B413" s="23" t="s">
        <v>1500</v>
      </c>
      <c r="C413" s="23" t="s">
        <v>2302</v>
      </c>
      <c r="D413" s="39" t="s">
        <v>2302</v>
      </c>
      <c r="E413" s="39" t="s">
        <v>35</v>
      </c>
      <c r="F413" s="39"/>
      <c r="G413" s="23" t="s">
        <v>416</v>
      </c>
      <c r="H413" s="23" t="s">
        <v>412</v>
      </c>
      <c r="I413" s="94" t="s">
        <v>416</v>
      </c>
      <c r="J413" s="94" t="s">
        <v>416</v>
      </c>
      <c r="K413" s="68">
        <f>IF(I413="na",0,IF(COUNTIFS($C$1:C413,C413,$I$1:I413,I413)&gt;1,0,1))</f>
        <v>0</v>
      </c>
      <c r="L413" s="68">
        <f>IF(I413="na",0,IF(COUNTIFS($D$1:D413,D413,$I$1:I413,I413)&gt;1,0,1))</f>
        <v>0</v>
      </c>
      <c r="M413" s="68">
        <f>IF(S413="",0,IF(VLOOKUP(R413,#REF!,2,0)=1,S413-O413,S413-SUMIFS($S:$S,$R:$R,INDEX(meses,VLOOKUP(R413,#REF!,2,0)-1),D:D,D413)))</f>
        <v>0</v>
      </c>
      <c r="N413" s="94"/>
      <c r="O413" s="94"/>
      <c r="P413" s="94"/>
      <c r="Q413" s="94"/>
      <c r="R413" s="94" t="s">
        <v>1727</v>
      </c>
      <c r="S413" s="1"/>
      <c r="T413" s="22"/>
      <c r="U413" s="3"/>
      <c r="V413" s="3"/>
      <c r="W413" s="3"/>
      <c r="X413" s="23"/>
      <c r="Y413" s="23"/>
      <c r="Z413" s="23"/>
      <c r="AA413" s="113"/>
      <c r="AB413" s="113"/>
      <c r="AC413" s="113"/>
      <c r="AD413" s="23"/>
      <c r="AE413" s="23"/>
      <c r="AF413" s="3"/>
      <c r="AG413" s="22"/>
      <c r="AH413" s="140"/>
      <c r="AI413" s="3"/>
      <c r="AJ413" s="3"/>
      <c r="AK413" s="23" t="s">
        <v>779</v>
      </c>
      <c r="AL413" s="94"/>
      <c r="AM413" s="94" t="s">
        <v>416</v>
      </c>
      <c r="AN413" s="94" t="s">
        <v>416</v>
      </c>
      <c r="AO413" s="94" t="s">
        <v>416</v>
      </c>
      <c r="AP413" s="23" t="s">
        <v>2377</v>
      </c>
      <c r="AQ413" s="23"/>
      <c r="AR413" s="2"/>
      <c r="AS413" s="2"/>
      <c r="AT413" s="39" t="s">
        <v>2379</v>
      </c>
      <c r="AU413" s="39"/>
      <c r="AV413" s="39" t="s">
        <v>70</v>
      </c>
      <c r="AW413" s="94" t="s">
        <v>779</v>
      </c>
      <c r="AX413" s="115">
        <v>8240000</v>
      </c>
      <c r="AY413" s="116">
        <v>11.5</v>
      </c>
      <c r="AZ413" s="116" t="s">
        <v>2307</v>
      </c>
      <c r="BA413" s="116" t="s">
        <v>332</v>
      </c>
      <c r="BB413" s="116" t="s">
        <v>2315</v>
      </c>
      <c r="BC413" s="117">
        <v>98880000</v>
      </c>
      <c r="BD413" s="72"/>
    </row>
    <row r="414" spans="1:56" s="41" customFormat="1" ht="63" customHeight="1" x14ac:dyDescent="0.25">
      <c r="A414" s="68">
        <v>1146</v>
      </c>
      <c r="B414" s="23" t="s">
        <v>1500</v>
      </c>
      <c r="C414" s="23" t="s">
        <v>2302</v>
      </c>
      <c r="D414" s="39" t="s">
        <v>2302</v>
      </c>
      <c r="E414" s="39" t="s">
        <v>35</v>
      </c>
      <c r="F414" s="39"/>
      <c r="G414" s="23" t="s">
        <v>416</v>
      </c>
      <c r="H414" s="23" t="s">
        <v>412</v>
      </c>
      <c r="I414" s="94" t="s">
        <v>416</v>
      </c>
      <c r="J414" s="94" t="s">
        <v>416</v>
      </c>
      <c r="K414" s="68">
        <f>IF(I414="na",0,IF(COUNTIFS($C$1:C414,C414,$I$1:I414,I414)&gt;1,0,1))</f>
        <v>0</v>
      </c>
      <c r="L414" s="68">
        <f>IF(I414="na",0,IF(COUNTIFS($D$1:D414,D414,$I$1:I414,I414)&gt;1,0,1))</f>
        <v>0</v>
      </c>
      <c r="M414" s="68">
        <f>IF(S414="",0,IF(VLOOKUP(R414,#REF!,2,0)=1,S414-O414,S414-SUMIFS($S:$S,$R:$R,INDEX(meses,VLOOKUP(R414,#REF!,2,0)-1),D:D,D414)))</f>
        <v>0</v>
      </c>
      <c r="N414" s="94"/>
      <c r="O414" s="94"/>
      <c r="P414" s="94"/>
      <c r="Q414" s="94"/>
      <c r="R414" s="94" t="s">
        <v>1727</v>
      </c>
      <c r="S414" s="1"/>
      <c r="T414" s="22"/>
      <c r="U414" s="3"/>
      <c r="V414" s="3"/>
      <c r="W414" s="3"/>
      <c r="X414" s="23"/>
      <c r="Y414" s="23"/>
      <c r="Z414" s="23"/>
      <c r="AA414" s="113"/>
      <c r="AB414" s="113"/>
      <c r="AC414" s="113"/>
      <c r="AD414" s="23"/>
      <c r="AE414" s="23"/>
      <c r="AF414" s="3"/>
      <c r="AG414" s="22"/>
      <c r="AH414" s="140"/>
      <c r="AI414" s="3"/>
      <c r="AJ414" s="3"/>
      <c r="AK414" s="23" t="s">
        <v>779</v>
      </c>
      <c r="AL414" s="94"/>
      <c r="AM414" s="94" t="s">
        <v>416</v>
      </c>
      <c r="AN414" s="94" t="s">
        <v>416</v>
      </c>
      <c r="AO414" s="94" t="s">
        <v>416</v>
      </c>
      <c r="AP414" s="23" t="s">
        <v>2377</v>
      </c>
      <c r="AQ414" s="23"/>
      <c r="AR414" s="2"/>
      <c r="AS414" s="2"/>
      <c r="AT414" s="39" t="s">
        <v>2380</v>
      </c>
      <c r="AU414" s="39"/>
      <c r="AV414" s="39" t="s">
        <v>70</v>
      </c>
      <c r="AW414" s="94" t="s">
        <v>779</v>
      </c>
      <c r="AX414" s="115">
        <v>4120000</v>
      </c>
      <c r="AY414" s="116">
        <v>11.5</v>
      </c>
      <c r="AZ414" s="116" t="s">
        <v>2307</v>
      </c>
      <c r="BA414" s="116" t="s">
        <v>332</v>
      </c>
      <c r="BB414" s="116" t="s">
        <v>2315</v>
      </c>
      <c r="BC414" s="117">
        <v>47380000</v>
      </c>
      <c r="BD414" s="72"/>
    </row>
    <row r="415" spans="1:56" s="41" customFormat="1" ht="63" customHeight="1" x14ac:dyDescent="0.25">
      <c r="A415" s="68">
        <v>1147</v>
      </c>
      <c r="B415" s="23" t="s">
        <v>1500</v>
      </c>
      <c r="C415" s="23" t="s">
        <v>2302</v>
      </c>
      <c r="D415" s="39" t="s">
        <v>2302</v>
      </c>
      <c r="E415" s="39" t="s">
        <v>35</v>
      </c>
      <c r="F415" s="39"/>
      <c r="G415" s="23" t="s">
        <v>416</v>
      </c>
      <c r="H415" s="23" t="s">
        <v>412</v>
      </c>
      <c r="I415" s="94" t="s">
        <v>416</v>
      </c>
      <c r="J415" s="94" t="s">
        <v>416</v>
      </c>
      <c r="K415" s="68">
        <f>IF(I415="na",0,IF(COUNTIFS($C$1:C415,C415,$I$1:I415,I415)&gt;1,0,1))</f>
        <v>0</v>
      </c>
      <c r="L415" s="68">
        <f>IF(I415="na",0,IF(COUNTIFS($D$1:D415,D415,$I$1:I415,I415)&gt;1,0,1))</f>
        <v>0</v>
      </c>
      <c r="M415" s="68">
        <f>IF(S415="",0,IF(VLOOKUP(R415,#REF!,2,0)=1,S415-O415,S415-SUMIFS($S:$S,$R:$R,INDEX(meses,VLOOKUP(R415,#REF!,2,0)-1),D:D,D415)))</f>
        <v>0</v>
      </c>
      <c r="N415" s="94"/>
      <c r="O415" s="94"/>
      <c r="P415" s="94"/>
      <c r="Q415" s="94"/>
      <c r="R415" s="94" t="s">
        <v>1727</v>
      </c>
      <c r="S415" s="1"/>
      <c r="T415" s="22"/>
      <c r="U415" s="3"/>
      <c r="V415" s="3"/>
      <c r="W415" s="3"/>
      <c r="X415" s="23"/>
      <c r="Y415" s="23"/>
      <c r="Z415" s="23"/>
      <c r="AA415" s="113"/>
      <c r="AB415" s="113"/>
      <c r="AC415" s="113"/>
      <c r="AD415" s="23"/>
      <c r="AE415" s="23"/>
      <c r="AF415" s="3"/>
      <c r="AG415" s="22"/>
      <c r="AH415" s="140"/>
      <c r="AI415" s="3"/>
      <c r="AJ415" s="3"/>
      <c r="AK415" s="23" t="s">
        <v>779</v>
      </c>
      <c r="AL415" s="94"/>
      <c r="AM415" s="94" t="s">
        <v>416</v>
      </c>
      <c r="AN415" s="94" t="s">
        <v>416</v>
      </c>
      <c r="AO415" s="94" t="s">
        <v>416</v>
      </c>
      <c r="AP415" s="23" t="s">
        <v>2377</v>
      </c>
      <c r="AQ415" s="23"/>
      <c r="AR415" s="2"/>
      <c r="AS415" s="2"/>
      <c r="AT415" s="39" t="s">
        <v>2380</v>
      </c>
      <c r="AU415" s="39"/>
      <c r="AV415" s="39" t="s">
        <v>70</v>
      </c>
      <c r="AW415" s="94" t="s">
        <v>779</v>
      </c>
      <c r="AX415" s="115">
        <v>4120000</v>
      </c>
      <c r="AY415" s="116">
        <v>11.5</v>
      </c>
      <c r="AZ415" s="116" t="s">
        <v>2307</v>
      </c>
      <c r="BA415" s="116" t="s">
        <v>332</v>
      </c>
      <c r="BB415" s="116" t="s">
        <v>2315</v>
      </c>
      <c r="BC415" s="117">
        <v>49440000</v>
      </c>
      <c r="BD415" s="72"/>
    </row>
    <row r="416" spans="1:56" s="41" customFormat="1" ht="63" customHeight="1" x14ac:dyDescent="0.25">
      <c r="A416" s="68">
        <v>1148</v>
      </c>
      <c r="B416" s="23" t="s">
        <v>1500</v>
      </c>
      <c r="C416" s="23" t="s">
        <v>2302</v>
      </c>
      <c r="D416" s="39" t="s">
        <v>2302</v>
      </c>
      <c r="E416" s="39" t="s">
        <v>35</v>
      </c>
      <c r="F416" s="39"/>
      <c r="G416" s="23" t="s">
        <v>416</v>
      </c>
      <c r="H416" s="23" t="s">
        <v>412</v>
      </c>
      <c r="I416" s="94" t="s">
        <v>416</v>
      </c>
      <c r="J416" s="94" t="s">
        <v>416</v>
      </c>
      <c r="K416" s="68">
        <f>IF(I416="na",0,IF(COUNTIFS($C$1:C416,C416,$I$1:I416,I416)&gt;1,0,1))</f>
        <v>0</v>
      </c>
      <c r="L416" s="68">
        <f>IF(I416="na",0,IF(COUNTIFS($D$1:D416,D416,$I$1:I416,I416)&gt;1,0,1))</f>
        <v>0</v>
      </c>
      <c r="M416" s="68">
        <f>IF(S416="",0,IF(VLOOKUP(R416,#REF!,2,0)=1,S416-O416,S416-SUMIFS($S:$S,$R:$R,INDEX(meses,VLOOKUP(R416,#REF!,2,0)-1),D:D,D416)))</f>
        <v>0</v>
      </c>
      <c r="N416" s="94"/>
      <c r="O416" s="94"/>
      <c r="P416" s="94"/>
      <c r="Q416" s="94"/>
      <c r="R416" s="94" t="s">
        <v>1727</v>
      </c>
      <c r="S416" s="1"/>
      <c r="T416" s="22"/>
      <c r="U416" s="3"/>
      <c r="V416" s="3"/>
      <c r="W416" s="3"/>
      <c r="X416" s="23"/>
      <c r="Y416" s="23"/>
      <c r="Z416" s="23"/>
      <c r="AA416" s="113"/>
      <c r="AB416" s="113"/>
      <c r="AC416" s="113"/>
      <c r="AD416" s="23"/>
      <c r="AE416" s="23"/>
      <c r="AF416" s="3"/>
      <c r="AG416" s="22"/>
      <c r="AH416" s="140"/>
      <c r="AI416" s="3"/>
      <c r="AJ416" s="3"/>
      <c r="AK416" s="23" t="s">
        <v>779</v>
      </c>
      <c r="AL416" s="94"/>
      <c r="AM416" s="94" t="s">
        <v>416</v>
      </c>
      <c r="AN416" s="94" t="s">
        <v>416</v>
      </c>
      <c r="AO416" s="94" t="s">
        <v>416</v>
      </c>
      <c r="AP416" s="23" t="s">
        <v>2377</v>
      </c>
      <c r="AQ416" s="23"/>
      <c r="AR416" s="2"/>
      <c r="AS416" s="2"/>
      <c r="AT416" s="39" t="s">
        <v>2380</v>
      </c>
      <c r="AU416" s="39"/>
      <c r="AV416" s="39" t="s">
        <v>70</v>
      </c>
      <c r="AW416" s="94" t="s">
        <v>779</v>
      </c>
      <c r="AX416" s="115">
        <v>4120000</v>
      </c>
      <c r="AY416" s="116">
        <v>11.5</v>
      </c>
      <c r="AZ416" s="116" t="s">
        <v>2307</v>
      </c>
      <c r="BA416" s="116" t="s">
        <v>332</v>
      </c>
      <c r="BB416" s="116" t="s">
        <v>2315</v>
      </c>
      <c r="BC416" s="117">
        <v>47380000</v>
      </c>
      <c r="BD416" s="72"/>
    </row>
    <row r="417" spans="1:56" s="41" customFormat="1" ht="63" customHeight="1" x14ac:dyDescent="0.25">
      <c r="A417" s="68">
        <v>1149</v>
      </c>
      <c r="B417" s="23" t="s">
        <v>1500</v>
      </c>
      <c r="C417" s="23" t="s">
        <v>2302</v>
      </c>
      <c r="D417" s="39" t="s">
        <v>2302</v>
      </c>
      <c r="E417" s="39" t="s">
        <v>35</v>
      </c>
      <c r="F417" s="39"/>
      <c r="G417" s="23" t="s">
        <v>416</v>
      </c>
      <c r="H417" s="23" t="s">
        <v>412</v>
      </c>
      <c r="I417" s="94" t="s">
        <v>416</v>
      </c>
      <c r="J417" s="94" t="s">
        <v>416</v>
      </c>
      <c r="K417" s="68">
        <f>IF(I417="na",0,IF(COUNTIFS($C$1:C417,C417,$I$1:I417,I417)&gt;1,0,1))</f>
        <v>0</v>
      </c>
      <c r="L417" s="68">
        <f>IF(I417="na",0,IF(COUNTIFS($D$1:D417,D417,$I$1:I417,I417)&gt;1,0,1))</f>
        <v>0</v>
      </c>
      <c r="M417" s="68">
        <f>IF(S417="",0,IF(VLOOKUP(R417,#REF!,2,0)=1,S417-O417,S417-SUMIFS($S:$S,$R:$R,INDEX(meses,VLOOKUP(R417,#REF!,2,0)-1),D:D,D417)))</f>
        <v>0</v>
      </c>
      <c r="N417" s="94"/>
      <c r="O417" s="94"/>
      <c r="P417" s="94"/>
      <c r="Q417" s="94"/>
      <c r="R417" s="94" t="s">
        <v>1727</v>
      </c>
      <c r="S417" s="1"/>
      <c r="T417" s="22"/>
      <c r="U417" s="3"/>
      <c r="V417" s="3"/>
      <c r="W417" s="3"/>
      <c r="X417" s="23"/>
      <c r="Y417" s="23"/>
      <c r="Z417" s="23"/>
      <c r="AA417" s="113"/>
      <c r="AB417" s="113"/>
      <c r="AC417" s="113"/>
      <c r="AD417" s="23"/>
      <c r="AE417" s="23"/>
      <c r="AF417" s="3"/>
      <c r="AG417" s="22"/>
      <c r="AH417" s="140"/>
      <c r="AI417" s="3"/>
      <c r="AJ417" s="3"/>
      <c r="AK417" s="23" t="s">
        <v>779</v>
      </c>
      <c r="AL417" s="94"/>
      <c r="AM417" s="94" t="s">
        <v>416</v>
      </c>
      <c r="AN417" s="94" t="s">
        <v>416</v>
      </c>
      <c r="AO417" s="94" t="s">
        <v>416</v>
      </c>
      <c r="AP417" s="23" t="s">
        <v>2377</v>
      </c>
      <c r="AQ417" s="23"/>
      <c r="AR417" s="2"/>
      <c r="AS417" s="2"/>
      <c r="AT417" s="39" t="s">
        <v>2381</v>
      </c>
      <c r="AU417" s="39"/>
      <c r="AV417" s="39" t="s">
        <v>70</v>
      </c>
      <c r="AW417" s="94" t="s">
        <v>779</v>
      </c>
      <c r="AX417" s="115">
        <v>2471228</v>
      </c>
      <c r="AY417" s="116">
        <v>11.5</v>
      </c>
      <c r="AZ417" s="116" t="s">
        <v>2307</v>
      </c>
      <c r="BA417" s="116" t="s">
        <v>57</v>
      </c>
      <c r="BB417" s="116" t="s">
        <v>2308</v>
      </c>
      <c r="BC417" s="117">
        <v>27837810</v>
      </c>
      <c r="BD417" s="72"/>
    </row>
    <row r="418" spans="1:56" s="41" customFormat="1" ht="63" customHeight="1" x14ac:dyDescent="0.25">
      <c r="A418" s="68">
        <v>1150</v>
      </c>
      <c r="B418" s="23" t="s">
        <v>1500</v>
      </c>
      <c r="C418" s="23" t="s">
        <v>2302</v>
      </c>
      <c r="D418" s="39" t="s">
        <v>2302</v>
      </c>
      <c r="E418" s="39" t="s">
        <v>35</v>
      </c>
      <c r="F418" s="39"/>
      <c r="G418" s="23" t="s">
        <v>416</v>
      </c>
      <c r="H418" s="23" t="s">
        <v>412</v>
      </c>
      <c r="I418" s="94" t="s">
        <v>416</v>
      </c>
      <c r="J418" s="94" t="s">
        <v>416</v>
      </c>
      <c r="K418" s="68">
        <f>IF(I418="na",0,IF(COUNTIFS($C$1:C418,C418,$I$1:I418,I418)&gt;1,0,1))</f>
        <v>0</v>
      </c>
      <c r="L418" s="68">
        <f>IF(I418="na",0,IF(COUNTIFS($D$1:D418,D418,$I$1:I418,I418)&gt;1,0,1))</f>
        <v>0</v>
      </c>
      <c r="M418" s="68">
        <f>IF(S418="",0,IF(VLOOKUP(R418,#REF!,2,0)=1,S418-O418,S418-SUMIFS($S:$S,$R:$R,INDEX(meses,VLOOKUP(R418,#REF!,2,0)-1),D:D,D418)))</f>
        <v>0</v>
      </c>
      <c r="N418" s="94"/>
      <c r="O418" s="94"/>
      <c r="P418" s="94"/>
      <c r="Q418" s="94"/>
      <c r="R418" s="94" t="s">
        <v>1727</v>
      </c>
      <c r="S418" s="1"/>
      <c r="T418" s="22"/>
      <c r="U418" s="3"/>
      <c r="V418" s="3"/>
      <c r="W418" s="3"/>
      <c r="X418" s="23"/>
      <c r="Y418" s="23"/>
      <c r="Z418" s="23"/>
      <c r="AA418" s="113"/>
      <c r="AB418" s="113"/>
      <c r="AC418" s="113"/>
      <c r="AD418" s="23"/>
      <c r="AE418" s="23"/>
      <c r="AF418" s="3"/>
      <c r="AG418" s="22"/>
      <c r="AH418" s="140"/>
      <c r="AI418" s="3"/>
      <c r="AJ418" s="3"/>
      <c r="AK418" s="23" t="s">
        <v>779</v>
      </c>
      <c r="AL418" s="94"/>
      <c r="AM418" s="94" t="s">
        <v>416</v>
      </c>
      <c r="AN418" s="94" t="s">
        <v>416</v>
      </c>
      <c r="AO418" s="94" t="s">
        <v>416</v>
      </c>
      <c r="AP418" s="23" t="s">
        <v>2377</v>
      </c>
      <c r="AQ418" s="23"/>
      <c r="AR418" s="2"/>
      <c r="AS418" s="2"/>
      <c r="AT418" s="39" t="s">
        <v>2381</v>
      </c>
      <c r="AU418" s="39"/>
      <c r="AV418" s="39" t="s">
        <v>70</v>
      </c>
      <c r="AW418" s="94" t="s">
        <v>779</v>
      </c>
      <c r="AX418" s="115">
        <v>2319818</v>
      </c>
      <c r="AY418" s="116">
        <v>11.5</v>
      </c>
      <c r="AZ418" s="116" t="s">
        <v>2307</v>
      </c>
      <c r="BA418" s="116" t="s">
        <v>332</v>
      </c>
      <c r="BB418" s="116" t="s">
        <v>2315</v>
      </c>
      <c r="BC418" s="117">
        <v>26677901.25</v>
      </c>
      <c r="BD418" s="72"/>
    </row>
    <row r="419" spans="1:56" s="41" customFormat="1" ht="63" customHeight="1" x14ac:dyDescent="0.25">
      <c r="A419" s="68">
        <v>1151</v>
      </c>
      <c r="B419" s="23" t="s">
        <v>1500</v>
      </c>
      <c r="C419" s="23" t="s">
        <v>2302</v>
      </c>
      <c r="D419" s="39" t="s">
        <v>2302</v>
      </c>
      <c r="E419" s="39" t="s">
        <v>35</v>
      </c>
      <c r="F419" s="39"/>
      <c r="G419" s="23" t="s">
        <v>416</v>
      </c>
      <c r="H419" s="23" t="s">
        <v>412</v>
      </c>
      <c r="I419" s="94" t="s">
        <v>416</v>
      </c>
      <c r="J419" s="94" t="s">
        <v>416</v>
      </c>
      <c r="K419" s="68">
        <f>IF(I419="na",0,IF(COUNTIFS($C$1:C419,C419,$I$1:I419,I419)&gt;1,0,1))</f>
        <v>0</v>
      </c>
      <c r="L419" s="68">
        <f>IF(I419="na",0,IF(COUNTIFS($D$1:D419,D419,$I$1:I419,I419)&gt;1,0,1))</f>
        <v>0</v>
      </c>
      <c r="M419" s="68">
        <f>IF(S419="",0,IF(VLOOKUP(R419,#REF!,2,0)=1,S419-O419,S419-SUMIFS($S:$S,$R:$R,INDEX(meses,VLOOKUP(R419,#REF!,2,0)-1),D:D,D419)))</f>
        <v>0</v>
      </c>
      <c r="N419" s="94"/>
      <c r="O419" s="94"/>
      <c r="P419" s="94"/>
      <c r="Q419" s="94"/>
      <c r="R419" s="94" t="s">
        <v>1727</v>
      </c>
      <c r="S419" s="1"/>
      <c r="T419" s="22"/>
      <c r="U419" s="3"/>
      <c r="V419" s="3"/>
      <c r="W419" s="3"/>
      <c r="X419" s="23"/>
      <c r="Y419" s="23" t="s">
        <v>2382</v>
      </c>
      <c r="Z419" s="23"/>
      <c r="AA419" s="113">
        <v>0</v>
      </c>
      <c r="AB419" s="113">
        <v>100</v>
      </c>
      <c r="AC419" s="69">
        <f>AB419-AA419</f>
        <v>100</v>
      </c>
      <c r="AD419" s="23"/>
      <c r="AE419" s="23" t="s">
        <v>2383</v>
      </c>
      <c r="AF419" s="147">
        <v>1</v>
      </c>
      <c r="AG419" s="22">
        <f>(AF419-AA419)/(AB419-AA419)</f>
        <v>0.01</v>
      </c>
      <c r="AH419" s="140" t="s">
        <v>2412</v>
      </c>
      <c r="AI419" s="3"/>
      <c r="AJ419" s="3"/>
      <c r="AK419" s="23" t="s">
        <v>779</v>
      </c>
      <c r="AL419" s="94"/>
      <c r="AM419" s="94" t="s">
        <v>416</v>
      </c>
      <c r="AN419" s="94" t="s">
        <v>416</v>
      </c>
      <c r="AO419" s="94" t="s">
        <v>416</v>
      </c>
      <c r="AP419" s="23" t="s">
        <v>2384</v>
      </c>
      <c r="AQ419" s="23"/>
      <c r="AR419" s="2"/>
      <c r="AS419" s="2"/>
      <c r="AT419" s="39" t="s">
        <v>2385</v>
      </c>
      <c r="AU419" s="39"/>
      <c r="AV419" s="39" t="s">
        <v>70</v>
      </c>
      <c r="AW419" s="94" t="s">
        <v>779</v>
      </c>
      <c r="AX419" s="115">
        <v>7210000</v>
      </c>
      <c r="AY419" s="116">
        <v>11.5</v>
      </c>
      <c r="AZ419" s="116" t="s">
        <v>2307</v>
      </c>
      <c r="BA419" s="116" t="s">
        <v>332</v>
      </c>
      <c r="BB419" s="116" t="s">
        <v>2315</v>
      </c>
      <c r="BC419" s="117">
        <v>82915000</v>
      </c>
      <c r="BD419" s="72"/>
    </row>
    <row r="420" spans="1:56" s="41" customFormat="1" ht="63" customHeight="1" x14ac:dyDescent="0.25">
      <c r="A420" s="68">
        <v>1152</v>
      </c>
      <c r="B420" s="23" t="s">
        <v>1500</v>
      </c>
      <c r="C420" s="23" t="s">
        <v>2302</v>
      </c>
      <c r="D420" s="39" t="s">
        <v>2302</v>
      </c>
      <c r="E420" s="39" t="s">
        <v>35</v>
      </c>
      <c r="F420" s="39"/>
      <c r="G420" s="23" t="s">
        <v>416</v>
      </c>
      <c r="H420" s="23" t="s">
        <v>412</v>
      </c>
      <c r="I420" s="94" t="s">
        <v>416</v>
      </c>
      <c r="J420" s="94" t="s">
        <v>416</v>
      </c>
      <c r="K420" s="68">
        <f>IF(I420="na",0,IF(COUNTIFS($C$1:C420,C420,$I$1:I420,I420)&gt;1,0,1))</f>
        <v>0</v>
      </c>
      <c r="L420" s="68">
        <f>IF(I420="na",0,IF(COUNTIFS($D$1:D420,D420,$I$1:I420,I420)&gt;1,0,1))</f>
        <v>0</v>
      </c>
      <c r="M420" s="68">
        <f>IF(S420="",0,IF(VLOOKUP(R420,#REF!,2,0)=1,S420-O420,S420-SUMIFS($S:$S,$R:$R,INDEX(meses,VLOOKUP(R420,#REF!,2,0)-1),D:D,D420)))</f>
        <v>0</v>
      </c>
      <c r="N420" s="94"/>
      <c r="O420" s="94"/>
      <c r="P420" s="94"/>
      <c r="Q420" s="94"/>
      <c r="R420" s="94" t="s">
        <v>1727</v>
      </c>
      <c r="S420" s="1"/>
      <c r="T420" s="22"/>
      <c r="U420" s="3"/>
      <c r="V420" s="3"/>
      <c r="W420" s="3"/>
      <c r="X420" s="23"/>
      <c r="Y420" s="23"/>
      <c r="Z420" s="23"/>
      <c r="AA420" s="113"/>
      <c r="AB420" s="113"/>
      <c r="AC420" s="113"/>
      <c r="AD420" s="23"/>
      <c r="AE420" s="23"/>
      <c r="AF420" s="3"/>
      <c r="AG420" s="22"/>
      <c r="AH420" s="140"/>
      <c r="AI420" s="3"/>
      <c r="AJ420" s="3"/>
      <c r="AK420" s="23" t="s">
        <v>779</v>
      </c>
      <c r="AL420" s="94"/>
      <c r="AM420" s="94" t="s">
        <v>416</v>
      </c>
      <c r="AN420" s="94" t="s">
        <v>416</v>
      </c>
      <c r="AO420" s="94" t="s">
        <v>416</v>
      </c>
      <c r="AP420" s="23" t="s">
        <v>2384</v>
      </c>
      <c r="AQ420" s="23"/>
      <c r="AR420" s="2"/>
      <c r="AS420" s="2"/>
      <c r="AT420" s="39" t="s">
        <v>2386</v>
      </c>
      <c r="AU420" s="39"/>
      <c r="AV420" s="39" t="s">
        <v>70</v>
      </c>
      <c r="AW420" s="94" t="s">
        <v>779</v>
      </c>
      <c r="AX420" s="115">
        <v>5490157.5</v>
      </c>
      <c r="AY420" s="116">
        <v>11.5</v>
      </c>
      <c r="AZ420" s="116" t="s">
        <v>2307</v>
      </c>
      <c r="BA420" s="116" t="s">
        <v>332</v>
      </c>
      <c r="BB420" s="116" t="s">
        <v>2315</v>
      </c>
      <c r="BC420" s="117">
        <v>66521520</v>
      </c>
      <c r="BD420" s="72"/>
    </row>
    <row r="421" spans="1:56" s="41" customFormat="1" ht="63" customHeight="1" x14ac:dyDescent="0.25">
      <c r="A421" s="68">
        <v>1153</v>
      </c>
      <c r="B421" s="23" t="s">
        <v>1500</v>
      </c>
      <c r="C421" s="23" t="s">
        <v>2302</v>
      </c>
      <c r="D421" s="39" t="s">
        <v>2302</v>
      </c>
      <c r="E421" s="39" t="s">
        <v>35</v>
      </c>
      <c r="F421" s="39"/>
      <c r="G421" s="23" t="s">
        <v>416</v>
      </c>
      <c r="H421" s="23" t="s">
        <v>412</v>
      </c>
      <c r="I421" s="94" t="s">
        <v>416</v>
      </c>
      <c r="J421" s="94" t="s">
        <v>416</v>
      </c>
      <c r="K421" s="68">
        <f>IF(I421="na",0,IF(COUNTIFS($C$1:C421,C421,$I$1:I421,I421)&gt;1,0,1))</f>
        <v>0</v>
      </c>
      <c r="L421" s="68">
        <f>IF(I421="na",0,IF(COUNTIFS($D$1:D421,D421,$I$1:I421,I421)&gt;1,0,1))</f>
        <v>0</v>
      </c>
      <c r="M421" s="68">
        <f>IF(S421="",0,IF(VLOOKUP(R421,#REF!,2,0)=1,S421-O421,S421-SUMIFS($S:$S,$R:$R,INDEX(meses,VLOOKUP(R421,#REF!,2,0)-1),D:D,D421)))</f>
        <v>0</v>
      </c>
      <c r="N421" s="94"/>
      <c r="O421" s="94"/>
      <c r="P421" s="94"/>
      <c r="Q421" s="94"/>
      <c r="R421" s="94" t="s">
        <v>1727</v>
      </c>
      <c r="S421" s="1"/>
      <c r="T421" s="22"/>
      <c r="U421" s="3"/>
      <c r="V421" s="3"/>
      <c r="W421" s="3"/>
      <c r="X421" s="23"/>
      <c r="Y421" s="23"/>
      <c r="Z421" s="23"/>
      <c r="AA421" s="113"/>
      <c r="AB421" s="113"/>
      <c r="AC421" s="113"/>
      <c r="AD421" s="23"/>
      <c r="AE421" s="23"/>
      <c r="AF421" s="3"/>
      <c r="AG421" s="22"/>
      <c r="AH421" s="140"/>
      <c r="AI421" s="3"/>
      <c r="AJ421" s="3"/>
      <c r="AK421" s="23" t="s">
        <v>779</v>
      </c>
      <c r="AL421" s="94"/>
      <c r="AM421" s="94" t="s">
        <v>416</v>
      </c>
      <c r="AN421" s="94" t="s">
        <v>416</v>
      </c>
      <c r="AO421" s="94" t="s">
        <v>416</v>
      </c>
      <c r="AP421" s="23" t="s">
        <v>2384</v>
      </c>
      <c r="AQ421" s="23"/>
      <c r="AR421" s="2"/>
      <c r="AS421" s="2"/>
      <c r="AT421" s="39" t="s">
        <v>2385</v>
      </c>
      <c r="AU421" s="39"/>
      <c r="AV421" s="39" t="s">
        <v>70</v>
      </c>
      <c r="AW421" s="94" t="s">
        <v>779</v>
      </c>
      <c r="AX421" s="115">
        <v>7000000</v>
      </c>
      <c r="AY421" s="116">
        <v>11.5</v>
      </c>
      <c r="AZ421" s="116" t="s">
        <v>2307</v>
      </c>
      <c r="BA421" s="116" t="s">
        <v>332</v>
      </c>
      <c r="BB421" s="116" t="s">
        <v>2315</v>
      </c>
      <c r="BC421" s="117">
        <v>80500000</v>
      </c>
      <c r="BD421" s="72"/>
    </row>
    <row r="422" spans="1:56" s="41" customFormat="1" ht="63" customHeight="1" x14ac:dyDescent="0.25">
      <c r="A422" s="68">
        <v>1154</v>
      </c>
      <c r="B422" s="23" t="s">
        <v>1500</v>
      </c>
      <c r="C422" s="23" t="s">
        <v>2302</v>
      </c>
      <c r="D422" s="39" t="s">
        <v>2302</v>
      </c>
      <c r="E422" s="39" t="s">
        <v>35</v>
      </c>
      <c r="F422" s="39"/>
      <c r="G422" s="23" t="s">
        <v>416</v>
      </c>
      <c r="H422" s="23" t="s">
        <v>412</v>
      </c>
      <c r="I422" s="94" t="s">
        <v>416</v>
      </c>
      <c r="J422" s="94" t="s">
        <v>416</v>
      </c>
      <c r="K422" s="68">
        <f>IF(I422="na",0,IF(COUNTIFS($C$1:C422,C422,$I$1:I422,I422)&gt;1,0,1))</f>
        <v>0</v>
      </c>
      <c r="L422" s="68">
        <f>IF(I422="na",0,IF(COUNTIFS($D$1:D422,D422,$I$1:I422,I422)&gt;1,0,1))</f>
        <v>0</v>
      </c>
      <c r="M422" s="68">
        <f>IF(S422="",0,IF(VLOOKUP(R422,#REF!,2,0)=1,S422-O422,S422-SUMIFS($S:$S,$R:$R,INDEX(meses,VLOOKUP(R422,#REF!,2,0)-1),D:D,D422)))</f>
        <v>0</v>
      </c>
      <c r="N422" s="94"/>
      <c r="O422" s="94"/>
      <c r="P422" s="94"/>
      <c r="Q422" s="94"/>
      <c r="R422" s="94" t="s">
        <v>1727</v>
      </c>
      <c r="S422" s="1"/>
      <c r="T422" s="22"/>
      <c r="U422" s="3"/>
      <c r="V422" s="3"/>
      <c r="W422" s="3"/>
      <c r="X422" s="23"/>
      <c r="Y422" s="23"/>
      <c r="Z422" s="23"/>
      <c r="AA422" s="113"/>
      <c r="AB422" s="113"/>
      <c r="AC422" s="113"/>
      <c r="AD422" s="23"/>
      <c r="AE422" s="23"/>
      <c r="AF422" s="3"/>
      <c r="AG422" s="22"/>
      <c r="AH422" s="140"/>
      <c r="AI422" s="3"/>
      <c r="AJ422" s="3"/>
      <c r="AK422" s="23" t="s">
        <v>779</v>
      </c>
      <c r="AL422" s="94"/>
      <c r="AM422" s="94"/>
      <c r="AN422" s="94"/>
      <c r="AO422" s="94"/>
      <c r="AP422" s="23" t="s">
        <v>2384</v>
      </c>
      <c r="AQ422" s="23"/>
      <c r="AR422" s="2"/>
      <c r="AS422" s="2"/>
      <c r="AT422" s="39" t="s">
        <v>2387</v>
      </c>
      <c r="AU422" s="39"/>
      <c r="AV422" s="39"/>
      <c r="AW422" s="94"/>
      <c r="AX422" s="115"/>
      <c r="AY422" s="116"/>
      <c r="AZ422" s="116" t="s">
        <v>2307</v>
      </c>
      <c r="BA422" s="116" t="s">
        <v>332</v>
      </c>
      <c r="BB422" s="116" t="s">
        <v>2315</v>
      </c>
      <c r="BC422" s="117">
        <v>74750000</v>
      </c>
      <c r="BD422" s="72"/>
    </row>
    <row r="423" spans="1:56" s="41" customFormat="1" ht="63" customHeight="1" x14ac:dyDescent="0.25">
      <c r="A423" s="68">
        <v>1155</v>
      </c>
      <c r="B423" s="23" t="s">
        <v>1500</v>
      </c>
      <c r="C423" s="23" t="s">
        <v>2302</v>
      </c>
      <c r="D423" s="39" t="s">
        <v>2302</v>
      </c>
      <c r="E423" s="39" t="s">
        <v>35</v>
      </c>
      <c r="F423" s="39"/>
      <c r="G423" s="23" t="s">
        <v>416</v>
      </c>
      <c r="H423" s="23" t="s">
        <v>412</v>
      </c>
      <c r="I423" s="94" t="s">
        <v>416</v>
      </c>
      <c r="J423" s="94" t="s">
        <v>416</v>
      </c>
      <c r="K423" s="68">
        <f>IF(I423="na",0,IF(COUNTIFS($C$1:C423,C423,$I$1:I423,I423)&gt;1,0,1))</f>
        <v>0</v>
      </c>
      <c r="L423" s="68">
        <f>IF(I423="na",0,IF(COUNTIFS($D$1:D423,D423,$I$1:I423,I423)&gt;1,0,1))</f>
        <v>0</v>
      </c>
      <c r="M423" s="68">
        <f>IF(S423="",0,IF(VLOOKUP(R423,#REF!,2,0)=1,S423-O423,S423-SUMIFS($S:$S,$R:$R,INDEX(meses,VLOOKUP(R423,#REF!,2,0)-1),D:D,D423)))</f>
        <v>0</v>
      </c>
      <c r="N423" s="94"/>
      <c r="O423" s="94"/>
      <c r="P423" s="94"/>
      <c r="Q423" s="94"/>
      <c r="R423" s="94" t="s">
        <v>1727</v>
      </c>
      <c r="S423" s="1"/>
      <c r="T423" s="22"/>
      <c r="U423" s="3"/>
      <c r="V423" s="3"/>
      <c r="W423" s="3"/>
      <c r="X423" s="23"/>
      <c r="Y423" s="23"/>
      <c r="Z423" s="23"/>
      <c r="AA423" s="113"/>
      <c r="AB423" s="113"/>
      <c r="AC423" s="113"/>
      <c r="AD423" s="23"/>
      <c r="AE423" s="23"/>
      <c r="AF423" s="3"/>
      <c r="AG423" s="22"/>
      <c r="AH423" s="140"/>
      <c r="AI423" s="3"/>
      <c r="AJ423" s="3"/>
      <c r="AK423" s="23" t="s">
        <v>779</v>
      </c>
      <c r="AL423" s="94"/>
      <c r="AM423" s="94" t="s">
        <v>416</v>
      </c>
      <c r="AN423" s="94" t="s">
        <v>416</v>
      </c>
      <c r="AO423" s="94" t="s">
        <v>416</v>
      </c>
      <c r="AP423" s="23" t="s">
        <v>2384</v>
      </c>
      <c r="AQ423" s="23"/>
      <c r="AR423" s="2"/>
      <c r="AS423" s="2"/>
      <c r="AT423" s="39" t="s">
        <v>2385</v>
      </c>
      <c r="AU423" s="39"/>
      <c r="AV423" s="39" t="s">
        <v>70</v>
      </c>
      <c r="AW423" s="94" t="s">
        <v>779</v>
      </c>
      <c r="AX423" s="115">
        <v>3914000</v>
      </c>
      <c r="AY423" s="116">
        <v>11.5</v>
      </c>
      <c r="AZ423" s="116" t="s">
        <v>2307</v>
      </c>
      <c r="BA423" s="116" t="s">
        <v>332</v>
      </c>
      <c r="BB423" s="116" t="s">
        <v>2315</v>
      </c>
      <c r="BC423" s="117">
        <v>45011000</v>
      </c>
      <c r="BD423" s="72"/>
    </row>
    <row r="424" spans="1:56" s="41" customFormat="1" ht="63" customHeight="1" x14ac:dyDescent="0.25">
      <c r="A424" s="68">
        <v>1156</v>
      </c>
      <c r="B424" s="23" t="s">
        <v>1500</v>
      </c>
      <c r="C424" s="23" t="s">
        <v>2302</v>
      </c>
      <c r="D424" s="39" t="s">
        <v>2302</v>
      </c>
      <c r="E424" s="39" t="s">
        <v>35</v>
      </c>
      <c r="F424" s="39"/>
      <c r="G424" s="23" t="s">
        <v>416</v>
      </c>
      <c r="H424" s="23" t="s">
        <v>412</v>
      </c>
      <c r="I424" s="94" t="s">
        <v>416</v>
      </c>
      <c r="J424" s="94" t="s">
        <v>416</v>
      </c>
      <c r="K424" s="68">
        <f>IF(I424="na",0,IF(COUNTIFS($C$1:C424,C424,$I$1:I424,I424)&gt;1,0,1))</f>
        <v>0</v>
      </c>
      <c r="L424" s="68">
        <f>IF(I424="na",0,IF(COUNTIFS($D$1:D424,D424,$I$1:I424,I424)&gt;1,0,1))</f>
        <v>0</v>
      </c>
      <c r="M424" s="68">
        <f>IF(S424="",0,IF(VLOOKUP(R424,#REF!,2,0)=1,S424-O424,S424-SUMIFS($S:$S,$R:$R,INDEX(meses,VLOOKUP(R424,#REF!,2,0)-1),D:D,D424)))</f>
        <v>0</v>
      </c>
      <c r="N424" s="94"/>
      <c r="O424" s="94"/>
      <c r="P424" s="94"/>
      <c r="Q424" s="94"/>
      <c r="R424" s="94" t="s">
        <v>1727</v>
      </c>
      <c r="S424" s="1"/>
      <c r="T424" s="22"/>
      <c r="U424" s="3"/>
      <c r="V424" s="3"/>
      <c r="W424" s="3"/>
      <c r="X424" s="23"/>
      <c r="Y424" s="23"/>
      <c r="Z424" s="23"/>
      <c r="AA424" s="113"/>
      <c r="AB424" s="113"/>
      <c r="AC424" s="113"/>
      <c r="AD424" s="23"/>
      <c r="AE424" s="23"/>
      <c r="AF424" s="3"/>
      <c r="AG424" s="22"/>
      <c r="AH424" s="140"/>
      <c r="AI424" s="3"/>
      <c r="AJ424" s="3"/>
      <c r="AK424" s="23" t="s">
        <v>779</v>
      </c>
      <c r="AL424" s="94"/>
      <c r="AM424" s="94" t="s">
        <v>416</v>
      </c>
      <c r="AN424" s="94" t="s">
        <v>416</v>
      </c>
      <c r="AO424" s="94" t="s">
        <v>416</v>
      </c>
      <c r="AP424" s="23" t="s">
        <v>2388</v>
      </c>
      <c r="AQ424" s="23"/>
      <c r="AR424" s="2"/>
      <c r="AS424" s="2"/>
      <c r="AT424" s="39" t="s">
        <v>2389</v>
      </c>
      <c r="AU424" s="39"/>
      <c r="AV424" s="39" t="s">
        <v>70</v>
      </c>
      <c r="AW424" s="94" t="s">
        <v>779</v>
      </c>
      <c r="AX424" s="115">
        <v>4326000</v>
      </c>
      <c r="AY424" s="116">
        <v>11.5</v>
      </c>
      <c r="AZ424" s="116" t="s">
        <v>2307</v>
      </c>
      <c r="BA424" s="116" t="s">
        <v>332</v>
      </c>
      <c r="BB424" s="116" t="s">
        <v>2315</v>
      </c>
      <c r="BC424" s="117">
        <v>51912000</v>
      </c>
      <c r="BD424" s="72"/>
    </row>
    <row r="425" spans="1:56" s="41" customFormat="1" ht="63" customHeight="1" x14ac:dyDescent="0.25">
      <c r="A425" s="68">
        <v>1157</v>
      </c>
      <c r="B425" s="23" t="s">
        <v>1500</v>
      </c>
      <c r="C425" s="23" t="s">
        <v>2302</v>
      </c>
      <c r="D425" s="39" t="s">
        <v>2302</v>
      </c>
      <c r="E425" s="39" t="s">
        <v>35</v>
      </c>
      <c r="F425" s="39"/>
      <c r="G425" s="23" t="s">
        <v>416</v>
      </c>
      <c r="H425" s="23" t="s">
        <v>412</v>
      </c>
      <c r="I425" s="94" t="s">
        <v>416</v>
      </c>
      <c r="J425" s="94" t="s">
        <v>416</v>
      </c>
      <c r="K425" s="68">
        <f>IF(I425="na",0,IF(COUNTIFS($C$1:C425,C425,$I$1:I425,I425)&gt;1,0,1))</f>
        <v>0</v>
      </c>
      <c r="L425" s="68">
        <f>IF(I425="na",0,IF(COUNTIFS($D$1:D425,D425,$I$1:I425,I425)&gt;1,0,1))</f>
        <v>0</v>
      </c>
      <c r="M425" s="68">
        <f>IF(S425="",0,IF(VLOOKUP(R425,#REF!,2,0)=1,S425-O425,S425-SUMIFS($S:$S,$R:$R,INDEX(meses,VLOOKUP(R425,#REF!,2,0)-1),D:D,D425)))</f>
        <v>0</v>
      </c>
      <c r="N425" s="94"/>
      <c r="O425" s="94"/>
      <c r="P425" s="94"/>
      <c r="Q425" s="94"/>
      <c r="R425" s="94" t="s">
        <v>1727</v>
      </c>
      <c r="S425" s="1"/>
      <c r="T425" s="22"/>
      <c r="U425" s="3"/>
      <c r="V425" s="3"/>
      <c r="W425" s="3"/>
      <c r="X425" s="23"/>
      <c r="Y425" s="23" t="s">
        <v>2390</v>
      </c>
      <c r="Z425" s="23" t="s">
        <v>1493</v>
      </c>
      <c r="AA425" s="113">
        <v>0</v>
      </c>
      <c r="AB425" s="113">
        <v>20</v>
      </c>
      <c r="AC425" s="69">
        <f>AB425-AA425</f>
        <v>20</v>
      </c>
      <c r="AD425" s="23"/>
      <c r="AE425" s="23" t="s">
        <v>2391</v>
      </c>
      <c r="AF425" s="173">
        <v>2.8199999999999999E-2</v>
      </c>
      <c r="AG425" s="22">
        <f>(AF425-AA425)/(AB425-AA425)</f>
        <v>1.41E-3</v>
      </c>
      <c r="AH425" s="140" t="s">
        <v>2413</v>
      </c>
      <c r="AI425" s="3"/>
      <c r="AJ425" s="3"/>
      <c r="AK425" s="23" t="s">
        <v>779</v>
      </c>
      <c r="AL425" s="94"/>
      <c r="AM425" s="94" t="s">
        <v>416</v>
      </c>
      <c r="AN425" s="94" t="s">
        <v>416</v>
      </c>
      <c r="AO425" s="94" t="s">
        <v>416</v>
      </c>
      <c r="AP425" s="23" t="s">
        <v>2388</v>
      </c>
      <c r="AQ425" s="23"/>
      <c r="AR425" s="2"/>
      <c r="AS425" s="2"/>
      <c r="AT425" s="39" t="s">
        <v>2389</v>
      </c>
      <c r="AU425" s="39"/>
      <c r="AV425" s="39" t="s">
        <v>70</v>
      </c>
      <c r="AW425" s="94" t="s">
        <v>779</v>
      </c>
      <c r="AX425" s="115">
        <v>4326000</v>
      </c>
      <c r="AY425" s="116">
        <v>11.5</v>
      </c>
      <c r="AZ425" s="116" t="s">
        <v>2307</v>
      </c>
      <c r="BA425" s="116" t="s">
        <v>332</v>
      </c>
      <c r="BB425" s="116" t="s">
        <v>2315</v>
      </c>
      <c r="BC425" s="117">
        <v>49749000</v>
      </c>
      <c r="BD425" s="72"/>
    </row>
    <row r="426" spans="1:56" s="41" customFormat="1" ht="63" customHeight="1" x14ac:dyDescent="0.25">
      <c r="A426" s="68">
        <v>1158</v>
      </c>
      <c r="B426" s="23" t="s">
        <v>1500</v>
      </c>
      <c r="C426" s="23" t="s">
        <v>2302</v>
      </c>
      <c r="D426" s="39" t="s">
        <v>2302</v>
      </c>
      <c r="E426" s="39" t="s">
        <v>35</v>
      </c>
      <c r="F426" s="39"/>
      <c r="G426" s="23" t="s">
        <v>416</v>
      </c>
      <c r="H426" s="23" t="s">
        <v>412</v>
      </c>
      <c r="I426" s="94" t="s">
        <v>416</v>
      </c>
      <c r="J426" s="94" t="s">
        <v>416</v>
      </c>
      <c r="K426" s="68">
        <f>IF(I426="na",0,IF(COUNTIFS($C$1:C426,C426,$I$1:I426,I426)&gt;1,0,1))</f>
        <v>0</v>
      </c>
      <c r="L426" s="68">
        <f>IF(I426="na",0,IF(COUNTIFS($D$1:D426,D426,$I$1:I426,I426)&gt;1,0,1))</f>
        <v>0</v>
      </c>
      <c r="M426" s="68">
        <f>IF(S426="",0,IF(VLOOKUP(R426,#REF!,2,0)=1,S426-O426,S426-SUMIFS($S:$S,$R:$R,INDEX(meses,VLOOKUP(R426,#REF!,2,0)-1),D:D,D426)))</f>
        <v>0</v>
      </c>
      <c r="N426" s="94"/>
      <c r="O426" s="94"/>
      <c r="P426" s="94"/>
      <c r="Q426" s="94"/>
      <c r="R426" s="94" t="s">
        <v>1727</v>
      </c>
      <c r="S426" s="1"/>
      <c r="T426" s="22"/>
      <c r="U426" s="3"/>
      <c r="V426" s="3"/>
      <c r="W426" s="3"/>
      <c r="X426" s="23"/>
      <c r="Y426" s="23"/>
      <c r="Z426" s="23"/>
      <c r="AA426" s="113"/>
      <c r="AB426" s="113"/>
      <c r="AC426" s="113"/>
      <c r="AD426" s="23"/>
      <c r="AE426" s="23"/>
      <c r="AF426" s="3"/>
      <c r="AG426" s="22"/>
      <c r="AH426" s="140"/>
      <c r="AI426" s="3"/>
      <c r="AJ426" s="3"/>
      <c r="AK426" s="23" t="s">
        <v>779</v>
      </c>
      <c r="AL426" s="94"/>
      <c r="AM426" s="94" t="s">
        <v>416</v>
      </c>
      <c r="AN426" s="94" t="s">
        <v>416</v>
      </c>
      <c r="AO426" s="94" t="s">
        <v>416</v>
      </c>
      <c r="AP426" s="23" t="s">
        <v>2388</v>
      </c>
      <c r="AQ426" s="23"/>
      <c r="AR426" s="2"/>
      <c r="AS426" s="2"/>
      <c r="AT426" s="39" t="s">
        <v>2389</v>
      </c>
      <c r="AU426" s="39"/>
      <c r="AV426" s="39" t="s">
        <v>70</v>
      </c>
      <c r="AW426" s="94" t="s">
        <v>779</v>
      </c>
      <c r="AX426" s="115">
        <v>5147940</v>
      </c>
      <c r="AY426" s="116">
        <v>11.5</v>
      </c>
      <c r="AZ426" s="116" t="s">
        <v>2307</v>
      </c>
      <c r="BA426" s="116" t="s">
        <v>332</v>
      </c>
      <c r="BB426" s="116" t="s">
        <v>2315</v>
      </c>
      <c r="BC426" s="117">
        <v>59201310</v>
      </c>
      <c r="BD426" s="72"/>
    </row>
    <row r="427" spans="1:56" s="41" customFormat="1" ht="60" customHeight="1" x14ac:dyDescent="0.25">
      <c r="A427" s="68">
        <v>1190</v>
      </c>
      <c r="B427" s="20" t="s">
        <v>1500</v>
      </c>
      <c r="C427" s="20" t="s">
        <v>1598</v>
      </c>
      <c r="D427" s="20" t="s">
        <v>1598</v>
      </c>
      <c r="E427" s="20" t="s">
        <v>35</v>
      </c>
      <c r="F427" s="20"/>
      <c r="G427" s="20" t="s">
        <v>416</v>
      </c>
      <c r="H427" s="23" t="s">
        <v>412</v>
      </c>
      <c r="I427" s="94" t="s">
        <v>416</v>
      </c>
      <c r="J427" s="94" t="s">
        <v>416</v>
      </c>
      <c r="K427" s="68">
        <f>IF(I427="na",0,IF(COUNTIFS($C$1:C427,C427,$I$1:I427,I427)&gt;1,0,1))</f>
        <v>0</v>
      </c>
      <c r="L427" s="68">
        <f>IF(I427="na",0,IF(COUNTIFS($D$1:D427,D427,$I$1:I427,I427)&gt;1,0,1))</f>
        <v>0</v>
      </c>
      <c r="M427" s="68">
        <f>IF(S427="",0,IF(VLOOKUP(R427,#REF!,2,0)=1,S427-O427,S427-SUMIFS($S:$S,$R:$R,INDEX(meses,VLOOKUP(R427,#REF!,2,0)-1),D:D,D427)))</f>
        <v>0</v>
      </c>
      <c r="N427" s="68"/>
      <c r="O427" s="68"/>
      <c r="P427" s="68"/>
      <c r="Q427" s="68"/>
      <c r="R427" s="2" t="s">
        <v>1597</v>
      </c>
      <c r="S427" s="1"/>
      <c r="T427" s="22"/>
      <c r="U427" s="3"/>
      <c r="V427" s="3"/>
      <c r="W427" s="3"/>
      <c r="X427" s="20" t="s">
        <v>1599</v>
      </c>
      <c r="Y427" s="20" t="s">
        <v>1600</v>
      </c>
      <c r="Z427" s="20" t="s">
        <v>1493</v>
      </c>
      <c r="AA427" s="179">
        <v>18000000000</v>
      </c>
      <c r="AB427" s="179">
        <v>35000000000</v>
      </c>
      <c r="AC427" s="69">
        <f t="shared" ref="AC427:AC429" si="52">AB427-AA427</f>
        <v>17000000000</v>
      </c>
      <c r="AD427" s="20"/>
      <c r="AE427" s="20" t="s">
        <v>1601</v>
      </c>
      <c r="AF427" s="101">
        <v>19414725720</v>
      </c>
      <c r="AG427" s="22">
        <f t="shared" ref="AG427:AG429" si="53">(AF427-AA427)/(AB427-AA427)</f>
        <v>8.321916E-2</v>
      </c>
      <c r="AH427" s="30" t="s">
        <v>3093</v>
      </c>
      <c r="AI427" s="1" t="s">
        <v>407</v>
      </c>
      <c r="AJ427" s="88" t="s">
        <v>1616</v>
      </c>
      <c r="AK427" s="20" t="s">
        <v>1508</v>
      </c>
      <c r="AL427" s="68" t="s">
        <v>46</v>
      </c>
      <c r="AM427" s="68">
        <v>2299</v>
      </c>
      <c r="AN427" s="68" t="s">
        <v>48</v>
      </c>
      <c r="AO427" s="68" t="s">
        <v>1509</v>
      </c>
      <c r="AP427" s="20" t="s">
        <v>1574</v>
      </c>
      <c r="AQ427" s="20" t="s">
        <v>1511</v>
      </c>
      <c r="AR427" s="2" t="s">
        <v>1512</v>
      </c>
      <c r="AS427" s="2" t="s">
        <v>1602</v>
      </c>
      <c r="AT427" s="39" t="s">
        <v>1603</v>
      </c>
      <c r="AU427" s="39"/>
      <c r="AV427" s="39" t="s">
        <v>70</v>
      </c>
      <c r="AW427" s="68" t="s">
        <v>1604</v>
      </c>
      <c r="AX427" s="161">
        <v>6000000</v>
      </c>
      <c r="AY427" s="162">
        <v>12</v>
      </c>
      <c r="AZ427" s="162" t="s">
        <v>1515</v>
      </c>
      <c r="BA427" s="162" t="s">
        <v>1516</v>
      </c>
      <c r="BB427" s="162" t="s">
        <v>58</v>
      </c>
      <c r="BC427" s="106">
        <v>70600000</v>
      </c>
      <c r="BD427" s="72">
        <v>24000000</v>
      </c>
    </row>
    <row r="428" spans="1:56" s="41" customFormat="1" ht="60" customHeight="1" x14ac:dyDescent="0.25">
      <c r="A428" s="68">
        <v>1191</v>
      </c>
      <c r="B428" s="20" t="s">
        <v>1500</v>
      </c>
      <c r="C428" s="20" t="s">
        <v>1598</v>
      </c>
      <c r="D428" s="20" t="s">
        <v>1598</v>
      </c>
      <c r="E428" s="20" t="s">
        <v>35</v>
      </c>
      <c r="F428" s="20"/>
      <c r="G428" s="20" t="s">
        <v>416</v>
      </c>
      <c r="H428" s="23" t="s">
        <v>412</v>
      </c>
      <c r="I428" s="94" t="s">
        <v>416</v>
      </c>
      <c r="J428" s="94" t="s">
        <v>416</v>
      </c>
      <c r="K428" s="68">
        <f>IF(I428="na",0,IF(COUNTIFS($C$1:C428,C428,$I$1:I428,I428)&gt;1,0,1))</f>
        <v>0</v>
      </c>
      <c r="L428" s="68">
        <f>IF(I428="na",0,IF(COUNTIFS($D$1:D428,D428,$I$1:I428,I428)&gt;1,0,1))</f>
        <v>0</v>
      </c>
      <c r="M428" s="68">
        <f>IF(S428="",0,IF(VLOOKUP(R428,#REF!,2,0)=1,S428-O428,S428-SUMIFS($S:$S,$R:$R,INDEX(meses,VLOOKUP(R428,#REF!,2,0)-1),D:D,D428)))</f>
        <v>0</v>
      </c>
      <c r="N428" s="68"/>
      <c r="O428" s="68"/>
      <c r="P428" s="68"/>
      <c r="Q428" s="68"/>
      <c r="R428" s="2" t="s">
        <v>1597</v>
      </c>
      <c r="S428" s="1"/>
      <c r="T428" s="22"/>
      <c r="U428" s="3"/>
      <c r="V428" s="3"/>
      <c r="W428" s="3"/>
      <c r="X428" s="20" t="s">
        <v>1605</v>
      </c>
      <c r="Y428" s="20" t="s">
        <v>1606</v>
      </c>
      <c r="Z428" s="20" t="s">
        <v>1493</v>
      </c>
      <c r="AA428" s="69">
        <v>0</v>
      </c>
      <c r="AB428" s="69">
        <v>3</v>
      </c>
      <c r="AC428" s="69">
        <f t="shared" si="52"/>
        <v>3</v>
      </c>
      <c r="AD428" s="20"/>
      <c r="AE428" s="20" t="s">
        <v>1607</v>
      </c>
      <c r="AF428" s="180">
        <v>2</v>
      </c>
      <c r="AG428" s="22">
        <f t="shared" si="53"/>
        <v>0.66666666666666663</v>
      </c>
      <c r="AH428" s="30" t="s">
        <v>1617</v>
      </c>
      <c r="AI428" s="1" t="s">
        <v>407</v>
      </c>
      <c r="AJ428" s="88" t="s">
        <v>1618</v>
      </c>
      <c r="AK428" s="20" t="s">
        <v>1508</v>
      </c>
      <c r="AL428" s="68" t="s">
        <v>46</v>
      </c>
      <c r="AM428" s="68">
        <v>2299</v>
      </c>
      <c r="AN428" s="68" t="s">
        <v>48</v>
      </c>
      <c r="AO428" s="68" t="s">
        <v>1509</v>
      </c>
      <c r="AP428" s="20" t="s">
        <v>1574</v>
      </c>
      <c r="AQ428" s="20" t="s">
        <v>1511</v>
      </c>
      <c r="AR428" s="2" t="s">
        <v>1512</v>
      </c>
      <c r="AS428" s="2" t="s">
        <v>1608</v>
      </c>
      <c r="AT428" s="39" t="s">
        <v>1609</v>
      </c>
      <c r="AU428" s="39"/>
      <c r="AV428" s="39" t="s">
        <v>70</v>
      </c>
      <c r="AW428" s="68" t="s">
        <v>1604</v>
      </c>
      <c r="AX428" s="161">
        <v>7000000</v>
      </c>
      <c r="AY428" s="162">
        <v>12</v>
      </c>
      <c r="AZ428" s="162" t="s">
        <v>1515</v>
      </c>
      <c r="BA428" s="162" t="s">
        <v>1516</v>
      </c>
      <c r="BB428" s="162" t="s">
        <v>58</v>
      </c>
      <c r="BC428" s="106">
        <v>82400000</v>
      </c>
      <c r="BD428" s="72">
        <v>28000000</v>
      </c>
    </row>
    <row r="429" spans="1:56" s="41" customFormat="1" ht="60" customHeight="1" x14ac:dyDescent="0.25">
      <c r="A429" s="68">
        <v>1192</v>
      </c>
      <c r="B429" s="20" t="s">
        <v>1500</v>
      </c>
      <c r="C429" s="20" t="s">
        <v>1598</v>
      </c>
      <c r="D429" s="20" t="s">
        <v>1598</v>
      </c>
      <c r="E429" s="20" t="s">
        <v>35</v>
      </c>
      <c r="F429" s="20"/>
      <c r="G429" s="20" t="s">
        <v>416</v>
      </c>
      <c r="H429" s="23" t="s">
        <v>412</v>
      </c>
      <c r="I429" s="94" t="s">
        <v>416</v>
      </c>
      <c r="J429" s="94" t="s">
        <v>416</v>
      </c>
      <c r="K429" s="68">
        <f>IF(I429="na",0,IF(COUNTIFS($C$1:C429,C429,$I$1:I429,I429)&gt;1,0,1))</f>
        <v>0</v>
      </c>
      <c r="L429" s="68">
        <f>IF(I429="na",0,IF(COUNTIFS($D$1:D429,D429,$I$1:I429,I429)&gt;1,0,1))</f>
        <v>0</v>
      </c>
      <c r="M429" s="68">
        <f>IF(S429="",0,IF(VLOOKUP(R429,#REF!,2,0)=1,S429-O429,S429-SUMIFS($S:$S,$R:$R,INDEX(meses,VLOOKUP(R429,#REF!,2,0)-1),D:D,D429)))</f>
        <v>0</v>
      </c>
      <c r="N429" s="68"/>
      <c r="O429" s="68"/>
      <c r="P429" s="68"/>
      <c r="Q429" s="68"/>
      <c r="R429" s="2" t="s">
        <v>1597</v>
      </c>
      <c r="S429" s="1"/>
      <c r="T429" s="22"/>
      <c r="U429" s="3"/>
      <c r="V429" s="3"/>
      <c r="W429" s="3"/>
      <c r="X429" s="20" t="s">
        <v>1610</v>
      </c>
      <c r="Y429" s="20" t="s">
        <v>1611</v>
      </c>
      <c r="Z429" s="20" t="s">
        <v>1493</v>
      </c>
      <c r="AA429" s="69">
        <v>0</v>
      </c>
      <c r="AB429" s="69">
        <v>3</v>
      </c>
      <c r="AC429" s="69">
        <f t="shared" si="52"/>
        <v>3</v>
      </c>
      <c r="AD429" s="20"/>
      <c r="AE429" s="20" t="s">
        <v>1612</v>
      </c>
      <c r="AF429" s="180">
        <v>0</v>
      </c>
      <c r="AG429" s="22">
        <f t="shared" si="53"/>
        <v>0</v>
      </c>
      <c r="AH429" s="30" t="s">
        <v>1619</v>
      </c>
      <c r="AI429" s="1" t="s">
        <v>407</v>
      </c>
      <c r="AJ429" s="24" t="s">
        <v>1620</v>
      </c>
      <c r="AK429" s="20" t="s">
        <v>1508</v>
      </c>
      <c r="AL429" s="68" t="s">
        <v>46</v>
      </c>
      <c r="AM429" s="68">
        <v>2299</v>
      </c>
      <c r="AN429" s="68" t="s">
        <v>48</v>
      </c>
      <c r="AO429" s="68" t="s">
        <v>1509</v>
      </c>
      <c r="AP429" s="20" t="s">
        <v>1574</v>
      </c>
      <c r="AQ429" s="20" t="s">
        <v>1511</v>
      </c>
      <c r="AR429" s="2" t="s">
        <v>1512</v>
      </c>
      <c r="AS429" s="2" t="s">
        <v>1613</v>
      </c>
      <c r="AT429" s="39" t="s">
        <v>1614</v>
      </c>
      <c r="AU429" s="39"/>
      <c r="AV429" s="39" t="s">
        <v>70</v>
      </c>
      <c r="AW429" s="68" t="s">
        <v>1604</v>
      </c>
      <c r="AX429" s="161">
        <v>9000000</v>
      </c>
      <c r="AY429" s="162">
        <v>12</v>
      </c>
      <c r="AZ429" s="162" t="s">
        <v>1515</v>
      </c>
      <c r="BA429" s="162" t="s">
        <v>1516</v>
      </c>
      <c r="BB429" s="162" t="s">
        <v>58</v>
      </c>
      <c r="BC429" s="106">
        <v>105900000</v>
      </c>
      <c r="BD429" s="72">
        <v>36000000</v>
      </c>
    </row>
    <row r="430" spans="1:56" s="41" customFormat="1" ht="60" customHeight="1" x14ac:dyDescent="0.25">
      <c r="A430" s="68">
        <v>1193</v>
      </c>
      <c r="B430" s="20" t="s">
        <v>1500</v>
      </c>
      <c r="C430" s="20" t="s">
        <v>1598</v>
      </c>
      <c r="D430" s="20" t="s">
        <v>1598</v>
      </c>
      <c r="E430" s="20" t="s">
        <v>35</v>
      </c>
      <c r="F430" s="20"/>
      <c r="G430" s="20" t="s">
        <v>416</v>
      </c>
      <c r="H430" s="23" t="s">
        <v>412</v>
      </c>
      <c r="I430" s="94" t="s">
        <v>416</v>
      </c>
      <c r="J430" s="94" t="s">
        <v>416</v>
      </c>
      <c r="K430" s="68">
        <f>IF(I430="na",0,IF(COUNTIFS($C$1:C430,C430,$I$1:I430,I430)&gt;1,0,1))</f>
        <v>0</v>
      </c>
      <c r="L430" s="68">
        <f>IF(I430="na",0,IF(COUNTIFS($D$1:D430,D430,$I$1:I430,I430)&gt;1,0,1))</f>
        <v>0</v>
      </c>
      <c r="M430" s="68">
        <f>IF(S430="",0,IF(VLOOKUP(R430,#REF!,2,0)=1,S430-O430,S430-SUMIFS($S:$S,$R:$R,INDEX(meses,VLOOKUP(R430,#REF!,2,0)-1),D:D,D430)))</f>
        <v>0</v>
      </c>
      <c r="N430" s="68"/>
      <c r="O430" s="68"/>
      <c r="P430" s="68"/>
      <c r="Q430" s="68"/>
      <c r="R430" s="2" t="s">
        <v>1597</v>
      </c>
      <c r="S430" s="1"/>
      <c r="T430" s="22"/>
      <c r="U430" s="3"/>
      <c r="V430" s="3"/>
      <c r="W430" s="3"/>
      <c r="X430" s="20"/>
      <c r="Y430" s="20"/>
      <c r="Z430" s="20"/>
      <c r="AA430" s="69"/>
      <c r="AB430" s="69"/>
      <c r="AC430" s="69"/>
      <c r="AD430" s="20"/>
      <c r="AE430" s="20"/>
      <c r="AF430" s="3"/>
      <c r="AG430" s="22"/>
      <c r="AH430" s="3"/>
      <c r="AI430" s="3"/>
      <c r="AJ430" s="3"/>
      <c r="AK430" s="20" t="s">
        <v>1508</v>
      </c>
      <c r="AL430" s="68" t="s">
        <v>46</v>
      </c>
      <c r="AM430" s="68">
        <v>2299</v>
      </c>
      <c r="AN430" s="68" t="s">
        <v>48</v>
      </c>
      <c r="AO430" s="68" t="s">
        <v>1509</v>
      </c>
      <c r="AP430" s="20" t="s">
        <v>1574</v>
      </c>
      <c r="AQ430" s="20" t="s">
        <v>1511</v>
      </c>
      <c r="AR430" s="2" t="s">
        <v>1512</v>
      </c>
      <c r="AS430" s="39"/>
      <c r="AT430" s="39" t="s">
        <v>1615</v>
      </c>
      <c r="AU430" s="39"/>
      <c r="AV430" s="39" t="s">
        <v>1547</v>
      </c>
      <c r="AW430" s="68" t="s">
        <v>1604</v>
      </c>
      <c r="AX430" s="161">
        <v>34380000</v>
      </c>
      <c r="AY430" s="162">
        <v>1</v>
      </c>
      <c r="AZ430" s="162" t="s">
        <v>1515</v>
      </c>
      <c r="BA430" s="162" t="s">
        <v>876</v>
      </c>
      <c r="BB430" s="162" t="s">
        <v>877</v>
      </c>
      <c r="BC430" s="106">
        <v>34380000</v>
      </c>
      <c r="BD430" s="72">
        <v>34380000</v>
      </c>
    </row>
    <row r="431" spans="1:56" s="41" customFormat="1" ht="60" customHeight="1" x14ac:dyDescent="0.25">
      <c r="A431" s="68">
        <v>1194</v>
      </c>
      <c r="B431" s="20" t="s">
        <v>1500</v>
      </c>
      <c r="C431" s="20" t="s">
        <v>1598</v>
      </c>
      <c r="D431" s="20" t="s">
        <v>1598</v>
      </c>
      <c r="E431" s="20" t="s">
        <v>35</v>
      </c>
      <c r="F431" s="20"/>
      <c r="G431" s="20" t="s">
        <v>416</v>
      </c>
      <c r="H431" s="23" t="s">
        <v>412</v>
      </c>
      <c r="I431" s="94" t="s">
        <v>416</v>
      </c>
      <c r="J431" s="94" t="s">
        <v>416</v>
      </c>
      <c r="K431" s="68">
        <f>IF(I431="na",0,IF(COUNTIFS($C$1:C431,C431,$I$1:I431,I431)&gt;1,0,1))</f>
        <v>0</v>
      </c>
      <c r="L431" s="68">
        <f>IF(I431="na",0,IF(COUNTIFS($D$1:D431,D431,$I$1:I431,I431)&gt;1,0,1))</f>
        <v>0</v>
      </c>
      <c r="M431" s="68">
        <f>IF(S431="",0,IF(VLOOKUP(R431,#REF!,2,0)=1,S431-O431,S431-SUMIFS($S:$S,$R:$R,INDEX(meses,VLOOKUP(R431,#REF!,2,0)-1),D:D,D431)))</f>
        <v>0</v>
      </c>
      <c r="N431" s="68"/>
      <c r="O431" s="68"/>
      <c r="P431" s="68"/>
      <c r="Q431" s="68"/>
      <c r="R431" s="2" t="s">
        <v>1597</v>
      </c>
      <c r="S431" s="1"/>
      <c r="T431" s="22"/>
      <c r="U431" s="3"/>
      <c r="V431" s="3"/>
      <c r="W431" s="3"/>
      <c r="X431" s="20"/>
      <c r="Y431" s="20"/>
      <c r="Z431" s="20"/>
      <c r="AA431" s="69"/>
      <c r="AB431" s="69"/>
      <c r="AC431" s="69"/>
      <c r="AD431" s="20"/>
      <c r="AE431" s="20"/>
      <c r="AF431" s="3"/>
      <c r="AG431" s="22"/>
      <c r="AH431" s="3"/>
      <c r="AI431" s="3"/>
      <c r="AJ431" s="3"/>
      <c r="AK431" s="20" t="s">
        <v>1508</v>
      </c>
      <c r="AL431" s="68" t="s">
        <v>46</v>
      </c>
      <c r="AM431" s="68">
        <v>2299</v>
      </c>
      <c r="AN431" s="68" t="s">
        <v>48</v>
      </c>
      <c r="AO431" s="68" t="s">
        <v>1509</v>
      </c>
      <c r="AP431" s="20" t="s">
        <v>1574</v>
      </c>
      <c r="AQ431" s="20" t="s">
        <v>1511</v>
      </c>
      <c r="AR431" s="2" t="s">
        <v>1512</v>
      </c>
      <c r="AS431" s="39"/>
      <c r="AT431" s="39" t="s">
        <v>1615</v>
      </c>
      <c r="AU431" s="39"/>
      <c r="AV431" s="39" t="s">
        <v>1548</v>
      </c>
      <c r="AW431" s="68" t="s">
        <v>1604</v>
      </c>
      <c r="AX431" s="161">
        <v>16616999.999999998</v>
      </c>
      <c r="AY431" s="162">
        <v>1</v>
      </c>
      <c r="AZ431" s="162" t="s">
        <v>1515</v>
      </c>
      <c r="BA431" s="162" t="s">
        <v>737</v>
      </c>
      <c r="BB431" s="162" t="s">
        <v>1549</v>
      </c>
      <c r="BC431" s="106">
        <v>16616999.999999998</v>
      </c>
      <c r="BD431" s="72">
        <v>16617000</v>
      </c>
    </row>
    <row r="432" spans="1:56" s="41" customFormat="1" ht="60" customHeight="1" x14ac:dyDescent="0.25">
      <c r="A432" s="68">
        <v>1195</v>
      </c>
      <c r="B432" s="20" t="s">
        <v>1500</v>
      </c>
      <c r="C432" s="20" t="s">
        <v>1598</v>
      </c>
      <c r="D432" s="20" t="s">
        <v>1598</v>
      </c>
      <c r="E432" s="20" t="s">
        <v>35</v>
      </c>
      <c r="F432" s="20"/>
      <c r="G432" s="20" t="s">
        <v>416</v>
      </c>
      <c r="H432" s="23" t="s">
        <v>412</v>
      </c>
      <c r="I432" s="94" t="s">
        <v>416</v>
      </c>
      <c r="J432" s="94" t="s">
        <v>416</v>
      </c>
      <c r="K432" s="68">
        <f>IF(I432="na",0,IF(COUNTIFS($C$1:C432,C432,$I$1:I432,I432)&gt;1,0,1))</f>
        <v>0</v>
      </c>
      <c r="L432" s="68">
        <f>IF(I432="na",0,IF(COUNTIFS($D$1:D432,D432,$I$1:I432,I432)&gt;1,0,1))</f>
        <v>0</v>
      </c>
      <c r="M432" s="68">
        <f>IF(S432="",0,IF(VLOOKUP(R432,#REF!,2,0)=1,S432-O432,S432-SUMIFS($S:$S,$R:$R,INDEX(meses,VLOOKUP(R432,#REF!,2,0)-1),D:D,D432)))</f>
        <v>0</v>
      </c>
      <c r="N432" s="68"/>
      <c r="O432" s="68"/>
      <c r="P432" s="68"/>
      <c r="Q432" s="68"/>
      <c r="R432" s="2" t="s">
        <v>1597</v>
      </c>
      <c r="S432" s="1"/>
      <c r="T432" s="22"/>
      <c r="U432" s="3"/>
      <c r="V432" s="3"/>
      <c r="W432" s="3"/>
      <c r="X432" s="20"/>
      <c r="Y432" s="20"/>
      <c r="Z432" s="20"/>
      <c r="AA432" s="69"/>
      <c r="AB432" s="69"/>
      <c r="AC432" s="69"/>
      <c r="AD432" s="20"/>
      <c r="AE432" s="20"/>
      <c r="AF432" s="3"/>
      <c r="AG432" s="22"/>
      <c r="AH432" s="3"/>
      <c r="AI432" s="3"/>
      <c r="AJ432" s="3"/>
      <c r="AK432" s="20" t="s">
        <v>1508</v>
      </c>
      <c r="AL432" s="68" t="s">
        <v>46</v>
      </c>
      <c r="AM432" s="68">
        <v>2299</v>
      </c>
      <c r="AN432" s="68" t="s">
        <v>48</v>
      </c>
      <c r="AO432" s="68" t="s">
        <v>1509</v>
      </c>
      <c r="AP432" s="20" t="s">
        <v>1574</v>
      </c>
      <c r="AQ432" s="20" t="s">
        <v>1511</v>
      </c>
      <c r="AR432" s="2" t="s">
        <v>1512</v>
      </c>
      <c r="AS432" s="39"/>
      <c r="AT432" s="39" t="s">
        <v>1615</v>
      </c>
      <c r="AU432" s="39"/>
      <c r="AV432" s="39" t="s">
        <v>1550</v>
      </c>
      <c r="AW432" s="68" t="s">
        <v>1604</v>
      </c>
      <c r="AX432" s="161">
        <v>573000</v>
      </c>
      <c r="AY432" s="162">
        <v>1</v>
      </c>
      <c r="AZ432" s="162" t="s">
        <v>1515</v>
      </c>
      <c r="BA432" s="162" t="s">
        <v>738</v>
      </c>
      <c r="BB432" s="162" t="s">
        <v>1551</v>
      </c>
      <c r="BC432" s="106">
        <v>573000</v>
      </c>
      <c r="BD432" s="72">
        <v>573000</v>
      </c>
    </row>
    <row r="433" spans="1:56" s="41" customFormat="1" ht="60" customHeight="1" x14ac:dyDescent="0.25">
      <c r="A433" s="68">
        <v>1196</v>
      </c>
      <c r="B433" s="20" t="s">
        <v>1500</v>
      </c>
      <c r="C433" s="20" t="s">
        <v>1598</v>
      </c>
      <c r="D433" s="20" t="s">
        <v>1598</v>
      </c>
      <c r="E433" s="20" t="s">
        <v>35</v>
      </c>
      <c r="F433" s="20"/>
      <c r="G433" s="20" t="s">
        <v>416</v>
      </c>
      <c r="H433" s="23" t="s">
        <v>412</v>
      </c>
      <c r="I433" s="94" t="s">
        <v>416</v>
      </c>
      <c r="J433" s="94" t="s">
        <v>416</v>
      </c>
      <c r="K433" s="68">
        <f>IF(I433="na",0,IF(COUNTIFS($C$1:C433,C433,$I$1:I433,I433)&gt;1,0,1))</f>
        <v>0</v>
      </c>
      <c r="L433" s="68">
        <f>IF(I433="na",0,IF(COUNTIFS($D$1:D433,D433,$I$1:I433,I433)&gt;1,0,1))</f>
        <v>0</v>
      </c>
      <c r="M433" s="68">
        <f>IF(S433="",0,IF(VLOOKUP(R433,#REF!,2,0)=1,S433-O433,S433-SUMIFS($S:$S,$R:$R,INDEX(meses,VLOOKUP(R433,#REF!,2,0)-1),D:D,D433)))</f>
        <v>0</v>
      </c>
      <c r="N433" s="68"/>
      <c r="O433" s="68"/>
      <c r="P433" s="68"/>
      <c r="Q433" s="68"/>
      <c r="R433" s="2" t="s">
        <v>1597</v>
      </c>
      <c r="S433" s="1"/>
      <c r="T433" s="22"/>
      <c r="U433" s="3"/>
      <c r="V433" s="3"/>
      <c r="W433" s="3"/>
      <c r="X433" s="20"/>
      <c r="Y433" s="20"/>
      <c r="Z433" s="20"/>
      <c r="AA433" s="69"/>
      <c r="AB433" s="69"/>
      <c r="AC433" s="69"/>
      <c r="AD433" s="20"/>
      <c r="AE433" s="20"/>
      <c r="AF433" s="3"/>
      <c r="AG433" s="22"/>
      <c r="AH433" s="3"/>
      <c r="AI433" s="3"/>
      <c r="AJ433" s="3"/>
      <c r="AK433" s="20" t="s">
        <v>1508</v>
      </c>
      <c r="AL433" s="68" t="s">
        <v>46</v>
      </c>
      <c r="AM433" s="68">
        <v>2299</v>
      </c>
      <c r="AN433" s="68" t="s">
        <v>48</v>
      </c>
      <c r="AO433" s="68" t="s">
        <v>1509</v>
      </c>
      <c r="AP433" s="20" t="s">
        <v>1574</v>
      </c>
      <c r="AQ433" s="20" t="s">
        <v>1511</v>
      </c>
      <c r="AR433" s="2" t="s">
        <v>1512</v>
      </c>
      <c r="AS433" s="39"/>
      <c r="AT433" s="39" t="s">
        <v>1615</v>
      </c>
      <c r="AU433" s="39"/>
      <c r="AV433" s="39" t="s">
        <v>1552</v>
      </c>
      <c r="AW433" s="68" t="s">
        <v>1604</v>
      </c>
      <c r="AX433" s="161">
        <v>5730000</v>
      </c>
      <c r="AY433" s="162">
        <v>1</v>
      </c>
      <c r="AZ433" s="162" t="s">
        <v>1515</v>
      </c>
      <c r="BA433" s="162" t="s">
        <v>357</v>
      </c>
      <c r="BB433" s="162" t="s">
        <v>358</v>
      </c>
      <c r="BC433" s="106">
        <v>5530000</v>
      </c>
      <c r="BD433" s="72">
        <v>5530000</v>
      </c>
    </row>
    <row r="434" spans="1:56" s="41" customFormat="1" ht="60" customHeight="1" x14ac:dyDescent="0.25">
      <c r="A434" s="68">
        <v>1197</v>
      </c>
      <c r="B434" s="20" t="s">
        <v>1500</v>
      </c>
      <c r="C434" s="20" t="s">
        <v>1598</v>
      </c>
      <c r="D434" s="20" t="s">
        <v>1598</v>
      </c>
      <c r="E434" s="20" t="s">
        <v>35</v>
      </c>
      <c r="F434" s="20"/>
      <c r="G434" s="20" t="s">
        <v>416</v>
      </c>
      <c r="H434" s="23" t="s">
        <v>412</v>
      </c>
      <c r="I434" s="94" t="s">
        <v>416</v>
      </c>
      <c r="J434" s="94" t="s">
        <v>416</v>
      </c>
      <c r="K434" s="68">
        <f>IF(I434="na",0,IF(COUNTIFS($C$1:C434,C434,$I$1:I434,I434)&gt;1,0,1))</f>
        <v>0</v>
      </c>
      <c r="L434" s="68">
        <f>IF(I434="na",0,IF(COUNTIFS($D$1:D434,D434,$I$1:I434,I434)&gt;1,0,1))</f>
        <v>0</v>
      </c>
      <c r="M434" s="68">
        <f>IF(S434="",0,IF(VLOOKUP(R434,#REF!,2,0)=1,S434-O434,S434-SUMIFS($S:$S,$R:$R,INDEX(meses,VLOOKUP(R434,#REF!,2,0)-1),D:D,D434)))</f>
        <v>0</v>
      </c>
      <c r="N434" s="68"/>
      <c r="O434" s="68"/>
      <c r="P434" s="68"/>
      <c r="Q434" s="68"/>
      <c r="R434" s="2" t="s">
        <v>1597</v>
      </c>
      <c r="S434" s="1"/>
      <c r="T434" s="22"/>
      <c r="U434" s="3"/>
      <c r="V434" s="3"/>
      <c r="W434" s="3"/>
      <c r="X434" s="20"/>
      <c r="Y434" s="20"/>
      <c r="Z434" s="20"/>
      <c r="AA434" s="69"/>
      <c r="AB434" s="69"/>
      <c r="AC434" s="69"/>
      <c r="AD434" s="20"/>
      <c r="AE434" s="20"/>
      <c r="AF434" s="3"/>
      <c r="AG434" s="22"/>
      <c r="AH434" s="3"/>
      <c r="AI434" s="3"/>
      <c r="AJ434" s="3"/>
      <c r="AK434" s="20" t="s">
        <v>1508</v>
      </c>
      <c r="AL434" s="68" t="s">
        <v>46</v>
      </c>
      <c r="AM434" s="68">
        <v>2299</v>
      </c>
      <c r="AN434" s="68" t="s">
        <v>48</v>
      </c>
      <c r="AO434" s="68" t="s">
        <v>1509</v>
      </c>
      <c r="AP434" s="20" t="s">
        <v>1574</v>
      </c>
      <c r="AQ434" s="20" t="s">
        <v>1511</v>
      </c>
      <c r="AR434" s="2" t="s">
        <v>1512</v>
      </c>
      <c r="AS434" s="2" t="s">
        <v>1544</v>
      </c>
      <c r="AT434" s="39" t="s">
        <v>740</v>
      </c>
      <c r="AU434" s="39"/>
      <c r="AV434" s="39" t="s">
        <v>740</v>
      </c>
      <c r="AW434" s="68" t="s">
        <v>1604</v>
      </c>
      <c r="AX434" s="161">
        <v>92000000</v>
      </c>
      <c r="AY434" s="162">
        <v>1</v>
      </c>
      <c r="AZ434" s="162" t="s">
        <v>1515</v>
      </c>
      <c r="BA434" s="162" t="s">
        <v>357</v>
      </c>
      <c r="BB434" s="162" t="s">
        <v>358</v>
      </c>
      <c r="BC434" s="106">
        <v>92000000</v>
      </c>
      <c r="BD434" s="72">
        <v>92000000</v>
      </c>
    </row>
    <row r="435" spans="1:56" s="41" customFormat="1" ht="60" customHeight="1" x14ac:dyDescent="0.25">
      <c r="A435" s="68">
        <v>1198</v>
      </c>
      <c r="B435" s="20" t="s">
        <v>1500</v>
      </c>
      <c r="C435" s="20" t="s">
        <v>1598</v>
      </c>
      <c r="D435" s="20" t="s">
        <v>1598</v>
      </c>
      <c r="E435" s="20" t="s">
        <v>35</v>
      </c>
      <c r="F435" s="20"/>
      <c r="G435" s="20" t="s">
        <v>416</v>
      </c>
      <c r="H435" s="23" t="s">
        <v>412</v>
      </c>
      <c r="I435" s="94" t="s">
        <v>416</v>
      </c>
      <c r="J435" s="94" t="s">
        <v>416</v>
      </c>
      <c r="K435" s="68">
        <f>IF(I435="na",0,IF(COUNTIFS($C$1:C435,C435,$I$1:I435,I435)&gt;1,0,1))</f>
        <v>0</v>
      </c>
      <c r="L435" s="68">
        <f>IF(I435="na",0,IF(COUNTIFS($D$1:D435,D435,$I$1:I435,I435)&gt;1,0,1))</f>
        <v>0</v>
      </c>
      <c r="M435" s="68">
        <f>IF(S435="",0,IF(VLOOKUP(R435,#REF!,2,0)=1,S435-O435,S435-SUMIFS($S:$S,$R:$R,INDEX(meses,VLOOKUP(R435,#REF!,2,0)-1),D:D,D435)))</f>
        <v>0</v>
      </c>
      <c r="N435" s="68"/>
      <c r="O435" s="68"/>
      <c r="P435" s="68"/>
      <c r="Q435" s="68"/>
      <c r="R435" s="2" t="s">
        <v>1597</v>
      </c>
      <c r="S435" s="1"/>
      <c r="T435" s="22"/>
      <c r="U435" s="3"/>
      <c r="V435" s="3"/>
      <c r="W435" s="3"/>
      <c r="X435" s="20"/>
      <c r="Y435" s="20"/>
      <c r="Z435" s="20"/>
      <c r="AA435" s="69"/>
      <c r="AB435" s="69"/>
      <c r="AC435" s="69"/>
      <c r="AD435" s="20"/>
      <c r="AE435" s="20"/>
      <c r="AF435" s="3"/>
      <c r="AG435" s="22"/>
      <c r="AH435" s="3"/>
      <c r="AI435" s="3"/>
      <c r="AJ435" s="3"/>
      <c r="AK435" s="20" t="s">
        <v>1508</v>
      </c>
      <c r="AL435" s="68" t="s">
        <v>46</v>
      </c>
      <c r="AM435" s="68">
        <v>2299</v>
      </c>
      <c r="AN435" s="68" t="s">
        <v>48</v>
      </c>
      <c r="AO435" s="68" t="s">
        <v>1509</v>
      </c>
      <c r="AP435" s="20" t="s">
        <v>1574</v>
      </c>
      <c r="AQ435" s="20" t="s">
        <v>1511</v>
      </c>
      <c r="AR435" s="2" t="s">
        <v>1512</v>
      </c>
      <c r="AS435" s="2" t="s">
        <v>1567</v>
      </c>
      <c r="AT435" s="39" t="s">
        <v>448</v>
      </c>
      <c r="AU435" s="39"/>
      <c r="AV435" s="39" t="s">
        <v>448</v>
      </c>
      <c r="AW435" s="68" t="s">
        <v>1604</v>
      </c>
      <c r="AX435" s="161">
        <v>242000000</v>
      </c>
      <c r="AY435" s="162">
        <v>1</v>
      </c>
      <c r="AZ435" s="162" t="s">
        <v>1515</v>
      </c>
      <c r="BA435" s="162" t="s">
        <v>1569</v>
      </c>
      <c r="BB435" s="162" t="s">
        <v>450</v>
      </c>
      <c r="BC435" s="106">
        <v>222000000</v>
      </c>
      <c r="BD435" s="72">
        <v>238700000</v>
      </c>
    </row>
    <row r="436" spans="1:56" s="48" customFormat="1" ht="73.5" customHeight="1" x14ac:dyDescent="0.25">
      <c r="A436" s="68">
        <v>1202</v>
      </c>
      <c r="B436" s="20" t="s">
        <v>1500</v>
      </c>
      <c r="C436" s="20" t="s">
        <v>1621</v>
      </c>
      <c r="D436" s="20" t="s">
        <v>1621</v>
      </c>
      <c r="E436" s="20" t="s">
        <v>35</v>
      </c>
      <c r="F436" s="20" t="s">
        <v>1623</v>
      </c>
      <c r="G436" s="20" t="s">
        <v>416</v>
      </c>
      <c r="H436" s="23" t="s">
        <v>412</v>
      </c>
      <c r="I436" s="20" t="s">
        <v>1635</v>
      </c>
      <c r="J436" s="68"/>
      <c r="K436" s="68"/>
      <c r="L436" s="68"/>
      <c r="M436" s="68"/>
      <c r="N436" s="68"/>
      <c r="O436" s="68"/>
      <c r="P436" s="68"/>
      <c r="Q436" s="68"/>
      <c r="R436" s="68" t="s">
        <v>1727</v>
      </c>
      <c r="S436" s="181"/>
      <c r="T436" s="182"/>
      <c r="U436" s="181"/>
      <c r="V436" s="181"/>
      <c r="W436" s="181"/>
      <c r="X436" s="20"/>
      <c r="Y436" s="20" t="s">
        <v>1638</v>
      </c>
      <c r="Z436" s="20" t="s">
        <v>1639</v>
      </c>
      <c r="AA436" s="69">
        <v>0</v>
      </c>
      <c r="AB436" s="69">
        <v>3</v>
      </c>
      <c r="AC436" s="69"/>
      <c r="AD436" s="20" t="s">
        <v>1506</v>
      </c>
      <c r="AE436" s="20" t="s">
        <v>1640</v>
      </c>
      <c r="AF436" s="184">
        <v>0</v>
      </c>
      <c r="AG436" s="22">
        <f>(AF436-AA436)/(AB436-AA436)</f>
        <v>0</v>
      </c>
      <c r="AH436" s="5" t="s">
        <v>1717</v>
      </c>
      <c r="AI436" s="181"/>
      <c r="AJ436" s="181"/>
      <c r="AK436" s="20" t="s">
        <v>1627</v>
      </c>
      <c r="AL436" s="68" t="s">
        <v>46</v>
      </c>
      <c r="AM436" s="68">
        <v>2299</v>
      </c>
      <c r="AN436" s="68" t="s">
        <v>48</v>
      </c>
      <c r="AO436" s="68" t="s">
        <v>1628</v>
      </c>
      <c r="AP436" s="20" t="s">
        <v>1629</v>
      </c>
      <c r="AQ436" s="20" t="s">
        <v>190</v>
      </c>
      <c r="AR436" s="68">
        <v>2299054</v>
      </c>
      <c r="AS436" s="2"/>
      <c r="AT436" s="39" t="s">
        <v>1031</v>
      </c>
      <c r="AU436" s="2"/>
      <c r="AV436" s="39" t="s">
        <v>70</v>
      </c>
      <c r="AW436" s="68" t="s">
        <v>55</v>
      </c>
      <c r="AX436" s="161">
        <v>6630000</v>
      </c>
      <c r="AY436" s="162">
        <v>11.5</v>
      </c>
      <c r="AZ436" s="162" t="s">
        <v>1632</v>
      </c>
      <c r="BA436" s="162" t="s">
        <v>1516</v>
      </c>
      <c r="BB436" s="162" t="s">
        <v>58</v>
      </c>
      <c r="BC436" s="106">
        <v>113620000</v>
      </c>
      <c r="BD436" s="106">
        <v>113620000</v>
      </c>
    </row>
  </sheetData>
  <protectedRanges>
    <protectedRange algorithmName="SHA-512" hashValue="VfdVsKGl5qE2tikkmfXD4ednvebSaBOMzoXueDKO3NEuF2Z+Q++ksvuI9ZhjGmGLuVBgVNFtJxUd9GtIpfEBBw==" saltValue="MPQF+EnLD5kb7JtrVZ0D3A==" spinCount="100000" sqref="AA158:AC159 AA160" name="Rango1_8_1_2_3_1_4_1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I443:I447 I450:I469 I474:I478 I481:I500 I505:I509 I512:I529 I248:I438" name="Rango1_3_7_3_4"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H363:H529 G248:H362" name="Rango1_3_7_3_8"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K248:AK362 AX248:AY362 AT248:AU362 BA248:BB362 AE248:AE362 X248:X362 AP248:AQ362" name="Rango1_2_15_8"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D248:AD362" name="Rango1_16_8_8"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Y372" name="Rango1_2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Y375" name="Rango1_3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Y378" name="Rango1_4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Y380" name="Rango1_5_2" securityDescriptor="O:WDG:WDD:(A;;CC;;;S-1-5-21-797332336-63391822-1267956476-1103)(A;;CC;;;S-1-5-21-797332336-63391822-1267956476-50923)"/>
  </protectedRanges>
  <mergeCells count="7">
    <mergeCell ref="A3:F3"/>
    <mergeCell ref="H3:W3"/>
    <mergeCell ref="X3:AR3"/>
    <mergeCell ref="AS3:BD3"/>
    <mergeCell ref="B1:R2"/>
    <mergeCell ref="S2:U2"/>
    <mergeCell ref="AF2:AH2"/>
  </mergeCells>
  <conditionalFormatting sqref="M158:M436 M5:M109">
    <cfRule type="cellIs" dxfId="4" priority="1" operator="notEqual">
      <formula>0</formula>
    </cfRule>
  </conditionalFormatting>
  <dataValidations count="4">
    <dataValidation type="textLength" allowBlank="1" showInputMessage="1" showErrorMessage="1" errorTitle="NO COINCIDE CON EL RANGO " error="Recuerda que debes escribir mínimo 100 caracteres máximo 1000" sqref="AH308:AH323 U308:U323" xr:uid="{EF91CD0D-7679-4923-9939-A0A0D3D2A562}">
      <formula1>100</formula1>
      <formula2>1000</formula2>
    </dataValidation>
    <dataValidation type="textLength" allowBlank="1" showInputMessage="1" showErrorMessage="1" sqref="AH294:AH295 AH290:AH292 AH413:AH426 AH288 U436 AH436 AH363:AH411 U363:U426 U288:U307 AH299:AH307 U248:U260 AH248:AH260" xr:uid="{1DEBBE14-A6B9-4714-9DC1-EF082BD35506}">
      <formula1>100</formula1>
      <formula2>1000</formula2>
    </dataValidation>
    <dataValidation type="textLength" allowBlank="1" showInputMessage="1" showErrorMessage="1" errorTitle="NO COINCIDE CON EL RANGO" error="Recuerda que debes escribir mínimo 100 caracteres máximo 1000" sqref="AH19 AH15:AH16 AH427:AH435 U427:U435 AH5:AH12 AH153:AH157 AF152 U333:U362 AH324:AH362 U261:U287 AH261:AH287 U5:U157 AH21:AH151" xr:uid="{CD43183A-E098-44D2-A7D5-6DD8AAE01731}">
      <formula1>100</formula1>
      <formula2>1000</formula2>
    </dataValidation>
    <dataValidation type="list" allowBlank="1" showInputMessage="1" showErrorMessage="1" sqref="AI436 V436" xr:uid="{ABD5D164-CD33-460A-BA83-739E494C733A}">
      <formula1>#REF!</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2">
        <x14:dataValidation type="list" allowBlank="1" showInputMessage="1" showErrorMessage="1" xr:uid="{DAF82E0D-43BB-4767-AD14-45008C1C0C5D}">
          <x14:formula1>
            <xm:f>'C:\Users\mtamayo\AppData\Local\Microsoft\Windows\INetCache\Content.Outlook\JXW2RFA0\[24 - copia 12 de Abril PAI -PAE VF. Rv JMT - NIA.xlsx]Hoja13'!#REF!</xm:f>
          </x14:formula1>
          <xm:sqref>V110:V157 AI110:AI112 AI143:AI157</xm:sqref>
        </x14:dataValidation>
        <x14:dataValidation type="list" allowBlank="1" showInputMessage="1" showErrorMessage="1" xr:uid="{7D4FA24E-EBC5-4C04-BF3C-5D059EF882EE}">
          <x14:formula1>
            <xm:f>'C:\Users\mtamayo\mineducacion.gov.co\PAI2019 - Documentos\VES\DIRECCIÓN DE FOMENTO\[PAI-Subd. Desarrollo Sectorial.xlsx]Hoja13'!#REF!</xm:f>
          </x14:formula1>
          <xm:sqref>V183:V198</xm:sqref>
        </x14:dataValidation>
        <x14:dataValidation type="list" allowBlank="1" showInputMessage="1" showErrorMessage="1" xr:uid="{A423781A-226E-4AE5-9804-D5BD4527EAAB}">
          <x14:formula1>
            <xm:f>'C:\Users\mtamayo\Documents\Planeación MEN\2019\PAI\Marzo\DM\Oficina Asesora Jurídica\[PAI-OAJ.xlsx]Hoja1'!#REF!</xm:f>
          </x14:formula1>
          <xm:sqref>V363:V426 AI363:AI426</xm:sqref>
        </x14:dataValidation>
        <x14:dataValidation type="list" allowBlank="1" showInputMessage="1" showErrorMessage="1" xr:uid="{51E11FC5-F476-4EA5-9AEE-E35DC9012B63}">
          <x14:formula1>
            <xm:f>'C:\Users\mtamayo\Documents\Planeación MEN\2019\PAI\Marzo\SG\Sub Financiera\[PAI-FINANCIERA.xlsx]Hoja1'!#REF!</xm:f>
          </x14:formula1>
          <xm:sqref>AI308:AI323 V308:V323</xm:sqref>
        </x14:dataValidation>
        <x14:dataValidation type="list" allowBlank="1" showInputMessage="1" showErrorMessage="1" xr:uid="{3B1B4029-6B36-4E30-8872-41DDD8016378}">
          <x14:formula1>
            <xm:f>'C:\Users\mtamayo\Documents\Planeación MEN\2019\PAI\Marzo\SG\Sub de Desarrollo Organizacional\[PAI-SDO.xlsx]Hoja1'!#REF!</xm:f>
          </x14:formula1>
          <xm:sqref>AI290:AI292 AI294:AI295 AI299:AI300 V288:V307 AI302:AI307</xm:sqref>
        </x14:dataValidation>
        <x14:dataValidation type="list" allowBlank="1" showInputMessage="1" showErrorMessage="1" xr:uid="{7E936643-F38D-4F3B-95EA-15E0B006B50D}">
          <x14:formula1>
            <xm:f>'C:\Users\mtamayo\Documents\Planeación MEN\2019\PAI\Marzo\SG\Sub Administrativa\[PAI-ADMINISTRATIVA.xlsx]Hoja13'!#REF!</xm:f>
          </x14:formula1>
          <xm:sqref>AI261:AI274 V261:V274</xm:sqref>
        </x14:dataValidation>
        <x14:dataValidation type="list" allowBlank="1" showInputMessage="1" showErrorMessage="1" xr:uid="{07DA27C3-F6ED-4883-ADDD-D1B1A8D44054}">
          <x14:formula1>
            <xm:f>'C:\Users\mtamayo\Documents\Planeación MEN\2019\PAI\Marzo\SG\Secretaría General\[PAI-SG.xlsx]Hoja1'!#REF!</xm:f>
          </x14:formula1>
          <xm:sqref>V248:V260 AI248:AI260</xm:sqref>
        </x14:dataValidation>
        <x14:dataValidation type="list" allowBlank="1" showInputMessage="1" showErrorMessage="1" xr:uid="{A65AE3C8-5348-4E5A-8C15-90BD6BAC1435}">
          <x14:formula1>
            <xm:f>'C:\Users\mtamayo\mineducacion.gov.co\PAI2019 - Documentos\DM\Oficina Asesora de Cooperación\[PAI-OCAI.xlsx]Hoja1'!#REF!</xm:f>
          </x14:formula1>
          <xm:sqref>V427:V435 AI427:AI435</xm:sqref>
        </x14:dataValidation>
        <x14:dataValidation type="list" allowBlank="1" showInputMessage="1" showErrorMessage="1" xr:uid="{6C5A55C5-3BF5-4DD4-B848-8B87B6ABD304}">
          <x14:formula1>
            <xm:f>'C:\Users\mtamayo\OneDrive - mineducacion.gov.co\Planeación MEN\2019\PAI\Seguimiento\MEN-PAI 2019\CONSOLIDADOS\MARZO\Marzo\DM\Oficina de Tecnología\[PAI-OTSI.xlsx]Hoja13'!#REF!</xm:f>
          </x14:formula1>
          <xm:sqref>AI333:AI362 V333:V362</xm:sqref>
        </x14:dataValidation>
        <x14:dataValidation type="list" allowBlank="1" showInputMessage="1" showErrorMessage="1" xr:uid="{A3E983D1-EDE0-44CD-806E-53B1E306292F}">
          <x14:formula1>
            <xm:f>'C:\Users\mtamayo\Documents\Planeación MEN\2019\PAI\Marzo\SG\Unidad de Atención al ciudadano\[PAI-UAC.xlsx]Hoja2'!#REF!</xm:f>
          </x14:formula1>
          <xm:sqref>V324:V332 AI325:AI332</xm:sqref>
        </x14:dataValidation>
        <x14:dataValidation type="list" allowBlank="1" showInputMessage="1" showErrorMessage="1" xr:uid="{AEB204BA-06ED-4E22-9406-676761E16C74}">
          <x14:formula1>
            <xm:f>'C:\Users\mtamayo\Documents\Planeación MEN\2019\PAI\Marzo\SG\Sub de Contratación\[PAI-CONTRATACIÓN.xlsx]Hoja1'!#REF!</xm:f>
          </x14:formula1>
          <xm:sqref>AI275:AI287 V275:V287</xm:sqref>
        </x14:dataValidation>
        <x14:dataValidation type="list" allowBlank="1" showInputMessage="1" showErrorMessage="1" xr:uid="{C15667C4-EA68-4D3B-9693-33502207ECCA}">
          <x14:formula1>
            <xm:f>'C:\Users\mtamayo\AppData\Local\Microsoft\Windows\INetCache\Content.Outlook\JXW2RFA0\[PAI-COBERTURA VPBM INFRAESTRUCTURA Abril.xlsx]Hoja13'!#REF!</xm:f>
          </x14:formula1>
          <xm:sqref>V5:V109 AI5:AI109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76D10-4643-4800-A7A0-90B820759D13}">
  <sheetPr>
    <tabColor theme="9" tint="-0.249977111117893"/>
  </sheetPr>
  <dimension ref="A1:BD6"/>
  <sheetViews>
    <sheetView workbookViewId="0">
      <selection sqref="A1:XFD4"/>
    </sheetView>
  </sheetViews>
  <sheetFormatPr baseColWidth="10" defaultColWidth="11.42578125" defaultRowHeight="15" x14ac:dyDescent="0.2"/>
  <cols>
    <col min="1" max="1" width="12.42578125" style="13" customWidth="1"/>
    <col min="2" max="2" width="10.28515625" style="14" customWidth="1"/>
    <col min="3" max="3" width="22.28515625" style="14" customWidth="1"/>
    <col min="4" max="4" width="25.42578125" style="14" customWidth="1"/>
    <col min="5" max="5" width="30.7109375" style="14" customWidth="1"/>
    <col min="6" max="6" width="51.5703125" style="14" customWidth="1"/>
    <col min="7" max="7" width="40.5703125" style="14" customWidth="1"/>
    <col min="8" max="9" width="30.7109375" style="14" customWidth="1"/>
    <col min="10" max="10" width="16.42578125" style="13" bestFit="1" customWidth="1"/>
    <col min="11" max="11" width="16.42578125" style="13" hidden="1" customWidth="1"/>
    <col min="12" max="13" width="19.28515625" style="13" hidden="1" customWidth="1"/>
    <col min="14" max="14" width="24" style="13" bestFit="1" customWidth="1"/>
    <col min="15" max="15" width="19.42578125" style="13" bestFit="1" customWidth="1"/>
    <col min="16" max="16" width="14.5703125" style="13" bestFit="1" customWidth="1"/>
    <col min="17" max="17" width="14.42578125" style="13" hidden="1" customWidth="1"/>
    <col min="18" max="18" width="14.42578125" style="13" customWidth="1"/>
    <col min="19" max="19" width="22.28515625" style="15" customWidth="1"/>
    <col min="20" max="20" width="27.28515625" style="27" customWidth="1"/>
    <col min="21" max="21" width="34.42578125" style="15" customWidth="1"/>
    <col min="22" max="23" width="22.28515625" style="15" hidden="1" customWidth="1"/>
    <col min="24" max="24" width="30.7109375" style="14" customWidth="1"/>
    <col min="25" max="25" width="35.7109375" style="14" customWidth="1"/>
    <col min="26" max="26" width="30.7109375" style="14" customWidth="1"/>
    <col min="27" max="27" width="23.42578125" style="13" customWidth="1"/>
    <col min="28" max="28" width="22.7109375" style="13" customWidth="1"/>
    <col min="29" max="29" width="17.42578125" style="13" customWidth="1"/>
    <col min="30" max="30" width="70.42578125" style="14" customWidth="1"/>
    <col min="31" max="31" width="30.7109375" style="14" customWidth="1"/>
    <col min="32" max="32" width="22.28515625" style="15" customWidth="1"/>
    <col min="33" max="33" width="38" style="26" customWidth="1"/>
    <col min="34" max="34" width="33.140625" style="12" customWidth="1"/>
    <col min="35" max="36" width="22.28515625" style="12" hidden="1" customWidth="1"/>
    <col min="37" max="37" width="30.7109375" style="14" customWidth="1"/>
    <col min="38" max="38" width="17.28515625" style="13" hidden="1" customWidth="1"/>
    <col min="39" max="39" width="14" style="13" hidden="1" customWidth="1"/>
    <col min="40" max="40" width="15.140625" style="13" hidden="1" customWidth="1"/>
    <col min="41" max="41" width="19.85546875" style="13" hidden="1" customWidth="1"/>
    <col min="42" max="43" width="30.7109375" style="14" customWidth="1"/>
    <col min="44" max="44" width="24.28515625" style="13" hidden="1" customWidth="1"/>
    <col min="45" max="45" width="24.28515625" style="13" customWidth="1"/>
    <col min="46" max="46" width="47.42578125" style="14" customWidth="1"/>
    <col min="47" max="47" width="26.28515625" style="14" hidden="1" customWidth="1"/>
    <col min="48" max="48" width="23" style="14" customWidth="1"/>
    <col min="49" max="49" width="19.28515625" style="13" customWidth="1"/>
    <col min="50" max="50" width="28.7109375" style="13" customWidth="1"/>
    <col min="51" max="51" width="17.42578125" style="16" customWidth="1"/>
    <col min="52" max="52" width="42.28515625" style="16" customWidth="1"/>
    <col min="53" max="54" width="32.42578125" style="16" customWidth="1"/>
    <col min="55" max="55" width="28.85546875" style="14" bestFit="1" customWidth="1"/>
    <col min="56" max="56" width="28.7109375" style="14" customWidth="1"/>
    <col min="57" max="57" width="14.7109375" style="17" bestFit="1" customWidth="1"/>
    <col min="58" max="61" width="11.42578125" style="17"/>
    <col min="62" max="62" width="13.42578125" style="17" bestFit="1" customWidth="1"/>
    <col min="63" max="63" width="11.5703125" style="17" bestFit="1" customWidth="1"/>
    <col min="64" max="64" width="12" style="17" bestFit="1" customWidth="1"/>
    <col min="65" max="65" width="11.5703125" style="17" bestFit="1" customWidth="1"/>
    <col min="66" max="16384" width="11.42578125" style="17"/>
  </cols>
  <sheetData>
    <row r="1" spans="1:56" customFormat="1" ht="33.75" customHeight="1" x14ac:dyDescent="0.25">
      <c r="A1" s="189"/>
      <c r="B1" s="190" t="s">
        <v>3094</v>
      </c>
      <c r="C1" s="190"/>
      <c r="D1" s="190"/>
      <c r="E1" s="190"/>
      <c r="F1" s="190"/>
      <c r="G1" s="190"/>
      <c r="H1" s="190"/>
      <c r="I1" s="190"/>
      <c r="J1" s="190"/>
      <c r="K1" s="190"/>
      <c r="L1" s="190"/>
      <c r="M1" s="190"/>
      <c r="N1" s="190"/>
      <c r="O1" s="190"/>
      <c r="P1" s="190"/>
      <c r="Q1" s="190"/>
      <c r="R1" s="190"/>
      <c r="S1" s="191"/>
      <c r="T1" s="191"/>
      <c r="U1" s="191"/>
      <c r="V1" s="191"/>
    </row>
    <row r="2" spans="1:56" customFormat="1" ht="51" customHeight="1" thickBot="1" x14ac:dyDescent="0.3">
      <c r="A2" s="192"/>
      <c r="B2" s="193"/>
      <c r="C2" s="193"/>
      <c r="D2" s="193"/>
      <c r="E2" s="193"/>
      <c r="F2" s="193"/>
      <c r="G2" s="193"/>
      <c r="H2" s="193"/>
      <c r="I2" s="193"/>
      <c r="J2" s="193"/>
      <c r="K2" s="193"/>
      <c r="L2" s="193"/>
      <c r="M2" s="193"/>
      <c r="N2" s="193"/>
      <c r="O2" s="193"/>
      <c r="P2" s="193"/>
      <c r="Q2" s="193"/>
      <c r="R2" s="193"/>
      <c r="S2" s="194" t="s">
        <v>3095</v>
      </c>
      <c r="T2" s="194"/>
      <c r="U2" s="194"/>
      <c r="V2" s="195"/>
      <c r="W2" s="195"/>
      <c r="X2" s="14"/>
      <c r="AF2" s="194" t="s">
        <v>3095</v>
      </c>
      <c r="AG2" s="194"/>
      <c r="AH2" s="194"/>
    </row>
    <row r="3" spans="1:56" s="216" customFormat="1" ht="30.75" customHeight="1" x14ac:dyDescent="0.4">
      <c r="A3" s="196" t="s">
        <v>3096</v>
      </c>
      <c r="B3" s="196"/>
      <c r="C3" s="196"/>
      <c r="D3" s="196"/>
      <c r="E3" s="196"/>
      <c r="F3" s="196"/>
      <c r="G3" s="215" t="s">
        <v>3097</v>
      </c>
      <c r="H3" s="197" t="s">
        <v>3098</v>
      </c>
      <c r="I3" s="198"/>
      <c r="J3" s="198"/>
      <c r="K3" s="198"/>
      <c r="L3" s="198"/>
      <c r="M3" s="198"/>
      <c r="N3" s="198"/>
      <c r="O3" s="198"/>
      <c r="P3" s="198"/>
      <c r="Q3" s="198"/>
      <c r="R3" s="198"/>
      <c r="S3" s="198"/>
      <c r="T3" s="198"/>
      <c r="U3" s="198"/>
      <c r="V3" s="198"/>
      <c r="W3" s="199"/>
      <c r="X3" s="200" t="s">
        <v>3099</v>
      </c>
      <c r="Y3" s="201"/>
      <c r="Z3" s="201"/>
      <c r="AA3" s="201"/>
      <c r="AB3" s="201"/>
      <c r="AC3" s="201"/>
      <c r="AD3" s="201"/>
      <c r="AE3" s="201"/>
      <c r="AF3" s="201"/>
      <c r="AG3" s="201"/>
      <c r="AH3" s="201"/>
      <c r="AI3" s="201"/>
      <c r="AJ3" s="201"/>
      <c r="AK3" s="201"/>
      <c r="AL3" s="201"/>
      <c r="AM3" s="201"/>
      <c r="AN3" s="201"/>
      <c r="AO3" s="201"/>
      <c r="AP3" s="201"/>
      <c r="AQ3" s="201"/>
      <c r="AR3" s="202"/>
      <c r="AS3" s="203" t="s">
        <v>3100</v>
      </c>
      <c r="AT3" s="204"/>
      <c r="AU3" s="204"/>
      <c r="AV3" s="204"/>
      <c r="AW3" s="204"/>
      <c r="AX3" s="204"/>
      <c r="AY3" s="204"/>
      <c r="AZ3" s="204"/>
      <c r="BA3" s="204"/>
      <c r="BB3" s="204"/>
      <c r="BC3" s="204"/>
      <c r="BD3" s="204"/>
    </row>
    <row r="4" spans="1:56" s="214" customFormat="1" ht="66.75" customHeight="1" x14ac:dyDescent="0.25">
      <c r="A4" s="205" t="s">
        <v>0</v>
      </c>
      <c r="B4" s="206" t="s">
        <v>3101</v>
      </c>
      <c r="C4" s="206" t="s">
        <v>3102</v>
      </c>
      <c r="D4" s="206" t="s">
        <v>1</v>
      </c>
      <c r="E4" s="206" t="s">
        <v>3019</v>
      </c>
      <c r="F4" s="206" t="s">
        <v>2</v>
      </c>
      <c r="G4" s="207" t="s">
        <v>3</v>
      </c>
      <c r="H4" s="208" t="s">
        <v>4</v>
      </c>
      <c r="I4" s="208" t="s">
        <v>5</v>
      </c>
      <c r="J4" s="208" t="s">
        <v>6</v>
      </c>
      <c r="K4" s="8" t="s">
        <v>1725</v>
      </c>
      <c r="L4" s="8" t="s">
        <v>1726</v>
      </c>
      <c r="M4" s="8" t="s">
        <v>1728</v>
      </c>
      <c r="N4" s="208" t="s">
        <v>7</v>
      </c>
      <c r="O4" s="208" t="s">
        <v>14</v>
      </c>
      <c r="P4" s="208" t="s">
        <v>3103</v>
      </c>
      <c r="Q4" s="208" t="s">
        <v>3018</v>
      </c>
      <c r="R4" s="9" t="s">
        <v>3104</v>
      </c>
      <c r="S4" s="9" t="s">
        <v>9</v>
      </c>
      <c r="T4" s="9" t="s">
        <v>3016</v>
      </c>
      <c r="U4" s="9" t="s">
        <v>10</v>
      </c>
      <c r="V4" s="9" t="s">
        <v>11</v>
      </c>
      <c r="W4" s="9" t="s">
        <v>12</v>
      </c>
      <c r="X4" s="10" t="s">
        <v>13</v>
      </c>
      <c r="Y4" s="209" t="s">
        <v>3105</v>
      </c>
      <c r="Z4" s="209" t="s">
        <v>6</v>
      </c>
      <c r="AA4" s="209" t="s">
        <v>14</v>
      </c>
      <c r="AB4" s="209" t="s">
        <v>8</v>
      </c>
      <c r="AC4" s="209" t="s">
        <v>3018</v>
      </c>
      <c r="AD4" s="209" t="s">
        <v>15</v>
      </c>
      <c r="AE4" s="209" t="s">
        <v>16</v>
      </c>
      <c r="AF4" s="9" t="s">
        <v>9</v>
      </c>
      <c r="AG4" s="9" t="s">
        <v>3016</v>
      </c>
      <c r="AH4" s="9" t="s">
        <v>10</v>
      </c>
      <c r="AI4" s="9" t="s">
        <v>11</v>
      </c>
      <c r="AJ4" s="9" t="s">
        <v>12</v>
      </c>
      <c r="AK4" s="210" t="s">
        <v>17</v>
      </c>
      <c r="AL4" s="205" t="s">
        <v>18</v>
      </c>
      <c r="AM4" s="205" t="s">
        <v>19</v>
      </c>
      <c r="AN4" s="205" t="s">
        <v>20</v>
      </c>
      <c r="AO4" s="205" t="s">
        <v>21</v>
      </c>
      <c r="AP4" s="210" t="s">
        <v>22</v>
      </c>
      <c r="AQ4" s="210" t="s">
        <v>23</v>
      </c>
      <c r="AR4" s="205" t="s">
        <v>24</v>
      </c>
      <c r="AS4" s="211" t="s">
        <v>3106</v>
      </c>
      <c r="AT4" s="211" t="s">
        <v>3107</v>
      </c>
      <c r="AU4" s="211" t="s">
        <v>25</v>
      </c>
      <c r="AV4" s="211" t="s">
        <v>26</v>
      </c>
      <c r="AW4" s="211" t="s">
        <v>18</v>
      </c>
      <c r="AX4" s="212" t="s">
        <v>27</v>
      </c>
      <c r="AY4" s="213" t="s">
        <v>28</v>
      </c>
      <c r="AZ4" s="213" t="s">
        <v>29</v>
      </c>
      <c r="BA4" s="11" t="s">
        <v>30</v>
      </c>
      <c r="BB4" s="11" t="s">
        <v>31</v>
      </c>
      <c r="BC4" s="11" t="s">
        <v>3108</v>
      </c>
      <c r="BD4" s="212" t="s">
        <v>3109</v>
      </c>
    </row>
    <row r="5" spans="1:56" s="48" customFormat="1" ht="114" customHeight="1" x14ac:dyDescent="0.25">
      <c r="A5" s="68">
        <v>1199</v>
      </c>
      <c r="B5" s="20" t="s">
        <v>1500</v>
      </c>
      <c r="C5" s="20" t="s">
        <v>1621</v>
      </c>
      <c r="D5" s="20" t="s">
        <v>1621</v>
      </c>
      <c r="E5" s="20" t="s">
        <v>1622</v>
      </c>
      <c r="F5" s="20" t="s">
        <v>1623</v>
      </c>
      <c r="G5" s="20" t="s">
        <v>416</v>
      </c>
      <c r="H5" s="126" t="s">
        <v>412</v>
      </c>
      <c r="I5" s="20" t="s">
        <v>416</v>
      </c>
      <c r="J5" s="68"/>
      <c r="K5" s="68"/>
      <c r="L5" s="68"/>
      <c r="M5" s="68"/>
      <c r="N5" s="68"/>
      <c r="O5" s="68"/>
      <c r="P5" s="68"/>
      <c r="Q5" s="68"/>
      <c r="R5" s="68" t="s">
        <v>1727</v>
      </c>
      <c r="S5" s="181"/>
      <c r="T5" s="182"/>
      <c r="U5" s="181"/>
      <c r="V5" s="181"/>
      <c r="W5" s="181"/>
      <c r="X5" s="20"/>
      <c r="Y5" s="20" t="s">
        <v>1624</v>
      </c>
      <c r="Z5" s="20" t="s">
        <v>1625</v>
      </c>
      <c r="AA5" s="69">
        <v>0</v>
      </c>
      <c r="AB5" s="69">
        <v>1</v>
      </c>
      <c r="AC5" s="69"/>
      <c r="AD5" s="20" t="s">
        <v>1506</v>
      </c>
      <c r="AE5" s="20" t="s">
        <v>1626</v>
      </c>
      <c r="AF5" s="181">
        <v>0</v>
      </c>
      <c r="AG5" s="22">
        <f>(AF5-AA5)/(AB5-AA5)</f>
        <v>0</v>
      </c>
      <c r="AH5" s="29" t="s">
        <v>1715</v>
      </c>
      <c r="AI5" s="181"/>
      <c r="AJ5" s="181"/>
      <c r="AK5" s="20" t="s">
        <v>1627</v>
      </c>
      <c r="AL5" s="68" t="s">
        <v>46</v>
      </c>
      <c r="AM5" s="68">
        <v>2299</v>
      </c>
      <c r="AN5" s="68" t="s">
        <v>48</v>
      </c>
      <c r="AO5" s="68" t="s">
        <v>1628</v>
      </c>
      <c r="AP5" s="20" t="s">
        <v>1629</v>
      </c>
      <c r="AQ5" s="20" t="s">
        <v>190</v>
      </c>
      <c r="AR5" s="68">
        <v>2299054</v>
      </c>
      <c r="AS5" s="183" t="s">
        <v>1630</v>
      </c>
      <c r="AT5" s="39" t="s">
        <v>1631</v>
      </c>
      <c r="AU5" s="2">
        <v>159919</v>
      </c>
      <c r="AV5" s="39" t="s">
        <v>70</v>
      </c>
      <c r="AW5" s="68" t="s">
        <v>55</v>
      </c>
      <c r="AX5" s="161">
        <v>9300000</v>
      </c>
      <c r="AY5" s="162">
        <v>12</v>
      </c>
      <c r="AZ5" s="162" t="s">
        <v>1632</v>
      </c>
      <c r="BA5" s="162" t="s">
        <v>1516</v>
      </c>
      <c r="BB5" s="162" t="s">
        <v>58</v>
      </c>
      <c r="BC5" s="106">
        <v>112712900</v>
      </c>
      <c r="BD5" s="106">
        <v>112712900</v>
      </c>
    </row>
    <row r="6" spans="1:56" s="48" customFormat="1" ht="63" customHeight="1" x14ac:dyDescent="0.25">
      <c r="A6" s="68">
        <v>1200</v>
      </c>
      <c r="B6" s="20" t="s">
        <v>1500</v>
      </c>
      <c r="C6" s="20" t="s">
        <v>1621</v>
      </c>
      <c r="D6" s="20" t="s">
        <v>1621</v>
      </c>
      <c r="E6" s="20" t="s">
        <v>1622</v>
      </c>
      <c r="F6" s="20" t="s">
        <v>1623</v>
      </c>
      <c r="G6" s="20" t="s">
        <v>416</v>
      </c>
      <c r="H6" s="23" t="s">
        <v>412</v>
      </c>
      <c r="I6" s="20" t="s">
        <v>416</v>
      </c>
      <c r="J6" s="68"/>
      <c r="K6" s="68"/>
      <c r="L6" s="68"/>
      <c r="M6" s="68"/>
      <c r="N6" s="68"/>
      <c r="O6" s="68"/>
      <c r="P6" s="68"/>
      <c r="Q6" s="68"/>
      <c r="R6" s="68" t="s">
        <v>1727</v>
      </c>
      <c r="S6" s="181"/>
      <c r="T6" s="182"/>
      <c r="U6" s="181"/>
      <c r="V6" s="181"/>
      <c r="W6" s="181"/>
      <c r="X6" s="20"/>
      <c r="Y6" s="20"/>
      <c r="Z6" s="20"/>
      <c r="AA6" s="69"/>
      <c r="AB6" s="69"/>
      <c r="AC6" s="69"/>
      <c r="AD6" s="20"/>
      <c r="AE6" s="20"/>
      <c r="AF6" s="181"/>
      <c r="AG6" s="182"/>
      <c r="AH6" s="181"/>
      <c r="AI6" s="181"/>
      <c r="AJ6" s="181"/>
      <c r="AK6" s="20" t="s">
        <v>1627</v>
      </c>
      <c r="AL6" s="68" t="s">
        <v>46</v>
      </c>
      <c r="AM6" s="68">
        <v>2299</v>
      </c>
      <c r="AN6" s="68" t="s">
        <v>48</v>
      </c>
      <c r="AO6" s="68" t="s">
        <v>1628</v>
      </c>
      <c r="AP6" s="20" t="s">
        <v>1629</v>
      </c>
      <c r="AQ6" s="20" t="s">
        <v>190</v>
      </c>
      <c r="AR6" s="68">
        <v>2299054</v>
      </c>
      <c r="AS6" s="183" t="s">
        <v>1633</v>
      </c>
      <c r="AT6" s="39" t="s">
        <v>1634</v>
      </c>
      <c r="AU6" s="2">
        <v>153819</v>
      </c>
      <c r="AV6" s="39" t="s">
        <v>70</v>
      </c>
      <c r="AW6" s="68" t="s">
        <v>55</v>
      </c>
      <c r="AX6" s="161">
        <v>13645000</v>
      </c>
      <c r="AY6" s="162">
        <v>11.5</v>
      </c>
      <c r="AZ6" s="162" t="s">
        <v>1632</v>
      </c>
      <c r="BA6" s="162" t="s">
        <v>1516</v>
      </c>
      <c r="BB6" s="162" t="s">
        <v>58</v>
      </c>
      <c r="BC6" s="106">
        <v>163967416.66999999</v>
      </c>
      <c r="BD6" s="106">
        <v>163967416.66999999</v>
      </c>
    </row>
  </sheetData>
  <protectedRanges>
    <protectedRange algorithmName="SHA-512" hashValue="VfdVsKGl5qE2tikkmfXD4ednvebSaBOMzoXueDKO3NEuF2Z+Q++ksvuI9ZhjGmGLuVBgVNFtJxUd9GtIpfEBBw==" saltValue="MPQF+EnLD5kb7JtrVZ0D3A==" spinCount="100000" sqref="I13:I17 I20:I39 I44:I48 I51:I70 I75:I79 I82:I99 I5:I8" name="Rango1_3_7_3_4"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H5:H99" name="Rango1_3_7_3_8" securityDescriptor="O:WDG:WDD:(A;;CC;;;S-1-5-21-797332336-63391822-1267956476-1103)(A;;CC;;;S-1-5-21-797332336-63391822-1267956476-50923)"/>
  </protectedRanges>
  <mergeCells count="7">
    <mergeCell ref="A3:F3"/>
    <mergeCell ref="H3:W3"/>
    <mergeCell ref="X3:AR3"/>
    <mergeCell ref="AS3:BD3"/>
    <mergeCell ref="B1:R2"/>
    <mergeCell ref="S2:U2"/>
    <mergeCell ref="AF2:AH2"/>
  </mergeCells>
  <conditionalFormatting sqref="M5:M6">
    <cfRule type="cellIs" dxfId="3" priority="1" operator="notEqual">
      <formula>0</formula>
    </cfRule>
  </conditionalFormatting>
  <dataValidations count="2">
    <dataValidation type="list" allowBlank="1" showInputMessage="1" showErrorMessage="1" sqref="AI5:AI6 V5:V6" xr:uid="{443DC0B3-B9E3-4639-9826-D8EA5EBCD794}">
      <formula1>#REF!</formula1>
    </dataValidation>
    <dataValidation type="textLength" allowBlank="1" showInputMessage="1" showErrorMessage="1" sqref="AH5:AH6 U5:U6" xr:uid="{FC878226-274B-4A97-B947-B9C26DAD15CA}">
      <formula1>100</formula1>
      <formula2>1000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C969E-E151-45DF-BC27-BAAB7D3FE0AB}">
  <sheetPr>
    <tabColor theme="9" tint="-0.249977111117893"/>
  </sheetPr>
  <dimension ref="A1:BE60"/>
  <sheetViews>
    <sheetView workbookViewId="0">
      <selection sqref="A1:XFD4"/>
    </sheetView>
  </sheetViews>
  <sheetFormatPr baseColWidth="10" defaultColWidth="11.42578125" defaultRowHeight="15" x14ac:dyDescent="0.2"/>
  <cols>
    <col min="1" max="1" width="12.42578125" style="13" customWidth="1"/>
    <col min="2" max="2" width="10.28515625" style="14" customWidth="1"/>
    <col min="3" max="3" width="22.28515625" style="14" customWidth="1"/>
    <col min="4" max="4" width="25.42578125" style="14" customWidth="1"/>
    <col min="5" max="5" width="30.7109375" style="14" customWidth="1"/>
    <col min="6" max="6" width="51.5703125" style="14" customWidth="1"/>
    <col min="7" max="7" width="40.5703125" style="14" customWidth="1"/>
    <col min="8" max="9" width="30.7109375" style="14" customWidth="1"/>
    <col min="10" max="10" width="16.42578125" style="13" bestFit="1" customWidth="1"/>
    <col min="11" max="11" width="16.42578125" style="13" hidden="1" customWidth="1"/>
    <col min="12" max="13" width="19.28515625" style="13" hidden="1" customWidth="1"/>
    <col min="14" max="14" width="24" style="13" bestFit="1" customWidth="1"/>
    <col min="15" max="15" width="19.42578125" style="13" bestFit="1" customWidth="1"/>
    <col min="16" max="16" width="14.5703125" style="13" bestFit="1" customWidth="1"/>
    <col min="17" max="17" width="14.42578125" style="13" hidden="1" customWidth="1"/>
    <col min="18" max="18" width="14.42578125" style="13" customWidth="1"/>
    <col min="19" max="19" width="22.28515625" style="15" customWidth="1"/>
    <col min="20" max="20" width="27.28515625" style="27" customWidth="1"/>
    <col min="21" max="21" width="34.42578125" style="15" customWidth="1"/>
    <col min="22" max="23" width="22.28515625" style="15" hidden="1" customWidth="1"/>
    <col min="24" max="24" width="30.7109375" style="14" customWidth="1"/>
    <col min="25" max="25" width="35.7109375" style="14" customWidth="1"/>
    <col min="26" max="26" width="30.7109375" style="14" customWidth="1"/>
    <col min="27" max="27" width="23.42578125" style="13" customWidth="1"/>
    <col min="28" max="28" width="22.7109375" style="13" customWidth="1"/>
    <col min="29" max="29" width="17.42578125" style="13" customWidth="1"/>
    <col min="30" max="30" width="70.42578125" style="14" customWidth="1"/>
    <col min="31" max="31" width="30.7109375" style="14" customWidth="1"/>
    <col min="32" max="32" width="22.28515625" style="15" customWidth="1"/>
    <col min="33" max="33" width="38" style="26" customWidth="1"/>
    <col min="34" max="34" width="33.140625" style="12" customWidth="1"/>
    <col min="35" max="36" width="22.28515625" style="12" hidden="1" customWidth="1"/>
    <col min="37" max="37" width="30.7109375" style="14" customWidth="1"/>
    <col min="38" max="38" width="17.28515625" style="13" hidden="1" customWidth="1"/>
    <col min="39" max="39" width="14" style="13" hidden="1" customWidth="1"/>
    <col min="40" max="40" width="15.140625" style="13" hidden="1" customWidth="1"/>
    <col min="41" max="41" width="19.85546875" style="13" hidden="1" customWidth="1"/>
    <col min="42" max="43" width="30.7109375" style="14" customWidth="1"/>
    <col min="44" max="44" width="24.28515625" style="13" hidden="1" customWidth="1"/>
    <col min="45" max="45" width="24.28515625" style="13" customWidth="1"/>
    <col min="46" max="46" width="47.42578125" style="14" customWidth="1"/>
    <col min="47" max="47" width="26.28515625" style="14" hidden="1" customWidth="1"/>
    <col min="48" max="48" width="23" style="14" customWidth="1"/>
    <col min="49" max="49" width="19.28515625" style="13" customWidth="1"/>
    <col min="50" max="50" width="28.7109375" style="13" customWidth="1"/>
    <col min="51" max="51" width="17.42578125" style="16" customWidth="1"/>
    <col min="52" max="52" width="42.28515625" style="16" customWidth="1"/>
    <col min="53" max="54" width="32.42578125" style="16" customWidth="1"/>
    <col min="55" max="55" width="28.85546875" style="14" bestFit="1" customWidth="1"/>
    <col min="56" max="56" width="28.7109375" style="14" customWidth="1"/>
    <col min="57" max="57" width="14.7109375" style="17" bestFit="1" customWidth="1"/>
    <col min="58" max="61" width="11.42578125" style="17"/>
    <col min="62" max="62" width="13.42578125" style="17" bestFit="1" customWidth="1"/>
    <col min="63" max="63" width="11.5703125" style="17" bestFit="1" customWidth="1"/>
    <col min="64" max="64" width="12" style="17" bestFit="1" customWidth="1"/>
    <col min="65" max="65" width="11.5703125" style="17" bestFit="1" customWidth="1"/>
    <col min="66" max="16384" width="11.42578125" style="17"/>
  </cols>
  <sheetData>
    <row r="1" spans="1:56" customFormat="1" ht="33.75" customHeight="1" x14ac:dyDescent="0.25">
      <c r="A1" s="189"/>
      <c r="B1" s="190" t="s">
        <v>3094</v>
      </c>
      <c r="C1" s="190"/>
      <c r="D1" s="190"/>
      <c r="E1" s="190"/>
      <c r="F1" s="190"/>
      <c r="G1" s="190"/>
      <c r="H1" s="190"/>
      <c r="I1" s="190"/>
      <c r="J1" s="190"/>
      <c r="K1" s="190"/>
      <c r="L1" s="190"/>
      <c r="M1" s="190"/>
      <c r="N1" s="190"/>
      <c r="O1" s="190"/>
      <c r="P1" s="190"/>
      <c r="Q1" s="190"/>
      <c r="R1" s="190"/>
      <c r="S1" s="191"/>
      <c r="T1" s="191"/>
      <c r="U1" s="191"/>
      <c r="V1" s="191"/>
    </row>
    <row r="2" spans="1:56" customFormat="1" ht="51" customHeight="1" thickBot="1" x14ac:dyDescent="0.3">
      <c r="A2" s="192"/>
      <c r="B2" s="193"/>
      <c r="C2" s="193"/>
      <c r="D2" s="193"/>
      <c r="E2" s="193"/>
      <c r="F2" s="193"/>
      <c r="G2" s="193"/>
      <c r="H2" s="193"/>
      <c r="I2" s="193"/>
      <c r="J2" s="193"/>
      <c r="K2" s="193"/>
      <c r="L2" s="193"/>
      <c r="M2" s="193"/>
      <c r="N2" s="193"/>
      <c r="O2" s="193"/>
      <c r="P2" s="193"/>
      <c r="Q2" s="193"/>
      <c r="R2" s="193"/>
      <c r="S2" s="194" t="s">
        <v>3095</v>
      </c>
      <c r="T2" s="194"/>
      <c r="U2" s="194"/>
      <c r="V2" s="195"/>
      <c r="W2" s="195"/>
      <c r="X2" s="14"/>
      <c r="AF2" s="194" t="s">
        <v>3095</v>
      </c>
      <c r="AG2" s="194"/>
      <c r="AH2" s="194"/>
    </row>
    <row r="3" spans="1:56" s="216" customFormat="1" ht="30.75" customHeight="1" x14ac:dyDescent="0.4">
      <c r="A3" s="196" t="s">
        <v>3096</v>
      </c>
      <c r="B3" s="196"/>
      <c r="C3" s="196"/>
      <c r="D3" s="196"/>
      <c r="E3" s="196"/>
      <c r="F3" s="196"/>
      <c r="G3" s="215" t="s">
        <v>3097</v>
      </c>
      <c r="H3" s="197" t="s">
        <v>3098</v>
      </c>
      <c r="I3" s="198"/>
      <c r="J3" s="198"/>
      <c r="K3" s="198"/>
      <c r="L3" s="198"/>
      <c r="M3" s="198"/>
      <c r="N3" s="198"/>
      <c r="O3" s="198"/>
      <c r="P3" s="198"/>
      <c r="Q3" s="198"/>
      <c r="R3" s="198"/>
      <c r="S3" s="198"/>
      <c r="T3" s="198"/>
      <c r="U3" s="198"/>
      <c r="V3" s="198"/>
      <c r="W3" s="199"/>
      <c r="X3" s="200" t="s">
        <v>3099</v>
      </c>
      <c r="Y3" s="201"/>
      <c r="Z3" s="201"/>
      <c r="AA3" s="201"/>
      <c r="AB3" s="201"/>
      <c r="AC3" s="201"/>
      <c r="AD3" s="201"/>
      <c r="AE3" s="201"/>
      <c r="AF3" s="201"/>
      <c r="AG3" s="201"/>
      <c r="AH3" s="201"/>
      <c r="AI3" s="201"/>
      <c r="AJ3" s="201"/>
      <c r="AK3" s="201"/>
      <c r="AL3" s="201"/>
      <c r="AM3" s="201"/>
      <c r="AN3" s="201"/>
      <c r="AO3" s="201"/>
      <c r="AP3" s="201"/>
      <c r="AQ3" s="201"/>
      <c r="AR3" s="202"/>
      <c r="AS3" s="203" t="s">
        <v>3100</v>
      </c>
      <c r="AT3" s="204"/>
      <c r="AU3" s="204"/>
      <c r="AV3" s="204"/>
      <c r="AW3" s="204"/>
      <c r="AX3" s="204"/>
      <c r="AY3" s="204"/>
      <c r="AZ3" s="204"/>
      <c r="BA3" s="204"/>
      <c r="BB3" s="204"/>
      <c r="BC3" s="204"/>
      <c r="BD3" s="204"/>
    </row>
    <row r="4" spans="1:56" s="214" customFormat="1" ht="66.75" customHeight="1" x14ac:dyDescent="0.25">
      <c r="A4" s="205" t="s">
        <v>0</v>
      </c>
      <c r="B4" s="206" t="s">
        <v>3101</v>
      </c>
      <c r="C4" s="206" t="s">
        <v>3102</v>
      </c>
      <c r="D4" s="206" t="s">
        <v>1</v>
      </c>
      <c r="E4" s="206" t="s">
        <v>3019</v>
      </c>
      <c r="F4" s="206" t="s">
        <v>2</v>
      </c>
      <c r="G4" s="207" t="s">
        <v>3</v>
      </c>
      <c r="H4" s="208" t="s">
        <v>4</v>
      </c>
      <c r="I4" s="208" t="s">
        <v>5</v>
      </c>
      <c r="J4" s="208" t="s">
        <v>6</v>
      </c>
      <c r="K4" s="8" t="s">
        <v>1725</v>
      </c>
      <c r="L4" s="8" t="s">
        <v>1726</v>
      </c>
      <c r="M4" s="8" t="s">
        <v>1728</v>
      </c>
      <c r="N4" s="208" t="s">
        <v>7</v>
      </c>
      <c r="O4" s="208" t="s">
        <v>14</v>
      </c>
      <c r="P4" s="208" t="s">
        <v>3103</v>
      </c>
      <c r="Q4" s="208" t="s">
        <v>3018</v>
      </c>
      <c r="R4" s="9" t="s">
        <v>3104</v>
      </c>
      <c r="S4" s="9" t="s">
        <v>9</v>
      </c>
      <c r="T4" s="9" t="s">
        <v>3016</v>
      </c>
      <c r="U4" s="9" t="s">
        <v>10</v>
      </c>
      <c r="V4" s="9" t="s">
        <v>11</v>
      </c>
      <c r="W4" s="9" t="s">
        <v>12</v>
      </c>
      <c r="X4" s="10" t="s">
        <v>13</v>
      </c>
      <c r="Y4" s="209" t="s">
        <v>3105</v>
      </c>
      <c r="Z4" s="209" t="s">
        <v>6</v>
      </c>
      <c r="AA4" s="209" t="s">
        <v>14</v>
      </c>
      <c r="AB4" s="209" t="s">
        <v>8</v>
      </c>
      <c r="AC4" s="209" t="s">
        <v>3018</v>
      </c>
      <c r="AD4" s="209" t="s">
        <v>15</v>
      </c>
      <c r="AE4" s="209" t="s">
        <v>16</v>
      </c>
      <c r="AF4" s="9" t="s">
        <v>9</v>
      </c>
      <c r="AG4" s="9" t="s">
        <v>3016</v>
      </c>
      <c r="AH4" s="9" t="s">
        <v>10</v>
      </c>
      <c r="AI4" s="9" t="s">
        <v>11</v>
      </c>
      <c r="AJ4" s="9" t="s">
        <v>12</v>
      </c>
      <c r="AK4" s="210" t="s">
        <v>17</v>
      </c>
      <c r="AL4" s="205" t="s">
        <v>18</v>
      </c>
      <c r="AM4" s="205" t="s">
        <v>19</v>
      </c>
      <c r="AN4" s="205" t="s">
        <v>20</v>
      </c>
      <c r="AO4" s="205" t="s">
        <v>21</v>
      </c>
      <c r="AP4" s="210" t="s">
        <v>22</v>
      </c>
      <c r="AQ4" s="210" t="s">
        <v>23</v>
      </c>
      <c r="AR4" s="205" t="s">
        <v>24</v>
      </c>
      <c r="AS4" s="211" t="s">
        <v>3106</v>
      </c>
      <c r="AT4" s="211" t="s">
        <v>3107</v>
      </c>
      <c r="AU4" s="211" t="s">
        <v>25</v>
      </c>
      <c r="AV4" s="211" t="s">
        <v>26</v>
      </c>
      <c r="AW4" s="211" t="s">
        <v>18</v>
      </c>
      <c r="AX4" s="212" t="s">
        <v>27</v>
      </c>
      <c r="AY4" s="213" t="s">
        <v>28</v>
      </c>
      <c r="AZ4" s="213" t="s">
        <v>29</v>
      </c>
      <c r="BA4" s="11" t="s">
        <v>30</v>
      </c>
      <c r="BB4" s="11" t="s">
        <v>31</v>
      </c>
      <c r="BC4" s="11" t="s">
        <v>3108</v>
      </c>
      <c r="BD4" s="212" t="s">
        <v>3109</v>
      </c>
    </row>
    <row r="5" spans="1:56" s="156" customFormat="1" ht="53.25" customHeight="1" x14ac:dyDescent="0.25">
      <c r="A5" s="68">
        <v>914</v>
      </c>
      <c r="B5" s="23" t="s">
        <v>2661</v>
      </c>
      <c r="C5" s="23" t="s">
        <v>2801</v>
      </c>
      <c r="D5" s="39" t="s">
        <v>2801</v>
      </c>
      <c r="E5" s="39" t="s">
        <v>1502</v>
      </c>
      <c r="F5" s="39" t="s">
        <v>1623</v>
      </c>
      <c r="G5" s="23" t="s">
        <v>416</v>
      </c>
      <c r="H5" s="23" t="s">
        <v>2549</v>
      </c>
      <c r="I5" s="94" t="s">
        <v>416</v>
      </c>
      <c r="J5" s="94" t="s">
        <v>416</v>
      </c>
      <c r="K5" s="68">
        <f>IF(I5="na",0,IF(COUNTIFS($C$1:C5,C5,$I$1:I5,I5)&gt;1,0,1))</f>
        <v>0</v>
      </c>
      <c r="L5" s="68">
        <f>IF(I5="na",0,IF(COUNTIFS($D$1:D5,D5,$I$1:I5,I5)&gt;1,0,1))</f>
        <v>0</v>
      </c>
      <c r="M5" s="68">
        <f>IF(S5="",0,IF(VLOOKUP(R5,#REF!,2,0)=1,S5-O5,S5-SUMIFS($S:$S,$R:$R,INDEX(meses,VLOOKUP(R5,#REF!,2,0)-1),D:D,D5)))</f>
        <v>0</v>
      </c>
      <c r="N5" s="94"/>
      <c r="O5" s="94"/>
      <c r="P5" s="94"/>
      <c r="Q5" s="94"/>
      <c r="R5" s="94" t="s">
        <v>392</v>
      </c>
      <c r="S5" s="1"/>
      <c r="T5" s="22"/>
      <c r="U5" s="3"/>
      <c r="V5" s="3"/>
      <c r="W5" s="3"/>
      <c r="X5" s="23" t="s">
        <v>2838</v>
      </c>
      <c r="Y5" s="23"/>
      <c r="Z5" s="23"/>
      <c r="AA5" s="113"/>
      <c r="AB5" s="113"/>
      <c r="AC5" s="113"/>
      <c r="AD5" s="23"/>
      <c r="AE5" s="23"/>
      <c r="AF5" s="3"/>
      <c r="AG5" s="22"/>
      <c r="AH5" s="3"/>
      <c r="AI5" s="3"/>
      <c r="AJ5" s="3"/>
      <c r="AK5" s="23" t="s">
        <v>1508</v>
      </c>
      <c r="AL5" s="94" t="s">
        <v>46</v>
      </c>
      <c r="AM5" s="94">
        <v>2299</v>
      </c>
      <c r="AN5" s="94" t="s">
        <v>48</v>
      </c>
      <c r="AO5" s="94" t="s">
        <v>1509</v>
      </c>
      <c r="AP5" s="23" t="s">
        <v>2840</v>
      </c>
      <c r="AQ5" s="23" t="s">
        <v>2807</v>
      </c>
      <c r="AR5" s="2" t="s">
        <v>2808</v>
      </c>
      <c r="AS5" s="2" t="s">
        <v>2820</v>
      </c>
      <c r="AT5" s="29" t="s">
        <v>2843</v>
      </c>
      <c r="AU5" s="29"/>
      <c r="AV5" s="2" t="s">
        <v>448</v>
      </c>
      <c r="AW5" s="94" t="s">
        <v>55</v>
      </c>
      <c r="AX5" s="115">
        <v>9084472</v>
      </c>
      <c r="AY5" s="116">
        <v>11</v>
      </c>
      <c r="AZ5" s="116" t="s">
        <v>2811</v>
      </c>
      <c r="BA5" s="116" t="s">
        <v>1569</v>
      </c>
      <c r="BB5" s="116" t="s">
        <v>450</v>
      </c>
      <c r="BC5" s="117">
        <v>99929192</v>
      </c>
      <c r="BD5" s="72">
        <v>99929192</v>
      </c>
    </row>
    <row r="6" spans="1:56" s="95" customFormat="1" ht="60" customHeight="1" x14ac:dyDescent="0.25">
      <c r="A6" s="68">
        <v>969</v>
      </c>
      <c r="B6" s="166" t="s">
        <v>2661</v>
      </c>
      <c r="C6" s="20" t="s">
        <v>2972</v>
      </c>
      <c r="D6" s="20" t="s">
        <v>2972</v>
      </c>
      <c r="E6" s="20" t="s">
        <v>1502</v>
      </c>
      <c r="F6" s="20" t="s">
        <v>2986</v>
      </c>
      <c r="G6" s="20" t="s">
        <v>416</v>
      </c>
      <c r="H6" s="23" t="s">
        <v>412</v>
      </c>
      <c r="I6" s="94" t="s">
        <v>416</v>
      </c>
      <c r="J6" s="94" t="s">
        <v>416</v>
      </c>
      <c r="K6" s="68">
        <f>IF(I6="na",0,IF(COUNTIFS($C$1:C6,C6,$I$1:I6,I6)&gt;1,0,1))</f>
        <v>0</v>
      </c>
      <c r="L6" s="68">
        <f>IF(I6="na",0,IF(COUNTIFS($D$1:D6,D6,$I$1:I6,I6)&gt;1,0,1))</f>
        <v>0</v>
      </c>
      <c r="M6" s="68">
        <f>IF(S6="",0,IF(VLOOKUP(R6,#REF!,2,0)=1,S6-O6,S6-SUMIFS($S:$S,$R:$R,INDEX(meses,VLOOKUP(R6,#REF!,2,0)-1),D:D,D6)))</f>
        <v>0</v>
      </c>
      <c r="N6" s="68"/>
      <c r="O6" s="68"/>
      <c r="P6" s="68"/>
      <c r="Q6" s="68"/>
      <c r="R6" s="2" t="s">
        <v>1727</v>
      </c>
      <c r="S6" s="1"/>
      <c r="T6" s="22"/>
      <c r="U6" s="3"/>
      <c r="V6" s="5"/>
      <c r="W6" s="5"/>
      <c r="X6" s="20" t="s">
        <v>2980</v>
      </c>
      <c r="Y6" s="20" t="s">
        <v>2987</v>
      </c>
      <c r="Z6" s="20" t="s">
        <v>2988</v>
      </c>
      <c r="AA6" s="69">
        <v>0</v>
      </c>
      <c r="AB6" s="22">
        <v>1</v>
      </c>
      <c r="AC6" s="69">
        <f t="shared" ref="AC6:AC9" si="0">AB6-AA6</f>
        <v>1</v>
      </c>
      <c r="AD6" s="20" t="s">
        <v>1506</v>
      </c>
      <c r="AE6" s="20" t="s">
        <v>2989</v>
      </c>
      <c r="AF6" s="2">
        <v>0</v>
      </c>
      <c r="AG6" s="22">
        <f t="shared" ref="AG6:AG9" si="1">(AF6-AA6)/(AB6-AA6)</f>
        <v>0</v>
      </c>
      <c r="AH6" s="167" t="s">
        <v>3011</v>
      </c>
      <c r="AI6" s="68" t="s">
        <v>407</v>
      </c>
      <c r="AJ6" s="21" t="s">
        <v>3012</v>
      </c>
      <c r="AK6" s="20" t="s">
        <v>1508</v>
      </c>
      <c r="AL6" s="68" t="s">
        <v>46</v>
      </c>
      <c r="AM6" s="68">
        <v>2299</v>
      </c>
      <c r="AN6" s="68" t="s">
        <v>48</v>
      </c>
      <c r="AO6" s="68" t="s">
        <v>1509</v>
      </c>
      <c r="AP6" s="160" t="s">
        <v>2990</v>
      </c>
      <c r="AQ6" s="20" t="s">
        <v>2991</v>
      </c>
      <c r="AR6" s="2" t="s">
        <v>2983</v>
      </c>
      <c r="AS6" s="2"/>
      <c r="AT6" s="160" t="s">
        <v>2992</v>
      </c>
      <c r="AU6" s="88"/>
      <c r="AV6" s="39" t="s">
        <v>422</v>
      </c>
      <c r="AW6" s="2" t="s">
        <v>55</v>
      </c>
      <c r="AX6" s="70">
        <v>188383382.80000001</v>
      </c>
      <c r="AY6" s="71">
        <v>10</v>
      </c>
      <c r="AZ6" s="71" t="s">
        <v>2985</v>
      </c>
      <c r="BA6" s="71" t="s">
        <v>2993</v>
      </c>
      <c r="BB6" s="71" t="s">
        <v>2994</v>
      </c>
      <c r="BC6" s="72">
        <v>1883833828</v>
      </c>
      <c r="BD6" s="72"/>
    </row>
    <row r="7" spans="1:56" s="95" customFormat="1" ht="60" customHeight="1" x14ac:dyDescent="0.25">
      <c r="A7" s="68">
        <v>970</v>
      </c>
      <c r="B7" s="166" t="s">
        <v>2661</v>
      </c>
      <c r="C7" s="20" t="s">
        <v>2972</v>
      </c>
      <c r="D7" s="20" t="s">
        <v>2972</v>
      </c>
      <c r="E7" s="20" t="s">
        <v>1502</v>
      </c>
      <c r="F7" s="20" t="s">
        <v>2986</v>
      </c>
      <c r="G7" s="20" t="s">
        <v>416</v>
      </c>
      <c r="H7" s="23" t="s">
        <v>412</v>
      </c>
      <c r="I7" s="94" t="s">
        <v>416</v>
      </c>
      <c r="J7" s="94" t="s">
        <v>416</v>
      </c>
      <c r="K7" s="68">
        <f>IF(I7="na",0,IF(COUNTIFS($C$1:C7,C7,$I$1:I7,I7)&gt;1,0,1))</f>
        <v>0</v>
      </c>
      <c r="L7" s="68">
        <f>IF(I7="na",0,IF(COUNTIFS($D$1:D7,D7,$I$1:I7,I7)&gt;1,0,1))</f>
        <v>0</v>
      </c>
      <c r="M7" s="68">
        <f>IF(S7="",0,IF(VLOOKUP(R7,#REF!,2,0)=1,S7-O7,S7-SUMIFS($S:$S,$R:$R,INDEX(meses,VLOOKUP(R7,#REF!,2,0)-1),D:D,D7)))</f>
        <v>0</v>
      </c>
      <c r="N7" s="68"/>
      <c r="O7" s="68"/>
      <c r="P7" s="68"/>
      <c r="Q7" s="68"/>
      <c r="R7" s="2" t="s">
        <v>1727</v>
      </c>
      <c r="S7" s="1"/>
      <c r="T7" s="22"/>
      <c r="U7" s="3"/>
      <c r="V7" s="5"/>
      <c r="W7" s="5"/>
      <c r="X7" s="20" t="s">
        <v>2980</v>
      </c>
      <c r="Y7" s="20" t="s">
        <v>2995</v>
      </c>
      <c r="Z7" s="20" t="s">
        <v>2988</v>
      </c>
      <c r="AA7" s="69">
        <v>0</v>
      </c>
      <c r="AB7" s="22">
        <v>1</v>
      </c>
      <c r="AC7" s="69">
        <f t="shared" si="0"/>
        <v>1</v>
      </c>
      <c r="AD7" s="20" t="s">
        <v>1506</v>
      </c>
      <c r="AE7" s="20" t="s">
        <v>2996</v>
      </c>
      <c r="AF7" s="2">
        <v>0</v>
      </c>
      <c r="AG7" s="22">
        <f t="shared" si="1"/>
        <v>0</v>
      </c>
      <c r="AH7" s="167" t="s">
        <v>3013</v>
      </c>
      <c r="AI7" s="68" t="s">
        <v>407</v>
      </c>
      <c r="AJ7" s="21" t="s">
        <v>3012</v>
      </c>
      <c r="AK7" s="20" t="s">
        <v>1508</v>
      </c>
      <c r="AL7" s="68" t="s">
        <v>46</v>
      </c>
      <c r="AM7" s="68">
        <v>2299</v>
      </c>
      <c r="AN7" s="68" t="s">
        <v>48</v>
      </c>
      <c r="AO7" s="68" t="s">
        <v>1509</v>
      </c>
      <c r="AP7" s="160" t="s">
        <v>2997</v>
      </c>
      <c r="AQ7" s="20" t="s">
        <v>2991</v>
      </c>
      <c r="AR7" s="2" t="s">
        <v>2983</v>
      </c>
      <c r="AS7" s="2"/>
      <c r="AT7" s="160" t="s">
        <v>2998</v>
      </c>
      <c r="AU7" s="88"/>
      <c r="AV7" s="39" t="s">
        <v>422</v>
      </c>
      <c r="AW7" s="2" t="s">
        <v>55</v>
      </c>
      <c r="AX7" s="70">
        <v>60740869.100000001</v>
      </c>
      <c r="AY7" s="71">
        <v>10</v>
      </c>
      <c r="AZ7" s="71" t="s">
        <v>2985</v>
      </c>
      <c r="BA7" s="71" t="s">
        <v>2993</v>
      </c>
      <c r="BB7" s="71" t="s">
        <v>2994</v>
      </c>
      <c r="BC7" s="72">
        <v>807408691</v>
      </c>
      <c r="BD7" s="72"/>
    </row>
    <row r="8" spans="1:56" s="95" customFormat="1" ht="60" customHeight="1" x14ac:dyDescent="0.25">
      <c r="A8" s="68">
        <v>971</v>
      </c>
      <c r="B8" s="166" t="s">
        <v>2661</v>
      </c>
      <c r="C8" s="20" t="s">
        <v>2972</v>
      </c>
      <c r="D8" s="20" t="s">
        <v>2972</v>
      </c>
      <c r="E8" s="20" t="s">
        <v>1502</v>
      </c>
      <c r="F8" s="20" t="s">
        <v>2986</v>
      </c>
      <c r="G8" s="20" t="s">
        <v>416</v>
      </c>
      <c r="H8" s="23" t="s">
        <v>412</v>
      </c>
      <c r="I8" s="94" t="s">
        <v>416</v>
      </c>
      <c r="J8" s="94" t="s">
        <v>416</v>
      </c>
      <c r="K8" s="68">
        <f>IF(I8="na",0,IF(COUNTIFS($C$1:C8,C8,$I$1:I8,I8)&gt;1,0,1))</f>
        <v>0</v>
      </c>
      <c r="L8" s="68">
        <f>IF(I8="na",0,IF(COUNTIFS($D$1:D8,D8,$I$1:I8,I8)&gt;1,0,1))</f>
        <v>0</v>
      </c>
      <c r="M8" s="68">
        <f>IF(S8="",0,IF(VLOOKUP(R8,#REF!,2,0)=1,S8-O8,S8-SUMIFS($S:$S,$R:$R,INDEX(meses,VLOOKUP(R8,#REF!,2,0)-1),D:D,D8)))</f>
        <v>0</v>
      </c>
      <c r="N8" s="68"/>
      <c r="O8" s="68"/>
      <c r="P8" s="68"/>
      <c r="Q8" s="68"/>
      <c r="R8" s="2" t="s">
        <v>1727</v>
      </c>
      <c r="S8" s="1"/>
      <c r="T8" s="22"/>
      <c r="U8" s="3"/>
      <c r="V8" s="5"/>
      <c r="W8" s="5"/>
      <c r="X8" s="20" t="s">
        <v>2980</v>
      </c>
      <c r="Y8" s="20" t="s">
        <v>2999</v>
      </c>
      <c r="Z8" s="20" t="s">
        <v>2988</v>
      </c>
      <c r="AA8" s="69">
        <v>0</v>
      </c>
      <c r="AB8" s="22">
        <v>1</v>
      </c>
      <c r="AC8" s="69">
        <f t="shared" si="0"/>
        <v>1</v>
      </c>
      <c r="AD8" s="20" t="s">
        <v>1506</v>
      </c>
      <c r="AE8" s="20" t="s">
        <v>3000</v>
      </c>
      <c r="AF8" s="2">
        <v>0</v>
      </c>
      <c r="AG8" s="22">
        <f t="shared" si="1"/>
        <v>0</v>
      </c>
      <c r="AH8" s="167" t="s">
        <v>3013</v>
      </c>
      <c r="AI8" s="68" t="s">
        <v>407</v>
      </c>
      <c r="AJ8" s="21" t="s">
        <v>3012</v>
      </c>
      <c r="AK8" s="20" t="s">
        <v>1508</v>
      </c>
      <c r="AL8" s="68" t="s">
        <v>46</v>
      </c>
      <c r="AM8" s="68">
        <v>2299</v>
      </c>
      <c r="AN8" s="68" t="s">
        <v>48</v>
      </c>
      <c r="AO8" s="68" t="s">
        <v>1509</v>
      </c>
      <c r="AP8" s="160" t="s">
        <v>3001</v>
      </c>
      <c r="AQ8" s="20" t="s">
        <v>2991</v>
      </c>
      <c r="AR8" s="2" t="s">
        <v>2983</v>
      </c>
      <c r="AS8" s="2"/>
      <c r="AT8" s="160" t="s">
        <v>3002</v>
      </c>
      <c r="AU8" s="88"/>
      <c r="AV8" s="39" t="s">
        <v>422</v>
      </c>
      <c r="AW8" s="2" t="s">
        <v>55</v>
      </c>
      <c r="AX8" s="70">
        <v>3879281.8</v>
      </c>
      <c r="AY8" s="71">
        <v>10</v>
      </c>
      <c r="AZ8" s="71" t="s">
        <v>2985</v>
      </c>
      <c r="BA8" s="71" t="s">
        <v>2993</v>
      </c>
      <c r="BB8" s="71" t="s">
        <v>2994</v>
      </c>
      <c r="BC8" s="72">
        <v>38792818</v>
      </c>
      <c r="BD8" s="72"/>
    </row>
    <row r="9" spans="1:56" s="95" customFormat="1" ht="60" customHeight="1" x14ac:dyDescent="0.25">
      <c r="A9" s="68">
        <v>972</v>
      </c>
      <c r="B9" s="166" t="s">
        <v>2661</v>
      </c>
      <c r="C9" s="20" t="s">
        <v>2972</v>
      </c>
      <c r="D9" s="20" t="s">
        <v>2972</v>
      </c>
      <c r="E9" s="20" t="s">
        <v>1502</v>
      </c>
      <c r="F9" s="20" t="s">
        <v>2986</v>
      </c>
      <c r="G9" s="20" t="s">
        <v>416</v>
      </c>
      <c r="H9" s="23" t="s">
        <v>412</v>
      </c>
      <c r="I9" s="94" t="s">
        <v>416</v>
      </c>
      <c r="J9" s="94" t="s">
        <v>416</v>
      </c>
      <c r="K9" s="68">
        <f>IF(I9="na",0,IF(COUNTIFS($C$1:C9,C9,$I$1:I9,I9)&gt;1,0,1))</f>
        <v>0</v>
      </c>
      <c r="L9" s="68">
        <f>IF(I9="na",0,IF(COUNTIFS($D$1:D9,D9,$I$1:I9,I9)&gt;1,0,1))</f>
        <v>0</v>
      </c>
      <c r="M9" s="68">
        <f>IF(S9="",0,IF(VLOOKUP(R9,#REF!,2,0)=1,S9-O9,S9-SUMIFS($S:$S,$R:$R,INDEX(meses,VLOOKUP(R9,#REF!,2,0)-1),D:D,D9)))</f>
        <v>0</v>
      </c>
      <c r="N9" s="68"/>
      <c r="O9" s="68"/>
      <c r="P9" s="68"/>
      <c r="Q9" s="68"/>
      <c r="R9" s="2" t="s">
        <v>1727</v>
      </c>
      <c r="S9" s="1"/>
      <c r="T9" s="22"/>
      <c r="U9" s="3"/>
      <c r="V9" s="5"/>
      <c r="W9" s="5"/>
      <c r="X9" s="20" t="s">
        <v>2980</v>
      </c>
      <c r="Y9" s="20" t="s">
        <v>3003</v>
      </c>
      <c r="Z9" s="20" t="s">
        <v>2988</v>
      </c>
      <c r="AA9" s="69">
        <v>0</v>
      </c>
      <c r="AB9" s="69">
        <v>1</v>
      </c>
      <c r="AC9" s="69">
        <f t="shared" si="0"/>
        <v>1</v>
      </c>
      <c r="AD9" s="20" t="s">
        <v>1506</v>
      </c>
      <c r="AE9" s="20" t="s">
        <v>3004</v>
      </c>
      <c r="AF9" s="2">
        <v>0</v>
      </c>
      <c r="AG9" s="22">
        <f t="shared" si="1"/>
        <v>0</v>
      </c>
      <c r="AH9" s="167" t="s">
        <v>3014</v>
      </c>
      <c r="AI9" s="68" t="s">
        <v>408</v>
      </c>
      <c r="AJ9" s="21" t="s">
        <v>3015</v>
      </c>
      <c r="AK9" s="20" t="s">
        <v>1508</v>
      </c>
      <c r="AL9" s="68" t="s">
        <v>46</v>
      </c>
      <c r="AM9" s="68">
        <v>2299</v>
      </c>
      <c r="AN9" s="68" t="s">
        <v>48</v>
      </c>
      <c r="AO9" s="68" t="s">
        <v>1509</v>
      </c>
      <c r="AP9" s="160" t="s">
        <v>3005</v>
      </c>
      <c r="AQ9" s="20" t="s">
        <v>2991</v>
      </c>
      <c r="AR9" s="2" t="s">
        <v>2983</v>
      </c>
      <c r="AS9" s="2"/>
      <c r="AT9" s="160" t="s">
        <v>3006</v>
      </c>
      <c r="AU9" s="88"/>
      <c r="AV9" s="39" t="s">
        <v>422</v>
      </c>
      <c r="AW9" s="2" t="s">
        <v>55</v>
      </c>
      <c r="AX9" s="70">
        <v>361757388.41666669</v>
      </c>
      <c r="AY9" s="71">
        <v>12</v>
      </c>
      <c r="AZ9" s="71" t="s">
        <v>2985</v>
      </c>
      <c r="BA9" s="71" t="s">
        <v>2993</v>
      </c>
      <c r="BB9" s="71" t="s">
        <v>2994</v>
      </c>
      <c r="BC9" s="72">
        <v>1000000000</v>
      </c>
      <c r="BD9" s="72"/>
    </row>
    <row r="10" spans="1:56" s="64" customFormat="1" ht="60" customHeight="1" x14ac:dyDescent="0.25">
      <c r="A10" s="68">
        <v>1004</v>
      </c>
      <c r="B10" s="20" t="s">
        <v>1500</v>
      </c>
      <c r="C10" s="20" t="s">
        <v>2548</v>
      </c>
      <c r="D10" s="20" t="s">
        <v>2548</v>
      </c>
      <c r="E10" s="20" t="s">
        <v>1502</v>
      </c>
      <c r="F10" s="20" t="s">
        <v>2576</v>
      </c>
      <c r="G10" s="20" t="s">
        <v>416</v>
      </c>
      <c r="H10" s="20" t="s">
        <v>2549</v>
      </c>
      <c r="I10" s="94" t="s">
        <v>416</v>
      </c>
      <c r="J10" s="94" t="s">
        <v>416</v>
      </c>
      <c r="K10" s="68">
        <f>IF(I10="na",0,IF(COUNTIFS($C$1:C10,C10,$I$1:I10,I10)&gt;1,0,1))</f>
        <v>0</v>
      </c>
      <c r="L10" s="68">
        <f>IF(I10="na",0,IF(COUNTIFS($D$1:D10,D10,$I$1:I10,I10)&gt;1,0,1))</f>
        <v>0</v>
      </c>
      <c r="M10" s="68">
        <f>IF(S10="",0,IF(VLOOKUP(R10,#REF!,2,0)=1,S10-O10,S10-SUMIFS($S:$S,$R:$R,INDEX(meses,VLOOKUP(R10,#REF!,2,0)-1),D:D,D10)))</f>
        <v>0</v>
      </c>
      <c r="N10" s="68"/>
      <c r="O10" s="68"/>
      <c r="P10" s="68"/>
      <c r="Q10" s="68"/>
      <c r="R10" s="94" t="s">
        <v>392</v>
      </c>
      <c r="S10" s="1"/>
      <c r="T10" s="22"/>
      <c r="U10" s="5"/>
      <c r="V10" s="5"/>
      <c r="W10" s="3"/>
      <c r="X10" s="20" t="s">
        <v>2590</v>
      </c>
      <c r="Y10" s="20" t="s">
        <v>2591</v>
      </c>
      <c r="Z10" s="20" t="s">
        <v>1639</v>
      </c>
      <c r="AA10" s="22">
        <v>0</v>
      </c>
      <c r="AB10" s="22">
        <v>0.99</v>
      </c>
      <c r="AC10" s="69">
        <f>AB10-AA10</f>
        <v>0.99</v>
      </c>
      <c r="AD10" s="20" t="s">
        <v>2553</v>
      </c>
      <c r="AE10" s="20" t="s">
        <v>2592</v>
      </c>
      <c r="AF10" s="168">
        <v>0.999</v>
      </c>
      <c r="AG10" s="22">
        <f>(AF10-AA10)/(AB10-AA10)</f>
        <v>1.009090909090909</v>
      </c>
      <c r="AH10" s="169" t="s">
        <v>2655</v>
      </c>
      <c r="AI10" s="2" t="s">
        <v>407</v>
      </c>
      <c r="AJ10" s="21" t="s">
        <v>2656</v>
      </c>
      <c r="AK10" s="20" t="s">
        <v>1508</v>
      </c>
      <c r="AL10" s="68" t="s">
        <v>46</v>
      </c>
      <c r="AM10" s="68">
        <v>2299</v>
      </c>
      <c r="AN10" s="68" t="s">
        <v>48</v>
      </c>
      <c r="AO10" s="68" t="s">
        <v>1509</v>
      </c>
      <c r="AP10" s="20" t="s">
        <v>2593</v>
      </c>
      <c r="AQ10" s="20" t="s">
        <v>1688</v>
      </c>
      <c r="AR10" s="2" t="s">
        <v>2556</v>
      </c>
      <c r="AS10" s="2" t="s">
        <v>2594</v>
      </c>
      <c r="AT10" s="39" t="s">
        <v>2595</v>
      </c>
      <c r="AU10" s="2"/>
      <c r="AV10" s="39" t="s">
        <v>422</v>
      </c>
      <c r="AW10" s="94" t="s">
        <v>423</v>
      </c>
      <c r="AX10" s="115">
        <v>4558027</v>
      </c>
      <c r="AY10" s="116">
        <v>1</v>
      </c>
      <c r="AZ10" s="116" t="s">
        <v>2559</v>
      </c>
      <c r="BA10" s="116" t="s">
        <v>2508</v>
      </c>
      <c r="BB10" s="116" t="s">
        <v>2596</v>
      </c>
      <c r="BC10" s="117">
        <v>4558027</v>
      </c>
      <c r="BD10" s="117">
        <v>4558027</v>
      </c>
    </row>
    <row r="11" spans="1:56" s="64" customFormat="1" ht="60" customHeight="1" x14ac:dyDescent="0.25">
      <c r="A11" s="68">
        <v>1005</v>
      </c>
      <c r="B11" s="20" t="s">
        <v>1500</v>
      </c>
      <c r="C11" s="20" t="s">
        <v>2548</v>
      </c>
      <c r="D11" s="20" t="s">
        <v>2548</v>
      </c>
      <c r="E11" s="20" t="s">
        <v>1502</v>
      </c>
      <c r="F11" s="20" t="s">
        <v>2576</v>
      </c>
      <c r="G11" s="20" t="s">
        <v>416</v>
      </c>
      <c r="H11" s="20" t="s">
        <v>2549</v>
      </c>
      <c r="I11" s="94" t="s">
        <v>416</v>
      </c>
      <c r="J11" s="94" t="s">
        <v>416</v>
      </c>
      <c r="K11" s="68">
        <f>IF(I11="na",0,IF(COUNTIFS($C$1:C11,C11,$I$1:I11,I11)&gt;1,0,1))</f>
        <v>0</v>
      </c>
      <c r="L11" s="68">
        <f>IF(I11="na",0,IF(COUNTIFS($D$1:D11,D11,$I$1:I11,I11)&gt;1,0,1))</f>
        <v>0</v>
      </c>
      <c r="M11" s="68">
        <f>IF(S11="",0,IF(VLOOKUP(R11,#REF!,2,0)=1,S11-O11,S11-SUMIFS($S:$S,$R:$R,INDEX(meses,VLOOKUP(R11,#REF!,2,0)-1),D:D,D11)))</f>
        <v>0</v>
      </c>
      <c r="N11" s="68"/>
      <c r="O11" s="68"/>
      <c r="P11" s="68"/>
      <c r="Q11" s="68"/>
      <c r="R11" s="94" t="s">
        <v>392</v>
      </c>
      <c r="S11" s="1"/>
      <c r="T11" s="22"/>
      <c r="U11" s="5"/>
      <c r="V11" s="5"/>
      <c r="W11" s="3"/>
      <c r="X11" s="20"/>
      <c r="Y11" s="20"/>
      <c r="Z11" s="20"/>
      <c r="AA11" s="69"/>
      <c r="AB11" s="69"/>
      <c r="AC11" s="69"/>
      <c r="AD11" s="20"/>
      <c r="AE11" s="20"/>
      <c r="AF11" s="5"/>
      <c r="AG11" s="22"/>
      <c r="AH11" s="5"/>
      <c r="AI11" s="5"/>
      <c r="AJ11" s="5"/>
      <c r="AK11" s="20" t="s">
        <v>1508</v>
      </c>
      <c r="AL11" s="68" t="s">
        <v>46</v>
      </c>
      <c r="AM11" s="68">
        <v>2299</v>
      </c>
      <c r="AN11" s="68" t="s">
        <v>48</v>
      </c>
      <c r="AO11" s="68" t="s">
        <v>1509</v>
      </c>
      <c r="AP11" s="20" t="s">
        <v>2593</v>
      </c>
      <c r="AQ11" s="20" t="s">
        <v>1688</v>
      </c>
      <c r="AR11" s="2" t="s">
        <v>2556</v>
      </c>
      <c r="AS11" s="2" t="s">
        <v>2597</v>
      </c>
      <c r="AT11" s="39" t="s">
        <v>2598</v>
      </c>
      <c r="AU11" s="2"/>
      <c r="AV11" s="39" t="s">
        <v>422</v>
      </c>
      <c r="AW11" s="94" t="s">
        <v>423</v>
      </c>
      <c r="AX11" s="115">
        <v>125986036</v>
      </c>
      <c r="AY11" s="116">
        <v>1</v>
      </c>
      <c r="AZ11" s="116" t="s">
        <v>2559</v>
      </c>
      <c r="BA11" s="116" t="s">
        <v>2508</v>
      </c>
      <c r="BB11" s="116" t="s">
        <v>2596</v>
      </c>
      <c r="BC11" s="117">
        <v>125986036</v>
      </c>
      <c r="BD11" s="117">
        <v>125986036</v>
      </c>
    </row>
    <row r="12" spans="1:56" s="64" customFormat="1" ht="60" customHeight="1" x14ac:dyDescent="0.25">
      <c r="A12" s="68">
        <v>1006</v>
      </c>
      <c r="B12" s="20" t="s">
        <v>1500</v>
      </c>
      <c r="C12" s="20" t="s">
        <v>2548</v>
      </c>
      <c r="D12" s="20" t="s">
        <v>2548</v>
      </c>
      <c r="E12" s="20" t="s">
        <v>1502</v>
      </c>
      <c r="F12" s="20" t="s">
        <v>2576</v>
      </c>
      <c r="G12" s="20" t="s">
        <v>416</v>
      </c>
      <c r="H12" s="20" t="s">
        <v>2549</v>
      </c>
      <c r="I12" s="94" t="s">
        <v>416</v>
      </c>
      <c r="J12" s="94" t="s">
        <v>416</v>
      </c>
      <c r="K12" s="68">
        <f>IF(I12="na",0,IF(COUNTIFS($C$1:C12,C12,$I$1:I12,I12)&gt;1,0,1))</f>
        <v>0</v>
      </c>
      <c r="L12" s="68">
        <f>IF(I12="na",0,IF(COUNTIFS($D$1:D12,D12,$I$1:I12,I12)&gt;1,0,1))</f>
        <v>0</v>
      </c>
      <c r="M12" s="68">
        <f>IF(S12="",0,IF(VLOOKUP(R12,#REF!,2,0)=1,S12-O12,S12-SUMIFS($S:$S,$R:$R,INDEX(meses,VLOOKUP(R12,#REF!,2,0)-1),D:D,D12)))</f>
        <v>0</v>
      </c>
      <c r="N12" s="68"/>
      <c r="O12" s="68"/>
      <c r="P12" s="68"/>
      <c r="Q12" s="68"/>
      <c r="R12" s="94" t="s">
        <v>392</v>
      </c>
      <c r="S12" s="1"/>
      <c r="T12" s="22"/>
      <c r="U12" s="5"/>
      <c r="V12" s="5"/>
      <c r="W12" s="3"/>
      <c r="X12" s="20"/>
      <c r="Y12" s="20"/>
      <c r="Z12" s="20"/>
      <c r="AA12" s="69"/>
      <c r="AB12" s="69"/>
      <c r="AC12" s="69"/>
      <c r="AD12" s="20"/>
      <c r="AE12" s="20"/>
      <c r="AF12" s="5"/>
      <c r="AG12" s="22"/>
      <c r="AH12" s="5"/>
      <c r="AI12" s="5"/>
      <c r="AJ12" s="5"/>
      <c r="AK12" s="20" t="s">
        <v>1508</v>
      </c>
      <c r="AL12" s="68" t="s">
        <v>46</v>
      </c>
      <c r="AM12" s="68">
        <v>2299</v>
      </c>
      <c r="AN12" s="68" t="s">
        <v>48</v>
      </c>
      <c r="AO12" s="68" t="s">
        <v>1509</v>
      </c>
      <c r="AP12" s="20" t="s">
        <v>2593</v>
      </c>
      <c r="AQ12" s="20" t="s">
        <v>1688</v>
      </c>
      <c r="AR12" s="2" t="s">
        <v>2556</v>
      </c>
      <c r="AS12" s="2" t="s">
        <v>2599</v>
      </c>
      <c r="AT12" s="39" t="s">
        <v>2600</v>
      </c>
      <c r="AU12" s="2"/>
      <c r="AV12" s="39" t="s">
        <v>422</v>
      </c>
      <c r="AW12" s="94" t="s">
        <v>423</v>
      </c>
      <c r="AX12" s="115">
        <v>100562256</v>
      </c>
      <c r="AY12" s="116">
        <v>1</v>
      </c>
      <c r="AZ12" s="116" t="s">
        <v>2559</v>
      </c>
      <c r="BA12" s="116" t="s">
        <v>2508</v>
      </c>
      <c r="BB12" s="116" t="s">
        <v>2596</v>
      </c>
      <c r="BC12" s="117">
        <v>100562256</v>
      </c>
      <c r="BD12" s="117">
        <v>100562256</v>
      </c>
    </row>
    <row r="13" spans="1:56" s="64" customFormat="1" ht="60" customHeight="1" x14ac:dyDescent="0.25">
      <c r="A13" s="68">
        <v>1007</v>
      </c>
      <c r="B13" s="20" t="s">
        <v>1500</v>
      </c>
      <c r="C13" s="20" t="s">
        <v>2548</v>
      </c>
      <c r="D13" s="20" t="s">
        <v>2548</v>
      </c>
      <c r="E13" s="20" t="s">
        <v>1502</v>
      </c>
      <c r="F13" s="20" t="s">
        <v>2576</v>
      </c>
      <c r="G13" s="20" t="s">
        <v>416</v>
      </c>
      <c r="H13" s="20" t="s">
        <v>2549</v>
      </c>
      <c r="I13" s="94" t="s">
        <v>416</v>
      </c>
      <c r="J13" s="94" t="s">
        <v>416</v>
      </c>
      <c r="K13" s="68">
        <f>IF(I13="na",0,IF(COUNTIFS($C$1:C13,C13,$I$1:I13,I13)&gt;1,0,1))</f>
        <v>0</v>
      </c>
      <c r="L13" s="68">
        <f>IF(I13="na",0,IF(COUNTIFS($D$1:D13,D13,$I$1:I13,I13)&gt;1,0,1))</f>
        <v>0</v>
      </c>
      <c r="M13" s="68">
        <f>IF(S13="",0,IF(VLOOKUP(R13,#REF!,2,0)=1,S13-O13,S13-SUMIFS($S:$S,$R:$R,INDEX(meses,VLOOKUP(R13,#REF!,2,0)-1),D:D,D13)))</f>
        <v>0</v>
      </c>
      <c r="N13" s="68"/>
      <c r="O13" s="68"/>
      <c r="P13" s="68"/>
      <c r="Q13" s="68"/>
      <c r="R13" s="94" t="s">
        <v>392</v>
      </c>
      <c r="S13" s="1"/>
      <c r="T13" s="22"/>
      <c r="U13" s="5"/>
      <c r="V13" s="5"/>
      <c r="W13" s="3"/>
      <c r="X13" s="20"/>
      <c r="Y13" s="20"/>
      <c r="Z13" s="20"/>
      <c r="AA13" s="69"/>
      <c r="AB13" s="69"/>
      <c r="AC13" s="69"/>
      <c r="AD13" s="20"/>
      <c r="AE13" s="20"/>
      <c r="AF13" s="5"/>
      <c r="AG13" s="22"/>
      <c r="AH13" s="5"/>
      <c r="AI13" s="5"/>
      <c r="AJ13" s="5"/>
      <c r="AK13" s="20" t="s">
        <v>1508</v>
      </c>
      <c r="AL13" s="68" t="s">
        <v>46</v>
      </c>
      <c r="AM13" s="68">
        <v>2299</v>
      </c>
      <c r="AN13" s="68" t="s">
        <v>48</v>
      </c>
      <c r="AO13" s="68" t="s">
        <v>1509</v>
      </c>
      <c r="AP13" s="20" t="s">
        <v>2593</v>
      </c>
      <c r="AQ13" s="20" t="s">
        <v>1688</v>
      </c>
      <c r="AR13" s="2" t="s">
        <v>2556</v>
      </c>
      <c r="AS13" s="2" t="s">
        <v>2601</v>
      </c>
      <c r="AT13" s="39" t="s">
        <v>2602</v>
      </c>
      <c r="AU13" s="2"/>
      <c r="AV13" s="39" t="s">
        <v>422</v>
      </c>
      <c r="AW13" s="94" t="s">
        <v>423</v>
      </c>
      <c r="AX13" s="115">
        <v>318064137</v>
      </c>
      <c r="AY13" s="116">
        <v>1</v>
      </c>
      <c r="AZ13" s="116" t="s">
        <v>2559</v>
      </c>
      <c r="BA13" s="116" t="s">
        <v>2508</v>
      </c>
      <c r="BB13" s="116" t="s">
        <v>2596</v>
      </c>
      <c r="BC13" s="117">
        <v>318064137</v>
      </c>
      <c r="BD13" s="117">
        <v>318064137</v>
      </c>
    </row>
    <row r="14" spans="1:56" s="64" customFormat="1" ht="60" customHeight="1" x14ac:dyDescent="0.25">
      <c r="A14" s="68">
        <v>1008</v>
      </c>
      <c r="B14" s="20" t="s">
        <v>1500</v>
      </c>
      <c r="C14" s="20" t="s">
        <v>2548</v>
      </c>
      <c r="D14" s="20" t="s">
        <v>2548</v>
      </c>
      <c r="E14" s="20" t="s">
        <v>1502</v>
      </c>
      <c r="F14" s="20" t="s">
        <v>2576</v>
      </c>
      <c r="G14" s="20" t="s">
        <v>416</v>
      </c>
      <c r="H14" s="20" t="s">
        <v>2549</v>
      </c>
      <c r="I14" s="94" t="s">
        <v>416</v>
      </c>
      <c r="J14" s="94" t="s">
        <v>416</v>
      </c>
      <c r="K14" s="68">
        <f>IF(I14="na",0,IF(COUNTIFS($C$1:C14,C14,$I$1:I14,I14)&gt;1,0,1))</f>
        <v>0</v>
      </c>
      <c r="L14" s="68">
        <f>IF(I14="na",0,IF(COUNTIFS($D$1:D14,D14,$I$1:I14,I14)&gt;1,0,1))</f>
        <v>0</v>
      </c>
      <c r="M14" s="68">
        <f>IF(S14="",0,IF(VLOOKUP(R14,#REF!,2,0)=1,S14-O14,S14-SUMIFS($S:$S,$R:$R,INDEX(meses,VLOOKUP(R14,#REF!,2,0)-1),D:D,D14)))</f>
        <v>0</v>
      </c>
      <c r="N14" s="68"/>
      <c r="O14" s="68"/>
      <c r="P14" s="68"/>
      <c r="Q14" s="68"/>
      <c r="R14" s="94" t="s">
        <v>392</v>
      </c>
      <c r="S14" s="1"/>
      <c r="T14" s="22"/>
      <c r="U14" s="5"/>
      <c r="V14" s="5"/>
      <c r="W14" s="3"/>
      <c r="X14" s="20"/>
      <c r="Y14" s="20"/>
      <c r="Z14" s="20"/>
      <c r="AA14" s="69"/>
      <c r="AB14" s="69"/>
      <c r="AC14" s="69"/>
      <c r="AD14" s="20"/>
      <c r="AE14" s="20"/>
      <c r="AF14" s="5"/>
      <c r="AG14" s="22"/>
      <c r="AH14" s="5"/>
      <c r="AI14" s="5"/>
      <c r="AJ14" s="5"/>
      <c r="AK14" s="20" t="s">
        <v>1508</v>
      </c>
      <c r="AL14" s="68" t="s">
        <v>46</v>
      </c>
      <c r="AM14" s="68">
        <v>2299</v>
      </c>
      <c r="AN14" s="68" t="s">
        <v>48</v>
      </c>
      <c r="AO14" s="68" t="s">
        <v>1509</v>
      </c>
      <c r="AP14" s="20" t="s">
        <v>2593</v>
      </c>
      <c r="AQ14" s="20" t="s">
        <v>1688</v>
      </c>
      <c r="AR14" s="2" t="s">
        <v>2556</v>
      </c>
      <c r="AS14" s="2" t="s">
        <v>2603</v>
      </c>
      <c r="AT14" s="39" t="s">
        <v>2604</v>
      </c>
      <c r="AU14" s="2"/>
      <c r="AV14" s="39" t="s">
        <v>422</v>
      </c>
      <c r="AW14" s="94" t="s">
        <v>423</v>
      </c>
      <c r="AX14" s="115">
        <v>600000000</v>
      </c>
      <c r="AY14" s="116">
        <v>1</v>
      </c>
      <c r="AZ14" s="116" t="s">
        <v>2559</v>
      </c>
      <c r="BA14" s="116" t="s">
        <v>2508</v>
      </c>
      <c r="BB14" s="116" t="s">
        <v>2596</v>
      </c>
      <c r="BC14" s="117">
        <v>600000000</v>
      </c>
      <c r="BD14" s="117">
        <v>600000000</v>
      </c>
    </row>
    <row r="15" spans="1:56" s="64" customFormat="1" ht="60" customHeight="1" x14ac:dyDescent="0.25">
      <c r="A15" s="68">
        <v>1009</v>
      </c>
      <c r="B15" s="20" t="s">
        <v>1500</v>
      </c>
      <c r="C15" s="20" t="s">
        <v>2548</v>
      </c>
      <c r="D15" s="20" t="s">
        <v>2548</v>
      </c>
      <c r="E15" s="20" t="s">
        <v>1502</v>
      </c>
      <c r="F15" s="20" t="s">
        <v>2576</v>
      </c>
      <c r="G15" s="20" t="s">
        <v>416</v>
      </c>
      <c r="H15" s="20" t="s">
        <v>2549</v>
      </c>
      <c r="I15" s="94" t="s">
        <v>416</v>
      </c>
      <c r="J15" s="94" t="s">
        <v>416</v>
      </c>
      <c r="K15" s="68">
        <f>IF(I15="na",0,IF(COUNTIFS($C$1:C15,C15,$I$1:I15,I15)&gt;1,0,1))</f>
        <v>0</v>
      </c>
      <c r="L15" s="68">
        <f>IF(I15="na",0,IF(COUNTIFS($D$1:D15,D15,$I$1:I15,I15)&gt;1,0,1))</f>
        <v>0</v>
      </c>
      <c r="M15" s="68">
        <f>IF(S15="",0,IF(VLOOKUP(R15,#REF!,2,0)=1,S15-O15,S15-SUMIFS($S:$S,$R:$R,INDEX(meses,VLOOKUP(R15,#REF!,2,0)-1),D:D,D15)))</f>
        <v>0</v>
      </c>
      <c r="N15" s="68"/>
      <c r="O15" s="68"/>
      <c r="P15" s="68"/>
      <c r="Q15" s="68"/>
      <c r="R15" s="94" t="s">
        <v>392</v>
      </c>
      <c r="S15" s="1"/>
      <c r="T15" s="22"/>
      <c r="U15" s="5"/>
      <c r="V15" s="5"/>
      <c r="W15" s="3"/>
      <c r="X15" s="20"/>
      <c r="Y15" s="20"/>
      <c r="Z15" s="20"/>
      <c r="AA15" s="69"/>
      <c r="AB15" s="69"/>
      <c r="AC15" s="69"/>
      <c r="AD15" s="20"/>
      <c r="AE15" s="20"/>
      <c r="AF15" s="5"/>
      <c r="AG15" s="22"/>
      <c r="AH15" s="5"/>
      <c r="AI15" s="5"/>
      <c r="AJ15" s="5"/>
      <c r="AK15" s="20" t="s">
        <v>1508</v>
      </c>
      <c r="AL15" s="68" t="s">
        <v>46</v>
      </c>
      <c r="AM15" s="68">
        <v>2299</v>
      </c>
      <c r="AN15" s="68" t="s">
        <v>48</v>
      </c>
      <c r="AO15" s="68" t="s">
        <v>1509</v>
      </c>
      <c r="AP15" s="20" t="s">
        <v>2593</v>
      </c>
      <c r="AQ15" s="20" t="s">
        <v>1688</v>
      </c>
      <c r="AR15" s="2" t="s">
        <v>2556</v>
      </c>
      <c r="AS15" s="2" t="s">
        <v>2605</v>
      </c>
      <c r="AT15" s="39" t="s">
        <v>2606</v>
      </c>
      <c r="AU15" s="2"/>
      <c r="AV15" s="39" t="s">
        <v>422</v>
      </c>
      <c r="AW15" s="94" t="s">
        <v>423</v>
      </c>
      <c r="AX15" s="115">
        <v>1779513964</v>
      </c>
      <c r="AY15" s="116">
        <v>1</v>
      </c>
      <c r="AZ15" s="116" t="s">
        <v>2559</v>
      </c>
      <c r="BA15" s="116" t="s">
        <v>2508</v>
      </c>
      <c r="BB15" s="116" t="s">
        <v>2596</v>
      </c>
      <c r="BC15" s="117">
        <v>1779513964</v>
      </c>
      <c r="BD15" s="117">
        <v>1779513964</v>
      </c>
    </row>
    <row r="16" spans="1:56" s="64" customFormat="1" ht="60" customHeight="1" x14ac:dyDescent="0.25">
      <c r="A16" s="68">
        <v>1010</v>
      </c>
      <c r="B16" s="20" t="s">
        <v>1500</v>
      </c>
      <c r="C16" s="20" t="s">
        <v>2548</v>
      </c>
      <c r="D16" s="20" t="s">
        <v>2548</v>
      </c>
      <c r="E16" s="20" t="s">
        <v>1502</v>
      </c>
      <c r="F16" s="20" t="s">
        <v>2576</v>
      </c>
      <c r="G16" s="20" t="s">
        <v>416</v>
      </c>
      <c r="H16" s="20" t="s">
        <v>2549</v>
      </c>
      <c r="I16" s="94" t="s">
        <v>416</v>
      </c>
      <c r="J16" s="94" t="s">
        <v>416</v>
      </c>
      <c r="K16" s="68">
        <f>IF(I16="na",0,IF(COUNTIFS($C$1:C16,C16,$I$1:I16,I16)&gt;1,0,1))</f>
        <v>0</v>
      </c>
      <c r="L16" s="68">
        <f>IF(I16="na",0,IF(COUNTIFS($D$1:D16,D16,$I$1:I16,I16)&gt;1,0,1))</f>
        <v>0</v>
      </c>
      <c r="M16" s="68">
        <f>IF(S16="",0,IF(VLOOKUP(R16,#REF!,2,0)=1,S16-O16,S16-SUMIFS($S:$S,$R:$R,INDEX(meses,VLOOKUP(R16,#REF!,2,0)-1),D:D,D16)))</f>
        <v>0</v>
      </c>
      <c r="N16" s="68"/>
      <c r="O16" s="68"/>
      <c r="P16" s="68"/>
      <c r="Q16" s="68"/>
      <c r="R16" s="94" t="s">
        <v>392</v>
      </c>
      <c r="S16" s="1"/>
      <c r="T16" s="22"/>
      <c r="U16" s="5"/>
      <c r="V16" s="5"/>
      <c r="W16" s="3"/>
      <c r="X16" s="20"/>
      <c r="Y16" s="20"/>
      <c r="Z16" s="20"/>
      <c r="AA16" s="69"/>
      <c r="AB16" s="69"/>
      <c r="AC16" s="69"/>
      <c r="AD16" s="20"/>
      <c r="AE16" s="20"/>
      <c r="AF16" s="5"/>
      <c r="AG16" s="22"/>
      <c r="AH16" s="5"/>
      <c r="AI16" s="5"/>
      <c r="AJ16" s="5"/>
      <c r="AK16" s="20" t="s">
        <v>1508</v>
      </c>
      <c r="AL16" s="68" t="s">
        <v>46</v>
      </c>
      <c r="AM16" s="68">
        <v>2299</v>
      </c>
      <c r="AN16" s="68" t="s">
        <v>48</v>
      </c>
      <c r="AO16" s="68" t="s">
        <v>1509</v>
      </c>
      <c r="AP16" s="20" t="s">
        <v>2593</v>
      </c>
      <c r="AQ16" s="20" t="s">
        <v>1688</v>
      </c>
      <c r="AR16" s="2" t="s">
        <v>2556</v>
      </c>
      <c r="AS16" s="2" t="s">
        <v>2607</v>
      </c>
      <c r="AT16" s="39" t="s">
        <v>2608</v>
      </c>
      <c r="AU16" s="2"/>
      <c r="AV16" s="39" t="s">
        <v>422</v>
      </c>
      <c r="AW16" s="94" t="s">
        <v>423</v>
      </c>
      <c r="AX16" s="115">
        <v>72017602</v>
      </c>
      <c r="AY16" s="116">
        <v>1</v>
      </c>
      <c r="AZ16" s="116" t="s">
        <v>2559</v>
      </c>
      <c r="BA16" s="116" t="s">
        <v>2508</v>
      </c>
      <c r="BB16" s="116" t="s">
        <v>2596</v>
      </c>
      <c r="BC16" s="117">
        <v>72017602</v>
      </c>
      <c r="BD16" s="117">
        <v>72017602</v>
      </c>
    </row>
    <row r="17" spans="1:57" s="64" customFormat="1" ht="60" customHeight="1" x14ac:dyDescent="0.25">
      <c r="A17" s="68">
        <v>1011</v>
      </c>
      <c r="B17" s="20" t="s">
        <v>1500</v>
      </c>
      <c r="C17" s="20" t="s">
        <v>2548</v>
      </c>
      <c r="D17" s="20" t="s">
        <v>2548</v>
      </c>
      <c r="E17" s="20" t="s">
        <v>1502</v>
      </c>
      <c r="F17" s="20" t="s">
        <v>2576</v>
      </c>
      <c r="G17" s="20" t="s">
        <v>416</v>
      </c>
      <c r="H17" s="20" t="s">
        <v>2549</v>
      </c>
      <c r="I17" s="94" t="s">
        <v>416</v>
      </c>
      <c r="J17" s="94" t="s">
        <v>416</v>
      </c>
      <c r="K17" s="68">
        <f>IF(I17="na",0,IF(COUNTIFS($C$1:C17,C17,$I$1:I17,I17)&gt;1,0,1))</f>
        <v>0</v>
      </c>
      <c r="L17" s="68">
        <f>IF(I17="na",0,IF(COUNTIFS($D$1:D17,D17,$I$1:I17,I17)&gt;1,0,1))</f>
        <v>0</v>
      </c>
      <c r="M17" s="68">
        <f>IF(S17="",0,IF(VLOOKUP(R17,#REF!,2,0)=1,S17-O17,S17-SUMIFS($S:$S,$R:$R,INDEX(meses,VLOOKUP(R17,#REF!,2,0)-1),D:D,D17)))</f>
        <v>0</v>
      </c>
      <c r="N17" s="68"/>
      <c r="O17" s="68"/>
      <c r="P17" s="68"/>
      <c r="Q17" s="68"/>
      <c r="R17" s="94" t="s">
        <v>392</v>
      </c>
      <c r="S17" s="1"/>
      <c r="T17" s="22"/>
      <c r="U17" s="5"/>
      <c r="V17" s="5"/>
      <c r="W17" s="3"/>
      <c r="X17" s="20"/>
      <c r="Y17" s="20"/>
      <c r="Z17" s="20"/>
      <c r="AA17" s="69"/>
      <c r="AB17" s="69"/>
      <c r="AC17" s="69"/>
      <c r="AD17" s="20"/>
      <c r="AE17" s="20"/>
      <c r="AF17" s="5"/>
      <c r="AG17" s="22"/>
      <c r="AH17" s="5"/>
      <c r="AI17" s="5"/>
      <c r="AJ17" s="5"/>
      <c r="AK17" s="20" t="s">
        <v>1508</v>
      </c>
      <c r="AL17" s="68" t="s">
        <v>46</v>
      </c>
      <c r="AM17" s="68">
        <v>2299</v>
      </c>
      <c r="AN17" s="68" t="s">
        <v>48</v>
      </c>
      <c r="AO17" s="68" t="s">
        <v>1509</v>
      </c>
      <c r="AP17" s="20" t="s">
        <v>2593</v>
      </c>
      <c r="AQ17" s="20" t="s">
        <v>1688</v>
      </c>
      <c r="AR17" s="2" t="s">
        <v>2556</v>
      </c>
      <c r="AS17" s="2"/>
      <c r="AT17" s="39" t="s">
        <v>2609</v>
      </c>
      <c r="AU17" s="2"/>
      <c r="AV17" s="39" t="s">
        <v>422</v>
      </c>
      <c r="AW17" s="94" t="s">
        <v>423</v>
      </c>
      <c r="AX17" s="115">
        <v>57680005</v>
      </c>
      <c r="AY17" s="116">
        <v>1</v>
      </c>
      <c r="AZ17" s="116" t="s">
        <v>2559</v>
      </c>
      <c r="BA17" s="116" t="s">
        <v>2508</v>
      </c>
      <c r="BB17" s="116" t="s">
        <v>2596</v>
      </c>
      <c r="BC17" s="117">
        <v>57680005</v>
      </c>
      <c r="BD17" s="117">
        <v>57680005</v>
      </c>
    </row>
    <row r="18" spans="1:57" s="64" customFormat="1" ht="60" customHeight="1" x14ac:dyDescent="0.25">
      <c r="A18" s="68">
        <v>1012</v>
      </c>
      <c r="B18" s="20" t="s">
        <v>1500</v>
      </c>
      <c r="C18" s="20" t="s">
        <v>2548</v>
      </c>
      <c r="D18" s="20" t="s">
        <v>2548</v>
      </c>
      <c r="E18" s="20" t="s">
        <v>1502</v>
      </c>
      <c r="F18" s="20" t="s">
        <v>2576</v>
      </c>
      <c r="G18" s="20" t="s">
        <v>416</v>
      </c>
      <c r="H18" s="20" t="s">
        <v>2549</v>
      </c>
      <c r="I18" s="94" t="s">
        <v>416</v>
      </c>
      <c r="J18" s="94" t="s">
        <v>416</v>
      </c>
      <c r="K18" s="68">
        <f>IF(I18="na",0,IF(COUNTIFS($C$1:C18,C18,$I$1:I18,I18)&gt;1,0,1))</f>
        <v>0</v>
      </c>
      <c r="L18" s="68">
        <f>IF(I18="na",0,IF(COUNTIFS($D$1:D18,D18,$I$1:I18,I18)&gt;1,0,1))</f>
        <v>0</v>
      </c>
      <c r="M18" s="68">
        <f>IF(S18="",0,IF(VLOOKUP(R18,#REF!,2,0)=1,S18-O18,S18-SUMIFS($S:$S,$R:$R,INDEX(meses,VLOOKUP(R18,#REF!,2,0)-1),D:D,D18)))</f>
        <v>0</v>
      </c>
      <c r="N18" s="68"/>
      <c r="O18" s="68"/>
      <c r="P18" s="68"/>
      <c r="Q18" s="68"/>
      <c r="R18" s="94" t="s">
        <v>392</v>
      </c>
      <c r="S18" s="1"/>
      <c r="T18" s="22"/>
      <c r="U18" s="5"/>
      <c r="V18" s="5"/>
      <c r="W18" s="3"/>
      <c r="X18" s="20" t="s">
        <v>2590</v>
      </c>
      <c r="Y18" s="24" t="s">
        <v>2610</v>
      </c>
      <c r="Z18" s="20" t="s">
        <v>1639</v>
      </c>
      <c r="AA18" s="22">
        <v>0</v>
      </c>
      <c r="AB18" s="22">
        <v>0.5</v>
      </c>
      <c r="AC18" s="69">
        <f>AB18-AA18</f>
        <v>0.5</v>
      </c>
      <c r="AD18" s="20" t="s">
        <v>2553</v>
      </c>
      <c r="AE18" s="20" t="s">
        <v>2611</v>
      </c>
      <c r="AF18" s="25">
        <v>0.46489999999999998</v>
      </c>
      <c r="AG18" s="22">
        <f>(AF18-AA18)/(AB18-AA18)</f>
        <v>0.92979999999999996</v>
      </c>
      <c r="AH18" s="169" t="s">
        <v>2657</v>
      </c>
      <c r="AI18" s="2" t="s">
        <v>407</v>
      </c>
      <c r="AJ18" s="85" t="s">
        <v>2658</v>
      </c>
      <c r="AK18" s="20" t="s">
        <v>1508</v>
      </c>
      <c r="AL18" s="68" t="s">
        <v>46</v>
      </c>
      <c r="AM18" s="68">
        <v>2299</v>
      </c>
      <c r="AN18" s="68" t="s">
        <v>48</v>
      </c>
      <c r="AO18" s="68" t="s">
        <v>1509</v>
      </c>
      <c r="AP18" s="20" t="s">
        <v>2612</v>
      </c>
      <c r="AQ18" s="20" t="s">
        <v>1688</v>
      </c>
      <c r="AR18" s="2" t="s">
        <v>2556</v>
      </c>
      <c r="AS18" s="2" t="s">
        <v>2613</v>
      </c>
      <c r="AT18" s="39" t="s">
        <v>2614</v>
      </c>
      <c r="AU18" s="2"/>
      <c r="AV18" s="39" t="s">
        <v>422</v>
      </c>
      <c r="AW18" s="94" t="s">
        <v>423</v>
      </c>
      <c r="AX18" s="115">
        <v>11507895</v>
      </c>
      <c r="AY18" s="116">
        <v>1</v>
      </c>
      <c r="AZ18" s="116" t="s">
        <v>2559</v>
      </c>
      <c r="BA18" s="116" t="s">
        <v>2508</v>
      </c>
      <c r="BB18" s="116" t="s">
        <v>2596</v>
      </c>
      <c r="BC18" s="117">
        <v>11507895</v>
      </c>
      <c r="BD18" s="72">
        <v>11507895</v>
      </c>
    </row>
    <row r="19" spans="1:57" s="64" customFormat="1" ht="60" customHeight="1" x14ac:dyDescent="0.25">
      <c r="A19" s="68">
        <v>1013</v>
      </c>
      <c r="B19" s="20" t="s">
        <v>1500</v>
      </c>
      <c r="C19" s="20" t="s">
        <v>2548</v>
      </c>
      <c r="D19" s="20" t="s">
        <v>2548</v>
      </c>
      <c r="E19" s="20" t="s">
        <v>1502</v>
      </c>
      <c r="F19" s="20" t="s">
        <v>2576</v>
      </c>
      <c r="G19" s="20" t="s">
        <v>416</v>
      </c>
      <c r="H19" s="20" t="s">
        <v>2549</v>
      </c>
      <c r="I19" s="94" t="s">
        <v>416</v>
      </c>
      <c r="J19" s="94" t="s">
        <v>416</v>
      </c>
      <c r="K19" s="68">
        <f>IF(I19="na",0,IF(COUNTIFS($C$1:C19,C19,$I$1:I19,I19)&gt;1,0,1))</f>
        <v>0</v>
      </c>
      <c r="L19" s="68">
        <f>IF(I19="na",0,IF(COUNTIFS($D$1:D19,D19,$I$1:I19,I19)&gt;1,0,1))</f>
        <v>0</v>
      </c>
      <c r="M19" s="68">
        <f>IF(S19="",0,IF(VLOOKUP(R19,#REF!,2,0)=1,S19-O19,S19-SUMIFS($S:$S,$R:$R,INDEX(meses,VLOOKUP(R19,#REF!,2,0)-1),D:D,D19)))</f>
        <v>0</v>
      </c>
      <c r="N19" s="68"/>
      <c r="O19" s="68"/>
      <c r="P19" s="68"/>
      <c r="Q19" s="68"/>
      <c r="R19" s="94" t="s">
        <v>392</v>
      </c>
      <c r="S19" s="1"/>
      <c r="T19" s="22"/>
      <c r="U19" s="5"/>
      <c r="V19" s="5"/>
      <c r="W19" s="3"/>
      <c r="X19" s="20"/>
      <c r="Y19" s="20"/>
      <c r="Z19" s="20"/>
      <c r="AA19" s="69"/>
      <c r="AB19" s="69"/>
      <c r="AC19" s="69"/>
      <c r="AD19" s="20"/>
      <c r="AE19" s="20"/>
      <c r="AF19" s="5"/>
      <c r="AG19" s="22"/>
      <c r="AH19" s="5"/>
      <c r="AI19" s="5"/>
      <c r="AJ19" s="5"/>
      <c r="AK19" s="20" t="s">
        <v>1508</v>
      </c>
      <c r="AL19" s="68" t="s">
        <v>46</v>
      </c>
      <c r="AM19" s="68">
        <v>2299</v>
      </c>
      <c r="AN19" s="68" t="s">
        <v>48</v>
      </c>
      <c r="AO19" s="68" t="s">
        <v>1509</v>
      </c>
      <c r="AP19" s="20" t="s">
        <v>2612</v>
      </c>
      <c r="AQ19" s="20" t="s">
        <v>1688</v>
      </c>
      <c r="AR19" s="2" t="s">
        <v>2556</v>
      </c>
      <c r="AS19" s="2" t="s">
        <v>2615</v>
      </c>
      <c r="AT19" s="39" t="s">
        <v>2616</v>
      </c>
      <c r="AU19" s="2"/>
      <c r="AV19" s="39" t="s">
        <v>422</v>
      </c>
      <c r="AW19" s="94" t="s">
        <v>423</v>
      </c>
      <c r="AX19" s="115">
        <v>968374087</v>
      </c>
      <c r="AY19" s="116">
        <v>1</v>
      </c>
      <c r="AZ19" s="116" t="s">
        <v>2559</v>
      </c>
      <c r="BA19" s="116" t="s">
        <v>2508</v>
      </c>
      <c r="BB19" s="116" t="s">
        <v>2596</v>
      </c>
      <c r="BC19" s="117">
        <v>968374087</v>
      </c>
      <c r="BD19" s="72">
        <v>968374087</v>
      </c>
    </row>
    <row r="20" spans="1:57" s="64" customFormat="1" ht="60" customHeight="1" x14ac:dyDescent="0.25">
      <c r="A20" s="68">
        <v>1014</v>
      </c>
      <c r="B20" s="20" t="s">
        <v>1500</v>
      </c>
      <c r="C20" s="20" t="s">
        <v>2548</v>
      </c>
      <c r="D20" s="20" t="s">
        <v>2548</v>
      </c>
      <c r="E20" s="20" t="s">
        <v>1502</v>
      </c>
      <c r="F20" s="20" t="s">
        <v>2576</v>
      </c>
      <c r="G20" s="20" t="s">
        <v>416</v>
      </c>
      <c r="H20" s="20" t="s">
        <v>2549</v>
      </c>
      <c r="I20" s="94" t="s">
        <v>416</v>
      </c>
      <c r="J20" s="94" t="s">
        <v>416</v>
      </c>
      <c r="K20" s="68">
        <f>IF(I20="na",0,IF(COUNTIFS($C$1:C20,C20,$I$1:I20,I20)&gt;1,0,1))</f>
        <v>0</v>
      </c>
      <c r="L20" s="68">
        <f>IF(I20="na",0,IF(COUNTIFS($D$1:D20,D20,$I$1:I20,I20)&gt;1,0,1))</f>
        <v>0</v>
      </c>
      <c r="M20" s="68">
        <f>IF(S20="",0,IF(VLOOKUP(R20,#REF!,2,0)=1,S20-O20,S20-SUMIFS($S:$S,$R:$R,INDEX(meses,VLOOKUP(R20,#REF!,2,0)-1),D:D,D20)))</f>
        <v>0</v>
      </c>
      <c r="N20" s="68"/>
      <c r="O20" s="68"/>
      <c r="P20" s="68"/>
      <c r="Q20" s="68"/>
      <c r="R20" s="94" t="s">
        <v>392</v>
      </c>
      <c r="S20" s="1"/>
      <c r="T20" s="22"/>
      <c r="U20" s="5"/>
      <c r="V20" s="5"/>
      <c r="W20" s="3"/>
      <c r="X20" s="20"/>
      <c r="Y20" s="20"/>
      <c r="Z20" s="20"/>
      <c r="AA20" s="69"/>
      <c r="AB20" s="69"/>
      <c r="AC20" s="69"/>
      <c r="AD20" s="20"/>
      <c r="AE20" s="20"/>
      <c r="AF20" s="5"/>
      <c r="AG20" s="22"/>
      <c r="AH20" s="5"/>
      <c r="AI20" s="5"/>
      <c r="AJ20" s="5"/>
      <c r="AK20" s="20" t="s">
        <v>1508</v>
      </c>
      <c r="AL20" s="68" t="s">
        <v>46</v>
      </c>
      <c r="AM20" s="68">
        <v>2299</v>
      </c>
      <c r="AN20" s="68" t="s">
        <v>48</v>
      </c>
      <c r="AO20" s="68" t="s">
        <v>1509</v>
      </c>
      <c r="AP20" s="20" t="s">
        <v>2612</v>
      </c>
      <c r="AQ20" s="20" t="s">
        <v>1688</v>
      </c>
      <c r="AR20" s="2" t="s">
        <v>2556</v>
      </c>
      <c r="AS20" s="2" t="s">
        <v>2617</v>
      </c>
      <c r="AT20" s="39" t="s">
        <v>2618</v>
      </c>
      <c r="AU20" s="2"/>
      <c r="AV20" s="39" t="s">
        <v>422</v>
      </c>
      <c r="AW20" s="94" t="s">
        <v>423</v>
      </c>
      <c r="AX20" s="115">
        <v>1215342481</v>
      </c>
      <c r="AY20" s="116">
        <v>1</v>
      </c>
      <c r="AZ20" s="116" t="s">
        <v>2559</v>
      </c>
      <c r="BA20" s="116" t="s">
        <v>2508</v>
      </c>
      <c r="BB20" s="116" t="s">
        <v>2596</v>
      </c>
      <c r="BC20" s="117">
        <v>1215342481</v>
      </c>
      <c r="BD20" s="72">
        <v>1215342481</v>
      </c>
    </row>
    <row r="21" spans="1:57" s="64" customFormat="1" ht="60" customHeight="1" x14ac:dyDescent="0.25">
      <c r="A21" s="68">
        <v>1015</v>
      </c>
      <c r="B21" s="20" t="s">
        <v>1500</v>
      </c>
      <c r="C21" s="20" t="s">
        <v>2548</v>
      </c>
      <c r="D21" s="20" t="s">
        <v>2548</v>
      </c>
      <c r="E21" s="20" t="s">
        <v>1502</v>
      </c>
      <c r="F21" s="20" t="s">
        <v>2576</v>
      </c>
      <c r="G21" s="20" t="s">
        <v>416</v>
      </c>
      <c r="H21" s="20" t="s">
        <v>2549</v>
      </c>
      <c r="I21" s="94" t="s">
        <v>416</v>
      </c>
      <c r="J21" s="94" t="s">
        <v>416</v>
      </c>
      <c r="K21" s="68">
        <f>IF(I21="na",0,IF(COUNTIFS($C$1:C21,C21,$I$1:I21,I21)&gt;1,0,1))</f>
        <v>0</v>
      </c>
      <c r="L21" s="68">
        <f>IF(I21="na",0,IF(COUNTIFS($D$1:D21,D21,$I$1:I21,I21)&gt;1,0,1))</f>
        <v>0</v>
      </c>
      <c r="M21" s="68">
        <f>IF(S21="",0,IF(VLOOKUP(R21,#REF!,2,0)=1,S21-O21,S21-SUMIFS($S:$S,$R:$R,INDEX(meses,VLOOKUP(R21,#REF!,2,0)-1),D:D,D21)))</f>
        <v>0</v>
      </c>
      <c r="N21" s="68"/>
      <c r="O21" s="68"/>
      <c r="P21" s="68"/>
      <c r="Q21" s="68"/>
      <c r="R21" s="94" t="s">
        <v>392</v>
      </c>
      <c r="S21" s="1"/>
      <c r="T21" s="22"/>
      <c r="U21" s="5"/>
      <c r="V21" s="5"/>
      <c r="W21" s="3"/>
      <c r="X21" s="20"/>
      <c r="Y21" s="20"/>
      <c r="Z21" s="20"/>
      <c r="AA21" s="69"/>
      <c r="AB21" s="69"/>
      <c r="AC21" s="69"/>
      <c r="AD21" s="20"/>
      <c r="AE21" s="20"/>
      <c r="AF21" s="5"/>
      <c r="AG21" s="22"/>
      <c r="AH21" s="5"/>
      <c r="AI21" s="5"/>
      <c r="AJ21" s="5"/>
      <c r="AK21" s="20" t="s">
        <v>1508</v>
      </c>
      <c r="AL21" s="68" t="s">
        <v>46</v>
      </c>
      <c r="AM21" s="68">
        <v>2299</v>
      </c>
      <c r="AN21" s="68" t="s">
        <v>48</v>
      </c>
      <c r="AO21" s="68" t="s">
        <v>1509</v>
      </c>
      <c r="AP21" s="20" t="s">
        <v>2612</v>
      </c>
      <c r="AQ21" s="20" t="s">
        <v>1688</v>
      </c>
      <c r="AR21" s="2" t="s">
        <v>2556</v>
      </c>
      <c r="AS21" s="2" t="s">
        <v>2619</v>
      </c>
      <c r="AT21" s="39" t="s">
        <v>2620</v>
      </c>
      <c r="AU21" s="2"/>
      <c r="AV21" s="39" t="s">
        <v>422</v>
      </c>
      <c r="AW21" s="94" t="s">
        <v>423</v>
      </c>
      <c r="AX21" s="115">
        <v>1894615678</v>
      </c>
      <c r="AY21" s="116">
        <v>1</v>
      </c>
      <c r="AZ21" s="116" t="s">
        <v>2559</v>
      </c>
      <c r="BA21" s="116" t="s">
        <v>2508</v>
      </c>
      <c r="BB21" s="116" t="s">
        <v>2596</v>
      </c>
      <c r="BC21" s="117">
        <v>1894615678</v>
      </c>
      <c r="BD21" s="72">
        <v>1894615678</v>
      </c>
    </row>
    <row r="22" spans="1:57" s="64" customFormat="1" ht="60" customHeight="1" x14ac:dyDescent="0.25">
      <c r="A22" s="68">
        <v>1016</v>
      </c>
      <c r="B22" s="20" t="s">
        <v>1500</v>
      </c>
      <c r="C22" s="20" t="s">
        <v>2548</v>
      </c>
      <c r="D22" s="20" t="s">
        <v>2548</v>
      </c>
      <c r="E22" s="20" t="s">
        <v>1502</v>
      </c>
      <c r="F22" s="20" t="s">
        <v>2576</v>
      </c>
      <c r="G22" s="20" t="s">
        <v>416</v>
      </c>
      <c r="H22" s="20" t="s">
        <v>2549</v>
      </c>
      <c r="I22" s="94" t="s">
        <v>416</v>
      </c>
      <c r="J22" s="94" t="s">
        <v>416</v>
      </c>
      <c r="K22" s="68">
        <f>IF(I22="na",0,IF(COUNTIFS($C$1:C22,C22,$I$1:I22,I22)&gt;1,0,1))</f>
        <v>0</v>
      </c>
      <c r="L22" s="68">
        <f>IF(I22="na",0,IF(COUNTIFS($D$1:D22,D22,$I$1:I22,I22)&gt;1,0,1))</f>
        <v>0</v>
      </c>
      <c r="M22" s="68">
        <f>IF(S22="",0,IF(VLOOKUP(R22,#REF!,2,0)=1,S22-O22,S22-SUMIFS($S:$S,$R:$R,INDEX(meses,VLOOKUP(R22,#REF!,2,0)-1),D:D,D22)))</f>
        <v>0</v>
      </c>
      <c r="N22" s="68"/>
      <c r="O22" s="68"/>
      <c r="P22" s="68"/>
      <c r="Q22" s="68"/>
      <c r="R22" s="94" t="s">
        <v>392</v>
      </c>
      <c r="S22" s="1"/>
      <c r="T22" s="22"/>
      <c r="U22" s="5"/>
      <c r="V22" s="5"/>
      <c r="W22" s="3"/>
      <c r="X22" s="20"/>
      <c r="Y22" s="20"/>
      <c r="Z22" s="20"/>
      <c r="AA22" s="69"/>
      <c r="AB22" s="69"/>
      <c r="AC22" s="69"/>
      <c r="AD22" s="20"/>
      <c r="AE22" s="20"/>
      <c r="AF22" s="5"/>
      <c r="AG22" s="22"/>
      <c r="AH22" s="5"/>
      <c r="AI22" s="5"/>
      <c r="AJ22" s="5"/>
      <c r="AK22" s="20" t="s">
        <v>1508</v>
      </c>
      <c r="AL22" s="68" t="s">
        <v>46</v>
      </c>
      <c r="AM22" s="68">
        <v>2299</v>
      </c>
      <c r="AN22" s="68" t="s">
        <v>48</v>
      </c>
      <c r="AO22" s="68" t="s">
        <v>1509</v>
      </c>
      <c r="AP22" s="20" t="s">
        <v>2612</v>
      </c>
      <c r="AQ22" s="20" t="s">
        <v>1688</v>
      </c>
      <c r="AR22" s="2" t="s">
        <v>2556</v>
      </c>
      <c r="AS22" s="2" t="s">
        <v>2621</v>
      </c>
      <c r="AT22" s="39" t="s">
        <v>2622</v>
      </c>
      <c r="AU22" s="2"/>
      <c r="AV22" s="39" t="s">
        <v>422</v>
      </c>
      <c r="AW22" s="94" t="s">
        <v>423</v>
      </c>
      <c r="AX22" s="115">
        <v>453329619</v>
      </c>
      <c r="AY22" s="116">
        <v>1</v>
      </c>
      <c r="AZ22" s="116" t="s">
        <v>2559</v>
      </c>
      <c r="BA22" s="116" t="s">
        <v>2508</v>
      </c>
      <c r="BB22" s="116" t="s">
        <v>2596</v>
      </c>
      <c r="BC22" s="117">
        <v>453329619</v>
      </c>
      <c r="BD22" s="72">
        <v>453329619</v>
      </c>
    </row>
    <row r="23" spans="1:57" s="64" customFormat="1" ht="60" customHeight="1" x14ac:dyDescent="0.25">
      <c r="A23" s="68">
        <v>1017</v>
      </c>
      <c r="B23" s="20" t="s">
        <v>1500</v>
      </c>
      <c r="C23" s="20" t="s">
        <v>2548</v>
      </c>
      <c r="D23" s="20" t="s">
        <v>2548</v>
      </c>
      <c r="E23" s="20" t="s">
        <v>1502</v>
      </c>
      <c r="F23" s="20" t="s">
        <v>2576</v>
      </c>
      <c r="G23" s="20" t="s">
        <v>416</v>
      </c>
      <c r="H23" s="20" t="s">
        <v>2549</v>
      </c>
      <c r="I23" s="94" t="s">
        <v>416</v>
      </c>
      <c r="J23" s="94" t="s">
        <v>416</v>
      </c>
      <c r="K23" s="68">
        <f>IF(I23="na",0,IF(COUNTIFS($C$1:C23,C23,$I$1:I23,I23)&gt;1,0,1))</f>
        <v>0</v>
      </c>
      <c r="L23" s="68">
        <f>IF(I23="na",0,IF(COUNTIFS($D$1:D23,D23,$I$1:I23,I23)&gt;1,0,1))</f>
        <v>0</v>
      </c>
      <c r="M23" s="68">
        <f>IF(S23="",0,IF(VLOOKUP(R23,#REF!,2,0)=1,S23-O23,S23-SUMIFS($S:$S,$R:$R,INDEX(meses,VLOOKUP(R23,#REF!,2,0)-1),D:D,D23)))</f>
        <v>0</v>
      </c>
      <c r="N23" s="68"/>
      <c r="O23" s="68"/>
      <c r="P23" s="68"/>
      <c r="Q23" s="68"/>
      <c r="R23" s="94" t="s">
        <v>392</v>
      </c>
      <c r="S23" s="1"/>
      <c r="T23" s="22"/>
      <c r="U23" s="5"/>
      <c r="V23" s="5"/>
      <c r="W23" s="3"/>
      <c r="X23" s="20"/>
      <c r="Y23" s="20"/>
      <c r="Z23" s="20"/>
      <c r="AA23" s="69"/>
      <c r="AB23" s="69"/>
      <c r="AC23" s="69"/>
      <c r="AD23" s="20"/>
      <c r="AE23" s="20"/>
      <c r="AF23" s="5"/>
      <c r="AG23" s="22"/>
      <c r="AH23" s="5"/>
      <c r="AI23" s="5"/>
      <c r="AJ23" s="5"/>
      <c r="AK23" s="20" t="s">
        <v>1508</v>
      </c>
      <c r="AL23" s="68" t="s">
        <v>46</v>
      </c>
      <c r="AM23" s="68">
        <v>2299</v>
      </c>
      <c r="AN23" s="68" t="s">
        <v>48</v>
      </c>
      <c r="AO23" s="68" t="s">
        <v>1509</v>
      </c>
      <c r="AP23" s="20" t="s">
        <v>2612</v>
      </c>
      <c r="AQ23" s="20" t="s">
        <v>1688</v>
      </c>
      <c r="AR23" s="2" t="s">
        <v>2556</v>
      </c>
      <c r="AS23" s="2" t="s">
        <v>2623</v>
      </c>
      <c r="AT23" s="39" t="s">
        <v>2624</v>
      </c>
      <c r="AU23" s="2"/>
      <c r="AV23" s="39" t="s">
        <v>422</v>
      </c>
      <c r="AW23" s="94" t="s">
        <v>423</v>
      </c>
      <c r="AX23" s="115">
        <v>18628369</v>
      </c>
      <c r="AY23" s="116">
        <v>1</v>
      </c>
      <c r="AZ23" s="116" t="s">
        <v>2559</v>
      </c>
      <c r="BA23" s="116" t="s">
        <v>2508</v>
      </c>
      <c r="BB23" s="116" t="s">
        <v>2596</v>
      </c>
      <c r="BC23" s="117">
        <v>18628369</v>
      </c>
      <c r="BD23" s="72">
        <v>18628369</v>
      </c>
    </row>
    <row r="24" spans="1:57" s="64" customFormat="1" ht="60" customHeight="1" x14ac:dyDescent="0.25">
      <c r="A24" s="68">
        <v>1018</v>
      </c>
      <c r="B24" s="20" t="s">
        <v>1500</v>
      </c>
      <c r="C24" s="20" t="s">
        <v>2548</v>
      </c>
      <c r="D24" s="20" t="s">
        <v>2548</v>
      </c>
      <c r="E24" s="20" t="s">
        <v>1502</v>
      </c>
      <c r="F24" s="20" t="s">
        <v>2576</v>
      </c>
      <c r="G24" s="20" t="s">
        <v>416</v>
      </c>
      <c r="H24" s="20" t="s">
        <v>2549</v>
      </c>
      <c r="I24" s="94" t="s">
        <v>416</v>
      </c>
      <c r="J24" s="94" t="s">
        <v>416</v>
      </c>
      <c r="K24" s="68">
        <f>IF(I24="na",0,IF(COUNTIFS($C$1:C24,C24,$I$1:I24,I24)&gt;1,0,1))</f>
        <v>0</v>
      </c>
      <c r="L24" s="68">
        <f>IF(I24="na",0,IF(COUNTIFS($D$1:D24,D24,$I$1:I24,I24)&gt;1,0,1))</f>
        <v>0</v>
      </c>
      <c r="M24" s="68">
        <f>IF(S24="",0,IF(VLOOKUP(R24,#REF!,2,0)=1,S24-O24,S24-SUMIFS($S:$S,$R:$R,INDEX(meses,VLOOKUP(R24,#REF!,2,0)-1),D:D,D24)))</f>
        <v>0</v>
      </c>
      <c r="N24" s="68"/>
      <c r="O24" s="68"/>
      <c r="P24" s="68"/>
      <c r="Q24" s="68"/>
      <c r="R24" s="94" t="s">
        <v>392</v>
      </c>
      <c r="S24" s="1"/>
      <c r="T24" s="22"/>
      <c r="U24" s="5"/>
      <c r="V24" s="5"/>
      <c r="W24" s="3"/>
      <c r="X24" s="20"/>
      <c r="Y24" s="20"/>
      <c r="Z24" s="20"/>
      <c r="AA24" s="69"/>
      <c r="AB24" s="69"/>
      <c r="AC24" s="69"/>
      <c r="AD24" s="20"/>
      <c r="AE24" s="20"/>
      <c r="AF24" s="5"/>
      <c r="AG24" s="22"/>
      <c r="AH24" s="5"/>
      <c r="AI24" s="5"/>
      <c r="AJ24" s="5"/>
      <c r="AK24" s="20" t="s">
        <v>1508</v>
      </c>
      <c r="AL24" s="68" t="s">
        <v>46</v>
      </c>
      <c r="AM24" s="68">
        <v>2299</v>
      </c>
      <c r="AN24" s="68" t="s">
        <v>48</v>
      </c>
      <c r="AO24" s="68" t="s">
        <v>1509</v>
      </c>
      <c r="AP24" s="20" t="s">
        <v>2612</v>
      </c>
      <c r="AQ24" s="20" t="s">
        <v>1688</v>
      </c>
      <c r="AR24" s="2" t="s">
        <v>2556</v>
      </c>
      <c r="AS24" s="2" t="s">
        <v>2625</v>
      </c>
      <c r="AT24" s="39" t="s">
        <v>2626</v>
      </c>
      <c r="AU24" s="2"/>
      <c r="AV24" s="39" t="s">
        <v>422</v>
      </c>
      <c r="AW24" s="94" t="s">
        <v>423</v>
      </c>
      <c r="AX24" s="115">
        <v>7613846</v>
      </c>
      <c r="AY24" s="116">
        <v>1</v>
      </c>
      <c r="AZ24" s="116" t="s">
        <v>2559</v>
      </c>
      <c r="BA24" s="116" t="s">
        <v>2508</v>
      </c>
      <c r="BB24" s="116" t="s">
        <v>2596</v>
      </c>
      <c r="BC24" s="117">
        <v>7613846</v>
      </c>
      <c r="BD24" s="72">
        <v>7613846</v>
      </c>
    </row>
    <row r="25" spans="1:57" s="64" customFormat="1" ht="60" customHeight="1" x14ac:dyDescent="0.25">
      <c r="A25" s="68">
        <v>1019</v>
      </c>
      <c r="B25" s="20" t="s">
        <v>1500</v>
      </c>
      <c r="C25" s="20" t="s">
        <v>2548</v>
      </c>
      <c r="D25" s="20" t="s">
        <v>2548</v>
      </c>
      <c r="E25" s="20" t="s">
        <v>1502</v>
      </c>
      <c r="F25" s="20" t="s">
        <v>2576</v>
      </c>
      <c r="G25" s="20" t="s">
        <v>416</v>
      </c>
      <c r="H25" s="20" t="s">
        <v>2549</v>
      </c>
      <c r="I25" s="94" t="s">
        <v>416</v>
      </c>
      <c r="J25" s="94" t="s">
        <v>416</v>
      </c>
      <c r="K25" s="68">
        <f>IF(I25="na",0,IF(COUNTIFS($C$1:C25,C25,$I$1:I25,I25)&gt;1,0,1))</f>
        <v>0</v>
      </c>
      <c r="L25" s="68">
        <f>IF(I25="na",0,IF(COUNTIFS($D$1:D25,D25,$I$1:I25,I25)&gt;1,0,1))</f>
        <v>0</v>
      </c>
      <c r="M25" s="68">
        <f>IF(S25="",0,IF(VLOOKUP(R25,#REF!,2,0)=1,S25-O25,S25-SUMIFS($S:$S,$R:$R,INDEX(meses,VLOOKUP(R25,#REF!,2,0)-1),D:D,D25)))</f>
        <v>0</v>
      </c>
      <c r="N25" s="68"/>
      <c r="O25" s="68"/>
      <c r="P25" s="68"/>
      <c r="Q25" s="68"/>
      <c r="R25" s="94" t="s">
        <v>392</v>
      </c>
      <c r="S25" s="1"/>
      <c r="T25" s="22"/>
      <c r="U25" s="5"/>
      <c r="V25" s="5"/>
      <c r="W25" s="3"/>
      <c r="X25" s="20"/>
      <c r="Y25" s="20"/>
      <c r="Z25" s="20"/>
      <c r="AA25" s="69"/>
      <c r="AB25" s="69"/>
      <c r="AC25" s="69"/>
      <c r="AD25" s="20"/>
      <c r="AE25" s="20"/>
      <c r="AF25" s="5"/>
      <c r="AG25" s="22"/>
      <c r="AH25" s="5"/>
      <c r="AI25" s="5"/>
      <c r="AJ25" s="5"/>
      <c r="AK25" s="20" t="s">
        <v>1508</v>
      </c>
      <c r="AL25" s="68" t="s">
        <v>46</v>
      </c>
      <c r="AM25" s="68">
        <v>2299</v>
      </c>
      <c r="AN25" s="68" t="s">
        <v>48</v>
      </c>
      <c r="AO25" s="68" t="s">
        <v>1509</v>
      </c>
      <c r="AP25" s="20" t="s">
        <v>2612</v>
      </c>
      <c r="AQ25" s="20" t="s">
        <v>1688</v>
      </c>
      <c r="AR25" s="2" t="s">
        <v>2556</v>
      </c>
      <c r="AS25" s="2" t="s">
        <v>2627</v>
      </c>
      <c r="AT25" s="39" t="s">
        <v>2628</v>
      </c>
      <c r="AU25" s="2"/>
      <c r="AV25" s="39" t="s">
        <v>422</v>
      </c>
      <c r="AW25" s="94" t="s">
        <v>423</v>
      </c>
      <c r="AX25" s="115">
        <v>781801293</v>
      </c>
      <c r="AY25" s="116">
        <v>1</v>
      </c>
      <c r="AZ25" s="116" t="s">
        <v>2559</v>
      </c>
      <c r="BA25" s="116" t="s">
        <v>2508</v>
      </c>
      <c r="BB25" s="116" t="s">
        <v>2596</v>
      </c>
      <c r="BC25" s="117">
        <v>781801293</v>
      </c>
      <c r="BD25" s="72">
        <v>781801293</v>
      </c>
    </row>
    <row r="26" spans="1:57" s="64" customFormat="1" ht="60" customHeight="1" x14ac:dyDescent="0.25">
      <c r="A26" s="68">
        <v>1020</v>
      </c>
      <c r="B26" s="20" t="s">
        <v>1500</v>
      </c>
      <c r="C26" s="20" t="s">
        <v>2548</v>
      </c>
      <c r="D26" s="20" t="s">
        <v>2548</v>
      </c>
      <c r="E26" s="20" t="s">
        <v>1502</v>
      </c>
      <c r="F26" s="20" t="s">
        <v>2576</v>
      </c>
      <c r="G26" s="20" t="s">
        <v>416</v>
      </c>
      <c r="H26" s="20" t="s">
        <v>2549</v>
      </c>
      <c r="I26" s="94" t="s">
        <v>416</v>
      </c>
      <c r="J26" s="94" t="s">
        <v>416</v>
      </c>
      <c r="K26" s="68">
        <f>IF(I26="na",0,IF(COUNTIFS($C$1:C26,C26,$I$1:I26,I26)&gt;1,0,1))</f>
        <v>0</v>
      </c>
      <c r="L26" s="68">
        <f>IF(I26="na",0,IF(COUNTIFS($D$1:D26,D26,$I$1:I26,I26)&gt;1,0,1))</f>
        <v>0</v>
      </c>
      <c r="M26" s="68">
        <f>IF(S26="",0,IF(VLOOKUP(R26,#REF!,2,0)=1,S26-O26,S26-SUMIFS($S:$S,$R:$R,INDEX(meses,VLOOKUP(R26,#REF!,2,0)-1),D:D,D26)))</f>
        <v>0</v>
      </c>
      <c r="N26" s="68"/>
      <c r="O26" s="68"/>
      <c r="P26" s="68"/>
      <c r="Q26" s="68"/>
      <c r="R26" s="94" t="s">
        <v>392</v>
      </c>
      <c r="S26" s="1"/>
      <c r="T26" s="22"/>
      <c r="U26" s="5"/>
      <c r="V26" s="5"/>
      <c r="W26" s="3"/>
      <c r="X26" s="20"/>
      <c r="Y26" s="20"/>
      <c r="Z26" s="20"/>
      <c r="AA26" s="69"/>
      <c r="AB26" s="69"/>
      <c r="AC26" s="69"/>
      <c r="AD26" s="20"/>
      <c r="AE26" s="20"/>
      <c r="AF26" s="5"/>
      <c r="AG26" s="22"/>
      <c r="AH26" s="5"/>
      <c r="AI26" s="5"/>
      <c r="AJ26" s="5"/>
      <c r="AK26" s="20" t="s">
        <v>1508</v>
      </c>
      <c r="AL26" s="68" t="s">
        <v>46</v>
      </c>
      <c r="AM26" s="68">
        <v>2299</v>
      </c>
      <c r="AN26" s="68" t="s">
        <v>48</v>
      </c>
      <c r="AO26" s="68" t="s">
        <v>1509</v>
      </c>
      <c r="AP26" s="20" t="s">
        <v>2612</v>
      </c>
      <c r="AQ26" s="20" t="s">
        <v>1688</v>
      </c>
      <c r="AR26" s="2" t="s">
        <v>2556</v>
      </c>
      <c r="AS26" s="2" t="s">
        <v>2629</v>
      </c>
      <c r="AT26" s="39" t="s">
        <v>2630</v>
      </c>
      <c r="AU26" s="2"/>
      <c r="AV26" s="39" t="s">
        <v>422</v>
      </c>
      <c r="AW26" s="94" t="s">
        <v>423</v>
      </c>
      <c r="AX26" s="115">
        <v>90429200</v>
      </c>
      <c r="AY26" s="116">
        <v>1</v>
      </c>
      <c r="AZ26" s="116" t="s">
        <v>2559</v>
      </c>
      <c r="BA26" s="116" t="s">
        <v>2508</v>
      </c>
      <c r="BB26" s="116" t="s">
        <v>2596</v>
      </c>
      <c r="BC26" s="117">
        <v>90429200</v>
      </c>
      <c r="BD26" s="72">
        <v>90429200</v>
      </c>
    </row>
    <row r="27" spans="1:57" s="64" customFormat="1" ht="60" customHeight="1" x14ac:dyDescent="0.25">
      <c r="A27" s="68">
        <v>1021</v>
      </c>
      <c r="B27" s="20" t="s">
        <v>1500</v>
      </c>
      <c r="C27" s="20" t="s">
        <v>2548</v>
      </c>
      <c r="D27" s="20" t="s">
        <v>2548</v>
      </c>
      <c r="E27" s="20" t="s">
        <v>1502</v>
      </c>
      <c r="F27" s="20" t="s">
        <v>2576</v>
      </c>
      <c r="G27" s="20" t="s">
        <v>416</v>
      </c>
      <c r="H27" s="20" t="s">
        <v>2549</v>
      </c>
      <c r="I27" s="94" t="s">
        <v>416</v>
      </c>
      <c r="J27" s="94" t="s">
        <v>416</v>
      </c>
      <c r="K27" s="68">
        <f>IF(I27="na",0,IF(COUNTIFS($C$1:C27,C27,$I$1:I27,I27)&gt;1,0,1))</f>
        <v>0</v>
      </c>
      <c r="L27" s="68">
        <f>IF(I27="na",0,IF(COUNTIFS($D$1:D27,D27,$I$1:I27,I27)&gt;1,0,1))</f>
        <v>0</v>
      </c>
      <c r="M27" s="68">
        <f>IF(S27="",0,IF(VLOOKUP(R27,#REF!,2,0)=1,S27-O27,S27-SUMIFS($S:$S,$R:$R,INDEX(meses,VLOOKUP(R27,#REF!,2,0)-1),D:D,D27)))</f>
        <v>0</v>
      </c>
      <c r="N27" s="68"/>
      <c r="O27" s="68"/>
      <c r="P27" s="68"/>
      <c r="Q27" s="68"/>
      <c r="R27" s="94" t="s">
        <v>392</v>
      </c>
      <c r="S27" s="1"/>
      <c r="T27" s="22"/>
      <c r="U27" s="5"/>
      <c r="V27" s="5"/>
      <c r="W27" s="3"/>
      <c r="X27" s="20"/>
      <c r="Y27" s="20"/>
      <c r="Z27" s="20"/>
      <c r="AA27" s="69"/>
      <c r="AB27" s="69"/>
      <c r="AC27" s="69"/>
      <c r="AD27" s="20"/>
      <c r="AE27" s="20"/>
      <c r="AF27" s="5"/>
      <c r="AG27" s="22"/>
      <c r="AH27" s="5"/>
      <c r="AI27" s="5"/>
      <c r="AJ27" s="5"/>
      <c r="AK27" s="20" t="s">
        <v>1508</v>
      </c>
      <c r="AL27" s="68" t="s">
        <v>46</v>
      </c>
      <c r="AM27" s="68">
        <v>2299</v>
      </c>
      <c r="AN27" s="68" t="s">
        <v>48</v>
      </c>
      <c r="AO27" s="68" t="s">
        <v>1509</v>
      </c>
      <c r="AP27" s="20" t="s">
        <v>2612</v>
      </c>
      <c r="AQ27" s="20" t="s">
        <v>1688</v>
      </c>
      <c r="AR27" s="2" t="s">
        <v>2556</v>
      </c>
      <c r="AS27" s="2" t="s">
        <v>2631</v>
      </c>
      <c r="AT27" s="39" t="s">
        <v>2632</v>
      </c>
      <c r="AU27" s="2"/>
      <c r="AV27" s="39" t="s">
        <v>422</v>
      </c>
      <c r="AW27" s="94" t="s">
        <v>423</v>
      </c>
      <c r="AX27" s="115">
        <v>10000000</v>
      </c>
      <c r="AY27" s="116">
        <v>1</v>
      </c>
      <c r="AZ27" s="116" t="s">
        <v>2559</v>
      </c>
      <c r="BA27" s="116" t="s">
        <v>2508</v>
      </c>
      <c r="BB27" s="116" t="s">
        <v>2596</v>
      </c>
      <c r="BC27" s="117">
        <v>10000000</v>
      </c>
      <c r="BD27" s="72">
        <v>10000000</v>
      </c>
    </row>
    <row r="28" spans="1:57" s="64" customFormat="1" ht="60" customHeight="1" x14ac:dyDescent="0.25">
      <c r="A28" s="68">
        <v>1022</v>
      </c>
      <c r="B28" s="20" t="s">
        <v>1500</v>
      </c>
      <c r="C28" s="20" t="s">
        <v>2548</v>
      </c>
      <c r="D28" s="20" t="s">
        <v>2548</v>
      </c>
      <c r="E28" s="20" t="s">
        <v>1502</v>
      </c>
      <c r="F28" s="20" t="s">
        <v>2576</v>
      </c>
      <c r="G28" s="20" t="s">
        <v>416</v>
      </c>
      <c r="H28" s="20" t="s">
        <v>2549</v>
      </c>
      <c r="I28" s="94" t="s">
        <v>416</v>
      </c>
      <c r="J28" s="94" t="s">
        <v>416</v>
      </c>
      <c r="K28" s="68">
        <f>IF(I28="na",0,IF(COUNTIFS($C$1:C28,C28,$I$1:I28,I28)&gt;1,0,1))</f>
        <v>0</v>
      </c>
      <c r="L28" s="68">
        <f>IF(I28="na",0,IF(COUNTIFS($D$1:D28,D28,$I$1:I28,I28)&gt;1,0,1))</f>
        <v>0</v>
      </c>
      <c r="M28" s="68">
        <f>IF(S28="",0,IF(VLOOKUP(R28,#REF!,2,0)=1,S28-O28,S28-SUMIFS($S:$S,$R:$R,INDEX(meses,VLOOKUP(R28,#REF!,2,0)-1),D:D,D28)))</f>
        <v>0</v>
      </c>
      <c r="N28" s="68"/>
      <c r="O28" s="68"/>
      <c r="P28" s="68"/>
      <c r="Q28" s="68"/>
      <c r="R28" s="94" t="s">
        <v>392</v>
      </c>
      <c r="S28" s="1"/>
      <c r="T28" s="22"/>
      <c r="U28" s="5"/>
      <c r="V28" s="5"/>
      <c r="W28" s="3"/>
      <c r="X28" s="20"/>
      <c r="Y28" s="20"/>
      <c r="Z28" s="20"/>
      <c r="AA28" s="69"/>
      <c r="AB28" s="69"/>
      <c r="AC28" s="69"/>
      <c r="AD28" s="20"/>
      <c r="AE28" s="20"/>
      <c r="AF28" s="5"/>
      <c r="AG28" s="22"/>
      <c r="AH28" s="5"/>
      <c r="AI28" s="5"/>
      <c r="AJ28" s="5"/>
      <c r="AK28" s="20" t="s">
        <v>1508</v>
      </c>
      <c r="AL28" s="68" t="s">
        <v>46</v>
      </c>
      <c r="AM28" s="68">
        <v>2299</v>
      </c>
      <c r="AN28" s="68" t="s">
        <v>48</v>
      </c>
      <c r="AO28" s="68" t="s">
        <v>1509</v>
      </c>
      <c r="AP28" s="20" t="s">
        <v>2612</v>
      </c>
      <c r="AQ28" s="20" t="s">
        <v>1688</v>
      </c>
      <c r="AR28" s="2" t="s">
        <v>2556</v>
      </c>
      <c r="AS28" s="2" t="s">
        <v>2633</v>
      </c>
      <c r="AT28" s="39" t="s">
        <v>2634</v>
      </c>
      <c r="AU28" s="2"/>
      <c r="AV28" s="39" t="s">
        <v>422</v>
      </c>
      <c r="AW28" s="94" t="s">
        <v>423</v>
      </c>
      <c r="AX28" s="115">
        <v>10000000</v>
      </c>
      <c r="AY28" s="116">
        <v>1</v>
      </c>
      <c r="AZ28" s="116" t="s">
        <v>2559</v>
      </c>
      <c r="BA28" s="116" t="s">
        <v>2508</v>
      </c>
      <c r="BB28" s="116" t="s">
        <v>2596</v>
      </c>
      <c r="BC28" s="117">
        <v>10000000</v>
      </c>
      <c r="BD28" s="72">
        <v>10000000</v>
      </c>
    </row>
    <row r="29" spans="1:57" s="64" customFormat="1" ht="60" customHeight="1" x14ac:dyDescent="0.25">
      <c r="A29" s="68">
        <v>1023</v>
      </c>
      <c r="B29" s="20" t="s">
        <v>1500</v>
      </c>
      <c r="C29" s="20" t="s">
        <v>2548</v>
      </c>
      <c r="D29" s="20" t="s">
        <v>2548</v>
      </c>
      <c r="E29" s="20" t="s">
        <v>1502</v>
      </c>
      <c r="F29" s="20" t="s">
        <v>2576</v>
      </c>
      <c r="G29" s="20" t="s">
        <v>416</v>
      </c>
      <c r="H29" s="20" t="s">
        <v>2549</v>
      </c>
      <c r="I29" s="94" t="s">
        <v>416</v>
      </c>
      <c r="J29" s="94" t="s">
        <v>416</v>
      </c>
      <c r="K29" s="68">
        <f>IF(I29="na",0,IF(COUNTIFS($C$1:C29,C29,$I$1:I29,I29)&gt;1,0,1))</f>
        <v>0</v>
      </c>
      <c r="L29" s="68">
        <f>IF(I29="na",0,IF(COUNTIFS($D$1:D29,D29,$I$1:I29,I29)&gt;1,0,1))</f>
        <v>0</v>
      </c>
      <c r="M29" s="68">
        <f>IF(S29="",0,IF(VLOOKUP(R29,#REF!,2,0)=1,S29-O29,S29-SUMIFS($S:$S,$R:$R,INDEX(meses,VLOOKUP(R29,#REF!,2,0)-1),D:D,D29)))</f>
        <v>0</v>
      </c>
      <c r="N29" s="68"/>
      <c r="O29" s="68"/>
      <c r="P29" s="68"/>
      <c r="Q29" s="68"/>
      <c r="R29" s="94" t="s">
        <v>392</v>
      </c>
      <c r="S29" s="1"/>
      <c r="T29" s="22"/>
      <c r="U29" s="5"/>
      <c r="V29" s="5"/>
      <c r="W29" s="3"/>
      <c r="X29" s="20"/>
      <c r="Y29" s="20"/>
      <c r="Z29" s="20"/>
      <c r="AA29" s="69"/>
      <c r="AB29" s="69"/>
      <c r="AC29" s="69"/>
      <c r="AD29" s="20"/>
      <c r="AE29" s="20"/>
      <c r="AF29" s="5"/>
      <c r="AG29" s="22"/>
      <c r="AH29" s="5"/>
      <c r="AI29" s="5"/>
      <c r="AJ29" s="5"/>
      <c r="AK29" s="20" t="s">
        <v>1508</v>
      </c>
      <c r="AL29" s="68" t="s">
        <v>46</v>
      </c>
      <c r="AM29" s="68">
        <v>2299</v>
      </c>
      <c r="AN29" s="68" t="s">
        <v>48</v>
      </c>
      <c r="AO29" s="68" t="s">
        <v>1509</v>
      </c>
      <c r="AP29" s="20" t="s">
        <v>2612</v>
      </c>
      <c r="AQ29" s="20" t="s">
        <v>1688</v>
      </c>
      <c r="AR29" s="2" t="s">
        <v>2556</v>
      </c>
      <c r="AS29" s="2" t="s">
        <v>2635</v>
      </c>
      <c r="AT29" s="39" t="s">
        <v>2636</v>
      </c>
      <c r="AU29" s="2"/>
      <c r="AV29" s="39" t="s">
        <v>422</v>
      </c>
      <c r="AW29" s="94" t="s">
        <v>423</v>
      </c>
      <c r="AX29" s="115">
        <v>69498000</v>
      </c>
      <c r="AY29" s="116">
        <v>1</v>
      </c>
      <c r="AZ29" s="116" t="s">
        <v>2559</v>
      </c>
      <c r="BA29" s="116" t="s">
        <v>2508</v>
      </c>
      <c r="BB29" s="116" t="s">
        <v>2596</v>
      </c>
      <c r="BC29" s="117">
        <v>69498000</v>
      </c>
      <c r="BD29" s="72">
        <v>69498000</v>
      </c>
    </row>
    <row r="30" spans="1:57" s="95" customFormat="1" ht="390" x14ac:dyDescent="0.25">
      <c r="A30" s="68">
        <v>1159</v>
      </c>
      <c r="B30" s="20" t="s">
        <v>1500</v>
      </c>
      <c r="C30" s="20" t="s">
        <v>1501</v>
      </c>
      <c r="D30" s="20" t="s">
        <v>1501</v>
      </c>
      <c r="E30" s="20" t="s">
        <v>1502</v>
      </c>
      <c r="F30" s="20" t="s">
        <v>1503</v>
      </c>
      <c r="G30" s="20" t="s">
        <v>416</v>
      </c>
      <c r="H30" s="23" t="s">
        <v>412</v>
      </c>
      <c r="I30" s="94" t="s">
        <v>416</v>
      </c>
      <c r="J30" s="94" t="s">
        <v>416</v>
      </c>
      <c r="K30" s="68">
        <f>IF(I30="na",0,IF(COUNTIFS($C$1:C30,C30,$I$1:I30,I30)&gt;1,0,1))</f>
        <v>0</v>
      </c>
      <c r="L30" s="68">
        <f>IF(I30="na",0,IF(COUNTIFS($D$1:D30,D30,$I$1:I30,I30)&gt;1,0,1))</f>
        <v>0</v>
      </c>
      <c r="M30" s="68">
        <f>IF(S30="",0,IF(VLOOKUP(R30,#REF!,2,0)=1,S30-O30,S30-SUMIFS($S:$S,$R:$R,INDEX(meses,VLOOKUP(R30,#REF!,2,0)-1),D:D,D30)))</f>
        <v>0</v>
      </c>
      <c r="N30" s="68"/>
      <c r="O30" s="68"/>
      <c r="P30" s="68"/>
      <c r="Q30" s="68"/>
      <c r="R30" s="2" t="s">
        <v>1597</v>
      </c>
      <c r="S30" s="2"/>
      <c r="T30" s="22"/>
      <c r="U30" s="5"/>
      <c r="V30" s="5"/>
      <c r="W30" s="5"/>
      <c r="X30" s="20" t="s">
        <v>416</v>
      </c>
      <c r="Y30" s="20" t="s">
        <v>1504</v>
      </c>
      <c r="Z30" s="20" t="s">
        <v>1505</v>
      </c>
      <c r="AA30" s="174">
        <v>0</v>
      </c>
      <c r="AB30" s="74">
        <v>20100000</v>
      </c>
      <c r="AC30" s="69">
        <f t="shared" ref="AC30:AC31" si="2">AB30-AA30</f>
        <v>20100000</v>
      </c>
      <c r="AD30" s="20" t="s">
        <v>1506</v>
      </c>
      <c r="AE30" s="20" t="s">
        <v>1507</v>
      </c>
      <c r="AF30" s="80">
        <v>5844776</v>
      </c>
      <c r="AG30" s="22">
        <f t="shared" ref="AG30:AG31" si="3">(AF30-AA30)/(AB30-AA30)</f>
        <v>0.29078487562189054</v>
      </c>
      <c r="AH30" s="39" t="s">
        <v>1585</v>
      </c>
      <c r="AI30" s="68" t="s">
        <v>407</v>
      </c>
      <c r="AJ30" s="21" t="s">
        <v>1586</v>
      </c>
      <c r="AK30" s="20" t="s">
        <v>1508</v>
      </c>
      <c r="AL30" s="68" t="s">
        <v>46</v>
      </c>
      <c r="AM30" s="68">
        <v>2299</v>
      </c>
      <c r="AN30" s="68" t="s">
        <v>48</v>
      </c>
      <c r="AO30" s="68" t="s">
        <v>1509</v>
      </c>
      <c r="AP30" s="20" t="s">
        <v>1510</v>
      </c>
      <c r="AQ30" s="20" t="s">
        <v>1511</v>
      </c>
      <c r="AR30" s="2" t="s">
        <v>1512</v>
      </c>
      <c r="AS30" s="2" t="s">
        <v>1513</v>
      </c>
      <c r="AT30" s="39" t="s">
        <v>1514</v>
      </c>
      <c r="AU30" s="39"/>
      <c r="AV30" s="39" t="s">
        <v>70</v>
      </c>
      <c r="AW30" s="2" t="s">
        <v>55</v>
      </c>
      <c r="AX30" s="70">
        <v>6700000</v>
      </c>
      <c r="AY30" s="71">
        <v>12</v>
      </c>
      <c r="AZ30" s="71" t="s">
        <v>1515</v>
      </c>
      <c r="BA30" s="71" t="s">
        <v>1516</v>
      </c>
      <c r="BB30" s="71" t="s">
        <v>58</v>
      </c>
      <c r="BC30" s="72">
        <v>80400000</v>
      </c>
      <c r="BD30" s="72">
        <v>27400000</v>
      </c>
      <c r="BE30" s="175"/>
    </row>
    <row r="31" spans="1:57" s="95" customFormat="1" ht="240" x14ac:dyDescent="0.25">
      <c r="A31" s="68">
        <v>1160</v>
      </c>
      <c r="B31" s="20" t="s">
        <v>1500</v>
      </c>
      <c r="C31" s="20" t="s">
        <v>1501</v>
      </c>
      <c r="D31" s="20" t="s">
        <v>1501</v>
      </c>
      <c r="E31" s="20" t="s">
        <v>1502</v>
      </c>
      <c r="F31" s="20" t="s">
        <v>1503</v>
      </c>
      <c r="G31" s="20" t="s">
        <v>416</v>
      </c>
      <c r="H31" s="23" t="s">
        <v>412</v>
      </c>
      <c r="I31" s="94" t="s">
        <v>416</v>
      </c>
      <c r="J31" s="94" t="s">
        <v>416</v>
      </c>
      <c r="K31" s="68">
        <f>IF(I31="na",0,IF(COUNTIFS($C$1:C31,C31,$I$1:I31,I31)&gt;1,0,1))</f>
        <v>0</v>
      </c>
      <c r="L31" s="68">
        <f>IF(I31="na",0,IF(COUNTIFS($D$1:D31,D31,$I$1:I31,I31)&gt;1,0,1))</f>
        <v>0</v>
      </c>
      <c r="M31" s="68">
        <f>IF(S31="",0,IF(VLOOKUP(R31,#REF!,2,0)=1,S31-O31,S31-SUMIFS($S:$S,$R:$R,INDEX(meses,VLOOKUP(R31,#REF!,2,0)-1),D:D,D31)))</f>
        <v>0</v>
      </c>
      <c r="N31" s="68"/>
      <c r="O31" s="68"/>
      <c r="P31" s="68"/>
      <c r="Q31" s="68"/>
      <c r="R31" s="2" t="s">
        <v>1597</v>
      </c>
      <c r="S31" s="2"/>
      <c r="T31" s="22"/>
      <c r="U31" s="5"/>
      <c r="V31" s="5"/>
      <c r="W31" s="5"/>
      <c r="X31" s="20" t="s">
        <v>416</v>
      </c>
      <c r="Y31" s="20" t="s">
        <v>1517</v>
      </c>
      <c r="Z31" s="20" t="s">
        <v>1505</v>
      </c>
      <c r="AA31" s="176">
        <v>888000</v>
      </c>
      <c r="AB31" s="74">
        <v>1200000</v>
      </c>
      <c r="AC31" s="69">
        <f t="shared" si="2"/>
        <v>312000</v>
      </c>
      <c r="AD31" s="20" t="s">
        <v>1506</v>
      </c>
      <c r="AE31" s="90" t="s">
        <v>1518</v>
      </c>
      <c r="AF31" s="80">
        <v>906239</v>
      </c>
      <c r="AG31" s="22">
        <f t="shared" si="3"/>
        <v>5.8458333333333334E-2</v>
      </c>
      <c r="AH31" s="5" t="s">
        <v>1587</v>
      </c>
      <c r="AI31" s="68" t="s">
        <v>407</v>
      </c>
      <c r="AJ31" s="21" t="s">
        <v>1588</v>
      </c>
      <c r="AK31" s="20" t="s">
        <v>1508</v>
      </c>
      <c r="AL31" s="68" t="s">
        <v>46</v>
      </c>
      <c r="AM31" s="68">
        <v>2299</v>
      </c>
      <c r="AN31" s="68" t="s">
        <v>48</v>
      </c>
      <c r="AO31" s="68" t="s">
        <v>1509</v>
      </c>
      <c r="AP31" s="20" t="s">
        <v>1510</v>
      </c>
      <c r="AQ31" s="20" t="s">
        <v>1511</v>
      </c>
      <c r="AR31" s="2" t="s">
        <v>1512</v>
      </c>
      <c r="AS31" s="2" t="s">
        <v>1519</v>
      </c>
      <c r="AT31" s="39" t="s">
        <v>1520</v>
      </c>
      <c r="AU31" s="39"/>
      <c r="AV31" s="39" t="s">
        <v>70</v>
      </c>
      <c r="AW31" s="2" t="s">
        <v>55</v>
      </c>
      <c r="AX31" s="70">
        <v>6800000</v>
      </c>
      <c r="AY31" s="71">
        <v>12</v>
      </c>
      <c r="AZ31" s="71" t="s">
        <v>1515</v>
      </c>
      <c r="BA31" s="71" t="s">
        <v>1516</v>
      </c>
      <c r="BB31" s="71" t="s">
        <v>58</v>
      </c>
      <c r="BC31" s="72">
        <v>81600000</v>
      </c>
      <c r="BD31" s="72">
        <v>61750000</v>
      </c>
    </row>
    <row r="32" spans="1:57" s="95" customFormat="1" ht="90" x14ac:dyDescent="0.25">
      <c r="A32" s="68">
        <v>1161</v>
      </c>
      <c r="B32" s="20" t="s">
        <v>1500</v>
      </c>
      <c r="C32" s="20" t="s">
        <v>1501</v>
      </c>
      <c r="D32" s="20" t="s">
        <v>1501</v>
      </c>
      <c r="E32" s="20" t="s">
        <v>1502</v>
      </c>
      <c r="F32" s="20" t="s">
        <v>1503</v>
      </c>
      <c r="G32" s="20" t="s">
        <v>416</v>
      </c>
      <c r="H32" s="23" t="s">
        <v>412</v>
      </c>
      <c r="I32" s="94" t="s">
        <v>416</v>
      </c>
      <c r="J32" s="94" t="s">
        <v>416</v>
      </c>
      <c r="K32" s="68">
        <f>IF(I32="na",0,IF(COUNTIFS($C$1:C32,C32,$I$1:I32,I32)&gt;1,0,1))</f>
        <v>0</v>
      </c>
      <c r="L32" s="68">
        <f>IF(I32="na",0,IF(COUNTIFS($D$1:D32,D32,$I$1:I32,I32)&gt;1,0,1))</f>
        <v>0</v>
      </c>
      <c r="M32" s="68">
        <f>IF(S32="",0,IF(VLOOKUP(R32,#REF!,2,0)=1,S32-O32,S32-SUMIFS($S:$S,$R:$R,INDEX(meses,VLOOKUP(R32,#REF!,2,0)-1),D:D,D32)))</f>
        <v>0</v>
      </c>
      <c r="N32" s="68"/>
      <c r="O32" s="68"/>
      <c r="P32" s="68"/>
      <c r="Q32" s="68"/>
      <c r="R32" s="2" t="s">
        <v>1597</v>
      </c>
      <c r="S32" s="2"/>
      <c r="T32" s="22"/>
      <c r="U32" s="5"/>
      <c r="V32" s="5"/>
      <c r="W32" s="5"/>
      <c r="X32" s="20" t="s">
        <v>416</v>
      </c>
      <c r="Y32" s="20"/>
      <c r="Z32" s="20"/>
      <c r="AA32" s="69"/>
      <c r="AB32" s="69"/>
      <c r="AC32" s="69"/>
      <c r="AD32" s="20"/>
      <c r="AE32" s="20"/>
      <c r="AF32" s="2"/>
      <c r="AG32" s="22"/>
      <c r="AH32" s="5"/>
      <c r="AI32" s="5"/>
      <c r="AJ32" s="5"/>
      <c r="AK32" s="20" t="s">
        <v>1508</v>
      </c>
      <c r="AL32" s="68" t="s">
        <v>46</v>
      </c>
      <c r="AM32" s="68">
        <v>2299</v>
      </c>
      <c r="AN32" s="68" t="s">
        <v>48</v>
      </c>
      <c r="AO32" s="68" t="s">
        <v>1509</v>
      </c>
      <c r="AP32" s="20" t="s">
        <v>1510</v>
      </c>
      <c r="AQ32" s="20" t="s">
        <v>1511</v>
      </c>
      <c r="AR32" s="2" t="s">
        <v>1512</v>
      </c>
      <c r="AS32" s="2" t="s">
        <v>1521</v>
      </c>
      <c r="AT32" s="39" t="s">
        <v>1522</v>
      </c>
      <c r="AU32" s="39"/>
      <c r="AV32" s="39" t="s">
        <v>422</v>
      </c>
      <c r="AW32" s="2" t="s">
        <v>55</v>
      </c>
      <c r="AX32" s="70">
        <v>48004266.659999996</v>
      </c>
      <c r="AY32" s="71">
        <v>12</v>
      </c>
      <c r="AZ32" s="71" t="s">
        <v>1515</v>
      </c>
      <c r="BA32" s="71" t="s">
        <v>1523</v>
      </c>
      <c r="BB32" s="71" t="s">
        <v>1524</v>
      </c>
      <c r="BC32" s="72">
        <v>576051199.91999996</v>
      </c>
      <c r="BD32" s="72">
        <v>82000000</v>
      </c>
      <c r="BE32" s="175"/>
    </row>
    <row r="33" spans="1:56" s="95" customFormat="1" ht="75" x14ac:dyDescent="0.25">
      <c r="A33" s="68">
        <v>1162</v>
      </c>
      <c r="B33" s="20" t="s">
        <v>1500</v>
      </c>
      <c r="C33" s="20" t="s">
        <v>1501</v>
      </c>
      <c r="D33" s="20" t="s">
        <v>1501</v>
      </c>
      <c r="E33" s="20" t="s">
        <v>1502</v>
      </c>
      <c r="F33" s="20" t="s">
        <v>1503</v>
      </c>
      <c r="G33" s="20" t="s">
        <v>416</v>
      </c>
      <c r="H33" s="23" t="s">
        <v>412</v>
      </c>
      <c r="I33" s="94" t="s">
        <v>416</v>
      </c>
      <c r="J33" s="94" t="s">
        <v>416</v>
      </c>
      <c r="K33" s="68">
        <f>IF(I33="na",0,IF(COUNTIFS($C$1:C33,C33,$I$1:I33,I33)&gt;1,0,1))</f>
        <v>0</v>
      </c>
      <c r="L33" s="68">
        <f>IF(I33="na",0,IF(COUNTIFS($D$1:D33,D33,$I$1:I33,I33)&gt;1,0,1))</f>
        <v>0</v>
      </c>
      <c r="M33" s="68">
        <f>IF(S33="",0,IF(VLOOKUP(R33,#REF!,2,0)=1,S33-O33,S33-SUMIFS($S:$S,$R:$R,INDEX(meses,VLOOKUP(R33,#REF!,2,0)-1),D:D,D33)))</f>
        <v>0</v>
      </c>
      <c r="N33" s="68"/>
      <c r="O33" s="68"/>
      <c r="P33" s="68"/>
      <c r="Q33" s="68"/>
      <c r="R33" s="2" t="s">
        <v>1597</v>
      </c>
      <c r="S33" s="2"/>
      <c r="T33" s="22"/>
      <c r="U33" s="5"/>
      <c r="V33" s="5"/>
      <c r="W33" s="5"/>
      <c r="X33" s="20" t="s">
        <v>416</v>
      </c>
      <c r="Y33" s="20"/>
      <c r="Z33" s="20"/>
      <c r="AA33" s="69"/>
      <c r="AB33" s="69"/>
      <c r="AC33" s="69"/>
      <c r="AD33" s="20"/>
      <c r="AE33" s="20"/>
      <c r="AF33" s="2"/>
      <c r="AG33" s="22"/>
      <c r="AH33" s="5"/>
      <c r="AI33" s="5"/>
      <c r="AJ33" s="5"/>
      <c r="AK33" s="20" t="s">
        <v>1508</v>
      </c>
      <c r="AL33" s="68" t="s">
        <v>46</v>
      </c>
      <c r="AM33" s="68">
        <v>2299</v>
      </c>
      <c r="AN33" s="68" t="s">
        <v>48</v>
      </c>
      <c r="AO33" s="68" t="s">
        <v>1509</v>
      </c>
      <c r="AP33" s="20" t="s">
        <v>1510</v>
      </c>
      <c r="AQ33" s="20" t="s">
        <v>1511</v>
      </c>
      <c r="AR33" s="2" t="s">
        <v>1512</v>
      </c>
      <c r="AS33" s="2"/>
      <c r="AT33" s="39" t="s">
        <v>1525</v>
      </c>
      <c r="AU33" s="39"/>
      <c r="AV33" s="39" t="s">
        <v>70</v>
      </c>
      <c r="AW33" s="2" t="s">
        <v>55</v>
      </c>
      <c r="AX33" s="70">
        <v>6100000</v>
      </c>
      <c r="AY33" s="71">
        <v>12</v>
      </c>
      <c r="AZ33" s="71" t="s">
        <v>1515</v>
      </c>
      <c r="BA33" s="71" t="s">
        <v>1516</v>
      </c>
      <c r="BB33" s="71" t="s">
        <v>58</v>
      </c>
      <c r="BC33" s="72">
        <v>73200000</v>
      </c>
      <c r="BD33" s="72"/>
    </row>
    <row r="34" spans="1:56" s="95" customFormat="1" ht="75" x14ac:dyDescent="0.25">
      <c r="A34" s="68">
        <v>1163</v>
      </c>
      <c r="B34" s="20" t="s">
        <v>1500</v>
      </c>
      <c r="C34" s="20" t="s">
        <v>1501</v>
      </c>
      <c r="D34" s="20" t="s">
        <v>1501</v>
      </c>
      <c r="E34" s="20" t="s">
        <v>1502</v>
      </c>
      <c r="F34" s="20" t="s">
        <v>1503</v>
      </c>
      <c r="G34" s="20" t="s">
        <v>416</v>
      </c>
      <c r="H34" s="23" t="s">
        <v>412</v>
      </c>
      <c r="I34" s="94" t="s">
        <v>416</v>
      </c>
      <c r="J34" s="94" t="s">
        <v>416</v>
      </c>
      <c r="K34" s="68">
        <f>IF(I34="na",0,IF(COUNTIFS($C$1:C34,C34,$I$1:I34,I34)&gt;1,0,1))</f>
        <v>0</v>
      </c>
      <c r="L34" s="68">
        <f>IF(I34="na",0,IF(COUNTIFS($D$1:D34,D34,$I$1:I34,I34)&gt;1,0,1))</f>
        <v>0</v>
      </c>
      <c r="M34" s="68">
        <f>IF(S34="",0,IF(VLOOKUP(R34,#REF!,2,0)=1,S34-O34,S34-SUMIFS($S:$S,$R:$R,INDEX(meses,VLOOKUP(R34,#REF!,2,0)-1),D:D,D34)))</f>
        <v>0</v>
      </c>
      <c r="N34" s="68"/>
      <c r="O34" s="68"/>
      <c r="P34" s="68"/>
      <c r="Q34" s="68"/>
      <c r="R34" s="2" t="s">
        <v>1597</v>
      </c>
      <c r="S34" s="2"/>
      <c r="T34" s="22"/>
      <c r="U34" s="5"/>
      <c r="V34" s="5"/>
      <c r="W34" s="5"/>
      <c r="X34" s="20" t="s">
        <v>416</v>
      </c>
      <c r="Y34" s="20"/>
      <c r="Z34" s="20"/>
      <c r="AA34" s="69"/>
      <c r="AB34" s="69"/>
      <c r="AC34" s="69"/>
      <c r="AD34" s="20"/>
      <c r="AE34" s="20"/>
      <c r="AF34" s="2"/>
      <c r="AG34" s="22"/>
      <c r="AH34" s="5"/>
      <c r="AI34" s="5"/>
      <c r="AJ34" s="5"/>
      <c r="AK34" s="20" t="s">
        <v>1508</v>
      </c>
      <c r="AL34" s="68" t="s">
        <v>46</v>
      </c>
      <c r="AM34" s="68">
        <v>2299</v>
      </c>
      <c r="AN34" s="68" t="s">
        <v>48</v>
      </c>
      <c r="AO34" s="68" t="s">
        <v>1509</v>
      </c>
      <c r="AP34" s="20" t="s">
        <v>1510</v>
      </c>
      <c r="AQ34" s="20" t="s">
        <v>1511</v>
      </c>
      <c r="AR34" s="2" t="s">
        <v>1512</v>
      </c>
      <c r="AS34" s="2" t="s">
        <v>1526</v>
      </c>
      <c r="AT34" s="39" t="s">
        <v>1527</v>
      </c>
      <c r="AU34" s="39"/>
      <c r="AV34" s="39" t="s">
        <v>70</v>
      </c>
      <c r="AW34" s="2" t="s">
        <v>55</v>
      </c>
      <c r="AX34" s="70">
        <v>3800000</v>
      </c>
      <c r="AY34" s="71">
        <v>12</v>
      </c>
      <c r="AZ34" s="71" t="s">
        <v>1515</v>
      </c>
      <c r="BA34" s="71" t="s">
        <v>1516</v>
      </c>
      <c r="BB34" s="71" t="s">
        <v>58</v>
      </c>
      <c r="BC34" s="72">
        <v>45600000</v>
      </c>
      <c r="BD34" s="72">
        <v>19000000</v>
      </c>
    </row>
    <row r="35" spans="1:56" s="95" customFormat="1" ht="90" x14ac:dyDescent="0.25">
      <c r="A35" s="68">
        <v>1164</v>
      </c>
      <c r="B35" s="20" t="s">
        <v>1500</v>
      </c>
      <c r="C35" s="20" t="s">
        <v>1501</v>
      </c>
      <c r="D35" s="20" t="s">
        <v>1501</v>
      </c>
      <c r="E35" s="20" t="s">
        <v>1502</v>
      </c>
      <c r="F35" s="20" t="s">
        <v>1503</v>
      </c>
      <c r="G35" s="20" t="s">
        <v>416</v>
      </c>
      <c r="H35" s="23" t="s">
        <v>412</v>
      </c>
      <c r="I35" s="94" t="s">
        <v>416</v>
      </c>
      <c r="J35" s="94" t="s">
        <v>416</v>
      </c>
      <c r="K35" s="68">
        <f>IF(I35="na",0,IF(COUNTIFS($C$1:C35,C35,$I$1:I35,I35)&gt;1,0,1))</f>
        <v>0</v>
      </c>
      <c r="L35" s="68">
        <f>IF(I35="na",0,IF(COUNTIFS($D$1:D35,D35,$I$1:I35,I35)&gt;1,0,1))</f>
        <v>0</v>
      </c>
      <c r="M35" s="68">
        <f>IF(S35="",0,IF(VLOOKUP(R35,#REF!,2,0)=1,S35-O35,S35-SUMIFS($S:$S,$R:$R,INDEX(meses,VLOOKUP(R35,#REF!,2,0)-1),D:D,D35)))</f>
        <v>0</v>
      </c>
      <c r="N35" s="68"/>
      <c r="O35" s="68"/>
      <c r="P35" s="68"/>
      <c r="Q35" s="68"/>
      <c r="R35" s="2" t="s">
        <v>1597</v>
      </c>
      <c r="S35" s="2"/>
      <c r="T35" s="22"/>
      <c r="U35" s="5"/>
      <c r="V35" s="5"/>
      <c r="W35" s="5"/>
      <c r="X35" s="20" t="s">
        <v>416</v>
      </c>
      <c r="Y35" s="20"/>
      <c r="Z35" s="20"/>
      <c r="AA35" s="69"/>
      <c r="AB35" s="69"/>
      <c r="AC35" s="69"/>
      <c r="AD35" s="20"/>
      <c r="AE35" s="20"/>
      <c r="AF35" s="2"/>
      <c r="AG35" s="22"/>
      <c r="AH35" s="5"/>
      <c r="AI35" s="5"/>
      <c r="AJ35" s="5"/>
      <c r="AK35" s="20" t="s">
        <v>1508</v>
      </c>
      <c r="AL35" s="68" t="s">
        <v>46</v>
      </c>
      <c r="AM35" s="68">
        <v>2299</v>
      </c>
      <c r="AN35" s="68" t="s">
        <v>48</v>
      </c>
      <c r="AO35" s="68" t="s">
        <v>1509</v>
      </c>
      <c r="AP35" s="20" t="s">
        <v>1510</v>
      </c>
      <c r="AQ35" s="20" t="s">
        <v>1511</v>
      </c>
      <c r="AR35" s="2" t="s">
        <v>1512</v>
      </c>
      <c r="AS35" s="2" t="s">
        <v>1528</v>
      </c>
      <c r="AT35" s="39" t="s">
        <v>1529</v>
      </c>
      <c r="AU35" s="39"/>
      <c r="AV35" s="39" t="s">
        <v>70</v>
      </c>
      <c r="AW35" s="2" t="s">
        <v>55</v>
      </c>
      <c r="AX35" s="70">
        <v>5600000</v>
      </c>
      <c r="AY35" s="71">
        <v>12</v>
      </c>
      <c r="AZ35" s="71" t="s">
        <v>1515</v>
      </c>
      <c r="BA35" s="71" t="s">
        <v>1516</v>
      </c>
      <c r="BB35" s="71" t="s">
        <v>58</v>
      </c>
      <c r="BC35" s="72">
        <v>67200000</v>
      </c>
      <c r="BD35" s="72">
        <v>29000000</v>
      </c>
    </row>
    <row r="36" spans="1:56" s="95" customFormat="1" ht="60" x14ac:dyDescent="0.25">
      <c r="A36" s="68">
        <v>1165</v>
      </c>
      <c r="B36" s="20" t="s">
        <v>1500</v>
      </c>
      <c r="C36" s="20" t="s">
        <v>1501</v>
      </c>
      <c r="D36" s="20" t="s">
        <v>1501</v>
      </c>
      <c r="E36" s="20" t="s">
        <v>1502</v>
      </c>
      <c r="F36" s="20" t="s">
        <v>1503</v>
      </c>
      <c r="G36" s="20" t="s">
        <v>416</v>
      </c>
      <c r="H36" s="23" t="s">
        <v>412</v>
      </c>
      <c r="I36" s="94" t="s">
        <v>416</v>
      </c>
      <c r="J36" s="94" t="s">
        <v>416</v>
      </c>
      <c r="K36" s="68">
        <f>IF(I36="na",0,IF(COUNTIFS($C$1:C36,C36,$I$1:I36,I36)&gt;1,0,1))</f>
        <v>0</v>
      </c>
      <c r="L36" s="68">
        <f>IF(I36="na",0,IF(COUNTIFS($D$1:D36,D36,$I$1:I36,I36)&gt;1,0,1))</f>
        <v>0</v>
      </c>
      <c r="M36" s="68">
        <f>IF(S36="",0,IF(VLOOKUP(R36,#REF!,2,0)=1,S36-O36,S36-SUMIFS($S:$S,$R:$R,INDEX(meses,VLOOKUP(R36,#REF!,2,0)-1),D:D,D36)))</f>
        <v>0</v>
      </c>
      <c r="N36" s="68"/>
      <c r="O36" s="68"/>
      <c r="P36" s="68"/>
      <c r="Q36" s="68"/>
      <c r="R36" s="2" t="s">
        <v>1597</v>
      </c>
      <c r="S36" s="2"/>
      <c r="T36" s="22"/>
      <c r="U36" s="5"/>
      <c r="V36" s="5"/>
      <c r="W36" s="5"/>
      <c r="X36" s="20" t="s">
        <v>416</v>
      </c>
      <c r="Y36" s="20"/>
      <c r="Z36" s="20"/>
      <c r="AA36" s="69"/>
      <c r="AB36" s="69"/>
      <c r="AC36" s="69"/>
      <c r="AD36" s="20"/>
      <c r="AE36" s="20"/>
      <c r="AF36" s="2"/>
      <c r="AG36" s="22"/>
      <c r="AH36" s="5"/>
      <c r="AI36" s="5"/>
      <c r="AJ36" s="5"/>
      <c r="AK36" s="20" t="s">
        <v>1508</v>
      </c>
      <c r="AL36" s="68" t="s">
        <v>46</v>
      </c>
      <c r="AM36" s="68">
        <v>2299</v>
      </c>
      <c r="AN36" s="68" t="s">
        <v>48</v>
      </c>
      <c r="AO36" s="68" t="s">
        <v>1509</v>
      </c>
      <c r="AP36" s="20" t="s">
        <v>1510</v>
      </c>
      <c r="AQ36" s="20" t="s">
        <v>1511</v>
      </c>
      <c r="AR36" s="2" t="s">
        <v>1512</v>
      </c>
      <c r="AS36" s="2" t="s">
        <v>1530</v>
      </c>
      <c r="AT36" s="39" t="s">
        <v>1531</v>
      </c>
      <c r="AU36" s="39"/>
      <c r="AV36" s="39" t="s">
        <v>70</v>
      </c>
      <c r="AW36" s="2" t="s">
        <v>55</v>
      </c>
      <c r="AX36" s="70">
        <v>6500000</v>
      </c>
      <c r="AY36" s="71">
        <v>12</v>
      </c>
      <c r="AZ36" s="71" t="s">
        <v>1515</v>
      </c>
      <c r="BA36" s="71" t="s">
        <v>1516</v>
      </c>
      <c r="BB36" s="71" t="s">
        <v>58</v>
      </c>
      <c r="BC36" s="72">
        <v>78000000</v>
      </c>
      <c r="BD36" s="72">
        <v>66500000</v>
      </c>
    </row>
    <row r="37" spans="1:56" s="95" customFormat="1" ht="90" x14ac:dyDescent="0.25">
      <c r="A37" s="68">
        <v>1166</v>
      </c>
      <c r="B37" s="20" t="s">
        <v>1500</v>
      </c>
      <c r="C37" s="20" t="s">
        <v>1501</v>
      </c>
      <c r="D37" s="20" t="s">
        <v>1501</v>
      </c>
      <c r="E37" s="20" t="s">
        <v>1502</v>
      </c>
      <c r="F37" s="20" t="s">
        <v>1503</v>
      </c>
      <c r="G37" s="20" t="s">
        <v>416</v>
      </c>
      <c r="H37" s="23" t="s">
        <v>412</v>
      </c>
      <c r="I37" s="94" t="s">
        <v>416</v>
      </c>
      <c r="J37" s="94" t="s">
        <v>416</v>
      </c>
      <c r="K37" s="68">
        <f>IF(I37="na",0,IF(COUNTIFS($C$1:C37,C37,$I$1:I37,I37)&gt;1,0,1))</f>
        <v>0</v>
      </c>
      <c r="L37" s="68">
        <f>IF(I37="na",0,IF(COUNTIFS($D$1:D37,D37,$I$1:I37,I37)&gt;1,0,1))</f>
        <v>0</v>
      </c>
      <c r="M37" s="68">
        <f>IF(S37="",0,IF(VLOOKUP(R37,#REF!,2,0)=1,S37-O37,S37-SUMIFS($S:$S,$R:$R,INDEX(meses,VLOOKUP(R37,#REF!,2,0)-1),D:D,D37)))</f>
        <v>0</v>
      </c>
      <c r="N37" s="68"/>
      <c r="O37" s="68"/>
      <c r="P37" s="68"/>
      <c r="Q37" s="68"/>
      <c r="R37" s="2" t="s">
        <v>1597</v>
      </c>
      <c r="S37" s="2"/>
      <c r="T37" s="22"/>
      <c r="U37" s="5"/>
      <c r="V37" s="5"/>
      <c r="W37" s="5"/>
      <c r="X37" s="20" t="s">
        <v>416</v>
      </c>
      <c r="Y37" s="20"/>
      <c r="Z37" s="20"/>
      <c r="AA37" s="69"/>
      <c r="AB37" s="69"/>
      <c r="AC37" s="69"/>
      <c r="AD37" s="20"/>
      <c r="AE37" s="20"/>
      <c r="AF37" s="2"/>
      <c r="AG37" s="22"/>
      <c r="AH37" s="5"/>
      <c r="AI37" s="5"/>
      <c r="AJ37" s="5"/>
      <c r="AK37" s="20" t="s">
        <v>1508</v>
      </c>
      <c r="AL37" s="68" t="s">
        <v>46</v>
      </c>
      <c r="AM37" s="68">
        <v>2299</v>
      </c>
      <c r="AN37" s="68" t="s">
        <v>48</v>
      </c>
      <c r="AO37" s="68" t="s">
        <v>1509</v>
      </c>
      <c r="AP37" s="20" t="s">
        <v>1510</v>
      </c>
      <c r="AQ37" s="20" t="s">
        <v>1511</v>
      </c>
      <c r="AR37" s="2" t="s">
        <v>1512</v>
      </c>
      <c r="AS37" s="2" t="s">
        <v>1532</v>
      </c>
      <c r="AT37" s="39" t="s">
        <v>1533</v>
      </c>
      <c r="AU37" s="39"/>
      <c r="AV37" s="39" t="s">
        <v>422</v>
      </c>
      <c r="AW37" s="2" t="s">
        <v>55</v>
      </c>
      <c r="AX37" s="70">
        <v>27000000</v>
      </c>
      <c r="AY37" s="71">
        <v>12</v>
      </c>
      <c r="AZ37" s="71" t="s">
        <v>1515</v>
      </c>
      <c r="BA37" s="71" t="s">
        <v>1516</v>
      </c>
      <c r="BB37" s="71" t="s">
        <v>58</v>
      </c>
      <c r="BC37" s="72">
        <v>324000000</v>
      </c>
      <c r="BD37" s="72">
        <v>600000000</v>
      </c>
    </row>
    <row r="38" spans="1:56" s="95" customFormat="1" ht="285" x14ac:dyDescent="0.25">
      <c r="A38" s="68">
        <v>1167</v>
      </c>
      <c r="B38" s="20" t="s">
        <v>1500</v>
      </c>
      <c r="C38" s="20" t="s">
        <v>1501</v>
      </c>
      <c r="D38" s="20" t="s">
        <v>1501</v>
      </c>
      <c r="E38" s="20" t="s">
        <v>1502</v>
      </c>
      <c r="F38" s="20" t="s">
        <v>1503</v>
      </c>
      <c r="G38" s="20" t="s">
        <v>416</v>
      </c>
      <c r="H38" s="23" t="s">
        <v>412</v>
      </c>
      <c r="I38" s="94" t="s">
        <v>416</v>
      </c>
      <c r="J38" s="94" t="s">
        <v>416</v>
      </c>
      <c r="K38" s="68">
        <f>IF(I38="na",0,IF(COUNTIFS($C$1:C38,C38,$I$1:I38,I38)&gt;1,0,1))</f>
        <v>0</v>
      </c>
      <c r="L38" s="68">
        <f>IF(I38="na",0,IF(COUNTIFS($D$1:D38,D38,$I$1:I38,I38)&gt;1,0,1))</f>
        <v>0</v>
      </c>
      <c r="M38" s="68">
        <f>IF(S38="",0,IF(VLOOKUP(R38,#REF!,2,0)=1,S38-O38,S38-SUMIFS($S:$S,$R:$R,INDEX(meses,VLOOKUP(R38,#REF!,2,0)-1),D:D,D38)))</f>
        <v>0</v>
      </c>
      <c r="N38" s="68"/>
      <c r="O38" s="68"/>
      <c r="P38" s="68"/>
      <c r="Q38" s="68"/>
      <c r="R38" s="2" t="s">
        <v>1597</v>
      </c>
      <c r="S38" s="2"/>
      <c r="T38" s="22"/>
      <c r="U38" s="5"/>
      <c r="V38" s="5"/>
      <c r="W38" s="5"/>
      <c r="X38" s="20" t="s">
        <v>416</v>
      </c>
      <c r="Y38" s="20" t="s">
        <v>1534</v>
      </c>
      <c r="Z38" s="20" t="s">
        <v>1505</v>
      </c>
      <c r="AA38" s="174">
        <v>0</v>
      </c>
      <c r="AB38" s="74">
        <v>2430</v>
      </c>
      <c r="AC38" s="69">
        <f>AB38-AA38</f>
        <v>2430</v>
      </c>
      <c r="AD38" s="20"/>
      <c r="AE38" s="20" t="s">
        <v>1535</v>
      </c>
      <c r="AF38" s="2">
        <v>628</v>
      </c>
      <c r="AG38" s="22">
        <f>(AF38-AA38)/(AB38-AA38)</f>
        <v>0.25843621399176953</v>
      </c>
      <c r="AH38" s="88" t="s">
        <v>1589</v>
      </c>
      <c r="AI38" s="68" t="s">
        <v>407</v>
      </c>
      <c r="AJ38" s="21" t="s">
        <v>1590</v>
      </c>
      <c r="AK38" s="20" t="s">
        <v>1508</v>
      </c>
      <c r="AL38" s="68" t="s">
        <v>46</v>
      </c>
      <c r="AM38" s="68">
        <v>2299</v>
      </c>
      <c r="AN38" s="68" t="s">
        <v>48</v>
      </c>
      <c r="AO38" s="68" t="s">
        <v>1509</v>
      </c>
      <c r="AP38" s="20" t="s">
        <v>1536</v>
      </c>
      <c r="AQ38" s="20" t="s">
        <v>1511</v>
      </c>
      <c r="AR38" s="2" t="s">
        <v>1512</v>
      </c>
      <c r="AS38" s="2"/>
      <c r="AT38" s="39" t="s">
        <v>1537</v>
      </c>
      <c r="AU38" s="39"/>
      <c r="AV38" s="39" t="s">
        <v>70</v>
      </c>
      <c r="AW38" s="2" t="s">
        <v>55</v>
      </c>
      <c r="AX38" s="70">
        <v>6800000</v>
      </c>
      <c r="AY38" s="71">
        <v>12</v>
      </c>
      <c r="AZ38" s="71" t="s">
        <v>1515</v>
      </c>
      <c r="BA38" s="71" t="s">
        <v>1516</v>
      </c>
      <c r="BB38" s="71" t="s">
        <v>58</v>
      </c>
      <c r="BC38" s="72">
        <v>81600000</v>
      </c>
      <c r="BD38" s="72"/>
    </row>
    <row r="39" spans="1:56" s="95" customFormat="1" ht="105" x14ac:dyDescent="0.25">
      <c r="A39" s="68">
        <v>1168</v>
      </c>
      <c r="B39" s="20" t="s">
        <v>1500</v>
      </c>
      <c r="C39" s="20" t="s">
        <v>1501</v>
      </c>
      <c r="D39" s="20" t="s">
        <v>1501</v>
      </c>
      <c r="E39" s="20" t="s">
        <v>1502</v>
      </c>
      <c r="F39" s="20" t="s">
        <v>1503</v>
      </c>
      <c r="G39" s="20" t="s">
        <v>416</v>
      </c>
      <c r="H39" s="23" t="s">
        <v>412</v>
      </c>
      <c r="I39" s="94" t="s">
        <v>416</v>
      </c>
      <c r="J39" s="94" t="s">
        <v>416</v>
      </c>
      <c r="K39" s="68">
        <f>IF(I39="na",0,IF(COUNTIFS($C$1:C39,C39,$I$1:I39,I39)&gt;1,0,1))</f>
        <v>0</v>
      </c>
      <c r="L39" s="68">
        <f>IF(I39="na",0,IF(COUNTIFS($D$1:D39,D39,$I$1:I39,I39)&gt;1,0,1))</f>
        <v>0</v>
      </c>
      <c r="M39" s="68">
        <f>IF(S39="",0,IF(VLOOKUP(R39,#REF!,2,0)=1,S39-O39,S39-SUMIFS($S:$S,$R:$R,INDEX(meses,VLOOKUP(R39,#REF!,2,0)-1),D:D,D39)))</f>
        <v>0</v>
      </c>
      <c r="N39" s="68"/>
      <c r="O39" s="68"/>
      <c r="P39" s="68"/>
      <c r="Q39" s="68"/>
      <c r="R39" s="2" t="s">
        <v>1597</v>
      </c>
      <c r="S39" s="2"/>
      <c r="T39" s="22"/>
      <c r="U39" s="5"/>
      <c r="V39" s="5"/>
      <c r="W39" s="5"/>
      <c r="X39" s="20" t="s">
        <v>416</v>
      </c>
      <c r="Y39" s="20"/>
      <c r="Z39" s="20"/>
      <c r="AA39" s="69"/>
      <c r="AB39" s="69"/>
      <c r="AC39" s="69"/>
      <c r="AD39" s="20"/>
      <c r="AE39" s="20"/>
      <c r="AF39" s="2"/>
      <c r="AG39" s="22"/>
      <c r="AH39" s="5"/>
      <c r="AI39" s="5"/>
      <c r="AJ39" s="5"/>
      <c r="AK39" s="20" t="s">
        <v>1508</v>
      </c>
      <c r="AL39" s="68" t="s">
        <v>46</v>
      </c>
      <c r="AM39" s="68">
        <v>2299</v>
      </c>
      <c r="AN39" s="68" t="s">
        <v>48</v>
      </c>
      <c r="AO39" s="68" t="s">
        <v>1509</v>
      </c>
      <c r="AP39" s="20" t="s">
        <v>1536</v>
      </c>
      <c r="AQ39" s="20" t="s">
        <v>1511</v>
      </c>
      <c r="AR39" s="2" t="s">
        <v>1512</v>
      </c>
      <c r="AS39" s="2" t="s">
        <v>1538</v>
      </c>
      <c r="AT39" s="39" t="s">
        <v>1539</v>
      </c>
      <c r="AU39" s="39"/>
      <c r="AV39" s="39" t="s">
        <v>70</v>
      </c>
      <c r="AW39" s="2" t="s">
        <v>55</v>
      </c>
      <c r="AX39" s="70">
        <v>6250000</v>
      </c>
      <c r="AY39" s="71">
        <v>12</v>
      </c>
      <c r="AZ39" s="71" t="s">
        <v>1515</v>
      </c>
      <c r="BA39" s="71" t="s">
        <v>1516</v>
      </c>
      <c r="BB39" s="71" t="s">
        <v>58</v>
      </c>
      <c r="BC39" s="72">
        <v>75000000</v>
      </c>
      <c r="BD39" s="72">
        <v>119200000</v>
      </c>
    </row>
    <row r="40" spans="1:56" s="95" customFormat="1" ht="75" x14ac:dyDescent="0.25">
      <c r="A40" s="68">
        <v>1169</v>
      </c>
      <c r="B40" s="20" t="s">
        <v>1500</v>
      </c>
      <c r="C40" s="20" t="s">
        <v>1501</v>
      </c>
      <c r="D40" s="20" t="s">
        <v>1501</v>
      </c>
      <c r="E40" s="20" t="s">
        <v>1502</v>
      </c>
      <c r="F40" s="20" t="s">
        <v>1503</v>
      </c>
      <c r="G40" s="20" t="s">
        <v>416</v>
      </c>
      <c r="H40" s="23" t="s">
        <v>412</v>
      </c>
      <c r="I40" s="94" t="s">
        <v>416</v>
      </c>
      <c r="J40" s="94" t="s">
        <v>416</v>
      </c>
      <c r="K40" s="68">
        <f>IF(I40="na",0,IF(COUNTIFS($C$1:C40,C40,$I$1:I40,I40)&gt;1,0,1))</f>
        <v>0</v>
      </c>
      <c r="L40" s="68">
        <f>IF(I40="na",0,IF(COUNTIFS($D$1:D40,D40,$I$1:I40,I40)&gt;1,0,1))</f>
        <v>0</v>
      </c>
      <c r="M40" s="68">
        <f>IF(S40="",0,IF(VLOOKUP(R40,#REF!,2,0)=1,S40-O40,S40-SUMIFS($S:$S,$R:$R,INDEX(meses,VLOOKUP(R40,#REF!,2,0)-1),D:D,D40)))</f>
        <v>0</v>
      </c>
      <c r="N40" s="68"/>
      <c r="O40" s="68"/>
      <c r="P40" s="68"/>
      <c r="Q40" s="68"/>
      <c r="R40" s="2" t="s">
        <v>1597</v>
      </c>
      <c r="S40" s="2"/>
      <c r="T40" s="22"/>
      <c r="U40" s="5"/>
      <c r="V40" s="5"/>
      <c r="W40" s="5"/>
      <c r="X40" s="20" t="s">
        <v>416</v>
      </c>
      <c r="Y40" s="20"/>
      <c r="Z40" s="20"/>
      <c r="AA40" s="69"/>
      <c r="AB40" s="69"/>
      <c r="AC40" s="69"/>
      <c r="AD40" s="20"/>
      <c r="AE40" s="20"/>
      <c r="AF40" s="2"/>
      <c r="AG40" s="22"/>
      <c r="AH40" s="5"/>
      <c r="AI40" s="5"/>
      <c r="AJ40" s="5"/>
      <c r="AK40" s="20" t="s">
        <v>1508</v>
      </c>
      <c r="AL40" s="68" t="s">
        <v>46</v>
      </c>
      <c r="AM40" s="68">
        <v>2299</v>
      </c>
      <c r="AN40" s="68" t="s">
        <v>48</v>
      </c>
      <c r="AO40" s="68" t="s">
        <v>1509</v>
      </c>
      <c r="AP40" s="20" t="s">
        <v>1536</v>
      </c>
      <c r="AQ40" s="20" t="s">
        <v>1511</v>
      </c>
      <c r="AR40" s="2" t="s">
        <v>1512</v>
      </c>
      <c r="AS40" s="2" t="s">
        <v>1540</v>
      </c>
      <c r="AT40" s="39" t="s">
        <v>1541</v>
      </c>
      <c r="AU40" s="39"/>
      <c r="AV40" s="39" t="s">
        <v>70</v>
      </c>
      <c r="AW40" s="2" t="s">
        <v>55</v>
      </c>
      <c r="AX40" s="70">
        <v>6000000</v>
      </c>
      <c r="AY40" s="71">
        <v>12</v>
      </c>
      <c r="AZ40" s="71" t="s">
        <v>1515</v>
      </c>
      <c r="BA40" s="71" t="s">
        <v>1516</v>
      </c>
      <c r="BB40" s="71" t="s">
        <v>58</v>
      </c>
      <c r="BC40" s="72">
        <v>72000000</v>
      </c>
      <c r="BD40" s="72">
        <v>29000000</v>
      </c>
    </row>
    <row r="41" spans="1:56" s="95" customFormat="1" ht="90" x14ac:dyDescent="0.25">
      <c r="A41" s="68">
        <v>1170</v>
      </c>
      <c r="B41" s="20" t="s">
        <v>1500</v>
      </c>
      <c r="C41" s="20" t="s">
        <v>1501</v>
      </c>
      <c r="D41" s="20" t="s">
        <v>1501</v>
      </c>
      <c r="E41" s="20" t="s">
        <v>1502</v>
      </c>
      <c r="F41" s="20" t="s">
        <v>1503</v>
      </c>
      <c r="G41" s="20" t="s">
        <v>416</v>
      </c>
      <c r="H41" s="23" t="s">
        <v>412</v>
      </c>
      <c r="I41" s="94" t="s">
        <v>416</v>
      </c>
      <c r="J41" s="94" t="s">
        <v>416</v>
      </c>
      <c r="K41" s="68">
        <f>IF(I41="na",0,IF(COUNTIFS($C$1:C41,C41,$I$1:I41,I41)&gt;1,0,1))</f>
        <v>0</v>
      </c>
      <c r="L41" s="68">
        <f>IF(I41="na",0,IF(COUNTIFS($D$1:D41,D41,$I$1:I41,I41)&gt;1,0,1))</f>
        <v>0</v>
      </c>
      <c r="M41" s="68">
        <f>IF(S41="",0,IF(VLOOKUP(R41,#REF!,2,0)=1,S41-O41,S41-SUMIFS($S:$S,$R:$R,INDEX(meses,VLOOKUP(R41,#REF!,2,0)-1),D:D,D41)))</f>
        <v>0</v>
      </c>
      <c r="N41" s="68"/>
      <c r="O41" s="68"/>
      <c r="P41" s="68"/>
      <c r="Q41" s="68"/>
      <c r="R41" s="2" t="s">
        <v>1597</v>
      </c>
      <c r="S41" s="2"/>
      <c r="T41" s="22"/>
      <c r="U41" s="5"/>
      <c r="V41" s="5"/>
      <c r="W41" s="5"/>
      <c r="X41" s="20" t="s">
        <v>416</v>
      </c>
      <c r="Y41" s="20"/>
      <c r="Z41" s="20"/>
      <c r="AA41" s="69"/>
      <c r="AB41" s="69"/>
      <c r="AC41" s="69"/>
      <c r="AD41" s="20"/>
      <c r="AE41" s="20"/>
      <c r="AF41" s="2"/>
      <c r="AG41" s="22"/>
      <c r="AH41" s="5"/>
      <c r="AI41" s="5"/>
      <c r="AJ41" s="5"/>
      <c r="AK41" s="20" t="s">
        <v>1508</v>
      </c>
      <c r="AL41" s="68" t="s">
        <v>46</v>
      </c>
      <c r="AM41" s="68">
        <v>2299</v>
      </c>
      <c r="AN41" s="68" t="s">
        <v>48</v>
      </c>
      <c r="AO41" s="68" t="s">
        <v>1509</v>
      </c>
      <c r="AP41" s="20" t="s">
        <v>1536</v>
      </c>
      <c r="AQ41" s="20" t="s">
        <v>1511</v>
      </c>
      <c r="AR41" s="2" t="s">
        <v>1512</v>
      </c>
      <c r="AS41" s="2" t="s">
        <v>1542</v>
      </c>
      <c r="AT41" s="39" t="s">
        <v>1543</v>
      </c>
      <c r="AU41" s="39"/>
      <c r="AV41" s="39" t="s">
        <v>70</v>
      </c>
      <c r="AW41" s="2" t="s">
        <v>55</v>
      </c>
      <c r="AX41" s="70">
        <v>5500000</v>
      </c>
      <c r="AY41" s="71">
        <v>12</v>
      </c>
      <c r="AZ41" s="71" t="s">
        <v>1515</v>
      </c>
      <c r="BA41" s="71" t="s">
        <v>1516</v>
      </c>
      <c r="BB41" s="71" t="s">
        <v>58</v>
      </c>
      <c r="BC41" s="72">
        <v>66000000</v>
      </c>
      <c r="BD41" s="72">
        <v>25000000</v>
      </c>
    </row>
    <row r="42" spans="1:56" s="95" customFormat="1" ht="75" x14ac:dyDescent="0.25">
      <c r="A42" s="68">
        <v>1171</v>
      </c>
      <c r="B42" s="20" t="s">
        <v>1500</v>
      </c>
      <c r="C42" s="20" t="s">
        <v>1501</v>
      </c>
      <c r="D42" s="20" t="s">
        <v>1501</v>
      </c>
      <c r="E42" s="20" t="s">
        <v>1502</v>
      </c>
      <c r="F42" s="20" t="s">
        <v>1503</v>
      </c>
      <c r="G42" s="20" t="s">
        <v>416</v>
      </c>
      <c r="H42" s="23" t="s">
        <v>412</v>
      </c>
      <c r="I42" s="94" t="s">
        <v>416</v>
      </c>
      <c r="J42" s="94" t="s">
        <v>416</v>
      </c>
      <c r="K42" s="68">
        <f>IF(I42="na",0,IF(COUNTIFS($C$1:C42,C42,$I$1:I42,I42)&gt;1,0,1))</f>
        <v>0</v>
      </c>
      <c r="L42" s="68">
        <f>IF(I42="na",0,IF(COUNTIFS($D$1:D42,D42,$I$1:I42,I42)&gt;1,0,1))</f>
        <v>0</v>
      </c>
      <c r="M42" s="68">
        <f>IF(S42="",0,IF(VLOOKUP(R42,#REF!,2,0)=1,S42-O42,S42-SUMIFS($S:$S,$R:$R,INDEX(meses,VLOOKUP(R42,#REF!,2,0)-1),D:D,D42)))</f>
        <v>0</v>
      </c>
      <c r="N42" s="68"/>
      <c r="O42" s="68"/>
      <c r="P42" s="68"/>
      <c r="Q42" s="68"/>
      <c r="R42" s="2" t="s">
        <v>1597</v>
      </c>
      <c r="S42" s="2"/>
      <c r="T42" s="22"/>
      <c r="U42" s="5"/>
      <c r="V42" s="5"/>
      <c r="W42" s="5"/>
      <c r="X42" s="20" t="s">
        <v>416</v>
      </c>
      <c r="Y42" s="20"/>
      <c r="Z42" s="20"/>
      <c r="AA42" s="69"/>
      <c r="AB42" s="69"/>
      <c r="AC42" s="69"/>
      <c r="AD42" s="20"/>
      <c r="AE42" s="20"/>
      <c r="AF42" s="2"/>
      <c r="AG42" s="22"/>
      <c r="AH42" s="5"/>
      <c r="AI42" s="5"/>
      <c r="AJ42" s="5"/>
      <c r="AK42" s="20" t="s">
        <v>1508</v>
      </c>
      <c r="AL42" s="68" t="s">
        <v>46</v>
      </c>
      <c r="AM42" s="68">
        <v>2299</v>
      </c>
      <c r="AN42" s="68" t="s">
        <v>48</v>
      </c>
      <c r="AO42" s="68" t="s">
        <v>1509</v>
      </c>
      <c r="AP42" s="20" t="s">
        <v>1536</v>
      </c>
      <c r="AQ42" s="20" t="s">
        <v>1511</v>
      </c>
      <c r="AR42" s="2" t="s">
        <v>1512</v>
      </c>
      <c r="AS42" s="2" t="s">
        <v>1544</v>
      </c>
      <c r="AT42" s="39" t="s">
        <v>1545</v>
      </c>
      <c r="AU42" s="39"/>
      <c r="AV42" s="39" t="s">
        <v>740</v>
      </c>
      <c r="AW42" s="2" t="s">
        <v>55</v>
      </c>
      <c r="AX42" s="70">
        <v>13500000</v>
      </c>
      <c r="AY42" s="71">
        <v>12</v>
      </c>
      <c r="AZ42" s="71" t="s">
        <v>1515</v>
      </c>
      <c r="BA42" s="71" t="s">
        <v>357</v>
      </c>
      <c r="BB42" s="71" t="s">
        <v>358</v>
      </c>
      <c r="BC42" s="72">
        <v>162000000</v>
      </c>
      <c r="BD42" s="72">
        <v>162600000</v>
      </c>
    </row>
    <row r="43" spans="1:56" s="95" customFormat="1" ht="60" x14ac:dyDescent="0.25">
      <c r="A43" s="68">
        <v>1172</v>
      </c>
      <c r="B43" s="20" t="s">
        <v>1500</v>
      </c>
      <c r="C43" s="20" t="s">
        <v>1501</v>
      </c>
      <c r="D43" s="20" t="s">
        <v>1501</v>
      </c>
      <c r="E43" s="20" t="s">
        <v>1502</v>
      </c>
      <c r="F43" s="20" t="s">
        <v>1503</v>
      </c>
      <c r="G43" s="20" t="s">
        <v>416</v>
      </c>
      <c r="H43" s="23" t="s">
        <v>412</v>
      </c>
      <c r="I43" s="94" t="s">
        <v>416</v>
      </c>
      <c r="J43" s="94" t="s">
        <v>416</v>
      </c>
      <c r="K43" s="68">
        <f>IF(I43="na",0,IF(COUNTIFS($C$1:C43,C43,$I$1:I43,I43)&gt;1,0,1))</f>
        <v>0</v>
      </c>
      <c r="L43" s="68">
        <f>IF(I43="na",0,IF(COUNTIFS($D$1:D43,D43,$I$1:I43,I43)&gt;1,0,1))</f>
        <v>0</v>
      </c>
      <c r="M43" s="68">
        <f>IF(S43="",0,IF(VLOOKUP(R43,#REF!,2,0)=1,S43-O43,S43-SUMIFS($S:$S,$R:$R,INDEX(meses,VLOOKUP(R43,#REF!,2,0)-1),D:D,D43)))</f>
        <v>0</v>
      </c>
      <c r="N43" s="68"/>
      <c r="O43" s="68"/>
      <c r="P43" s="68"/>
      <c r="Q43" s="68"/>
      <c r="R43" s="2" t="s">
        <v>1597</v>
      </c>
      <c r="S43" s="2"/>
      <c r="T43" s="22"/>
      <c r="U43" s="5"/>
      <c r="V43" s="5"/>
      <c r="W43" s="5"/>
      <c r="X43" s="20" t="s">
        <v>416</v>
      </c>
      <c r="Y43" s="20"/>
      <c r="Z43" s="20"/>
      <c r="AA43" s="69"/>
      <c r="AB43" s="69"/>
      <c r="AC43" s="69"/>
      <c r="AD43" s="20"/>
      <c r="AE43" s="20"/>
      <c r="AF43" s="2"/>
      <c r="AG43" s="22"/>
      <c r="AH43" s="5"/>
      <c r="AI43" s="5"/>
      <c r="AJ43" s="5"/>
      <c r="AK43" s="20" t="s">
        <v>1508</v>
      </c>
      <c r="AL43" s="68" t="s">
        <v>46</v>
      </c>
      <c r="AM43" s="68">
        <v>2299</v>
      </c>
      <c r="AN43" s="68" t="s">
        <v>48</v>
      </c>
      <c r="AO43" s="68" t="s">
        <v>1509</v>
      </c>
      <c r="AP43" s="20" t="s">
        <v>1536</v>
      </c>
      <c r="AQ43" s="20" t="s">
        <v>1511</v>
      </c>
      <c r="AR43" s="2" t="s">
        <v>1512</v>
      </c>
      <c r="AS43" s="2"/>
      <c r="AT43" s="39" t="s">
        <v>1546</v>
      </c>
      <c r="AU43" s="39"/>
      <c r="AV43" s="39" t="s">
        <v>1547</v>
      </c>
      <c r="AW43" s="2" t="s">
        <v>55</v>
      </c>
      <c r="AX43" s="70">
        <v>67680000</v>
      </c>
      <c r="AY43" s="71">
        <v>1</v>
      </c>
      <c r="AZ43" s="71" t="s">
        <v>1515</v>
      </c>
      <c r="BA43" s="71" t="s">
        <v>876</v>
      </c>
      <c r="BB43" s="71" t="s">
        <v>877</v>
      </c>
      <c r="BC43" s="72">
        <v>67680000</v>
      </c>
      <c r="BD43" s="72"/>
    </row>
    <row r="44" spans="1:56" s="95" customFormat="1" ht="60" x14ac:dyDescent="0.25">
      <c r="A44" s="68">
        <v>1173</v>
      </c>
      <c r="B44" s="20" t="s">
        <v>1500</v>
      </c>
      <c r="C44" s="20" t="s">
        <v>1501</v>
      </c>
      <c r="D44" s="20" t="s">
        <v>1501</v>
      </c>
      <c r="E44" s="20" t="s">
        <v>1502</v>
      </c>
      <c r="F44" s="20" t="s">
        <v>1503</v>
      </c>
      <c r="G44" s="20" t="s">
        <v>416</v>
      </c>
      <c r="H44" s="23" t="s">
        <v>412</v>
      </c>
      <c r="I44" s="94" t="s">
        <v>416</v>
      </c>
      <c r="J44" s="94" t="s">
        <v>416</v>
      </c>
      <c r="K44" s="68">
        <f>IF(I44="na",0,IF(COUNTIFS($C$1:C44,C44,$I$1:I44,I44)&gt;1,0,1))</f>
        <v>0</v>
      </c>
      <c r="L44" s="68">
        <f>IF(I44="na",0,IF(COUNTIFS($D$1:D44,D44,$I$1:I44,I44)&gt;1,0,1))</f>
        <v>0</v>
      </c>
      <c r="M44" s="68">
        <f>IF(S44="",0,IF(VLOOKUP(R44,#REF!,2,0)=1,S44-O44,S44-SUMIFS($S:$S,$R:$R,INDEX(meses,VLOOKUP(R44,#REF!,2,0)-1),D:D,D44)))</f>
        <v>0</v>
      </c>
      <c r="N44" s="68"/>
      <c r="O44" s="68"/>
      <c r="P44" s="68"/>
      <c r="Q44" s="68"/>
      <c r="R44" s="2" t="s">
        <v>1597</v>
      </c>
      <c r="S44" s="2"/>
      <c r="T44" s="22"/>
      <c r="U44" s="5"/>
      <c r="V44" s="5"/>
      <c r="W44" s="5"/>
      <c r="X44" s="20" t="s">
        <v>416</v>
      </c>
      <c r="Y44" s="20"/>
      <c r="Z44" s="20"/>
      <c r="AA44" s="69"/>
      <c r="AB44" s="69"/>
      <c r="AC44" s="69"/>
      <c r="AD44" s="20"/>
      <c r="AE44" s="20"/>
      <c r="AF44" s="2"/>
      <c r="AG44" s="22"/>
      <c r="AH44" s="5"/>
      <c r="AI44" s="5"/>
      <c r="AJ44" s="5"/>
      <c r="AK44" s="20" t="s">
        <v>1508</v>
      </c>
      <c r="AL44" s="68" t="s">
        <v>46</v>
      </c>
      <c r="AM44" s="68">
        <v>2299</v>
      </c>
      <c r="AN44" s="68" t="s">
        <v>48</v>
      </c>
      <c r="AO44" s="68" t="s">
        <v>1509</v>
      </c>
      <c r="AP44" s="20" t="s">
        <v>1536</v>
      </c>
      <c r="AQ44" s="20" t="s">
        <v>1511</v>
      </c>
      <c r="AR44" s="2" t="s">
        <v>1512</v>
      </c>
      <c r="AS44" s="2"/>
      <c r="AT44" s="39" t="s">
        <v>1546</v>
      </c>
      <c r="AU44" s="39"/>
      <c r="AV44" s="39" t="s">
        <v>1548</v>
      </c>
      <c r="AW44" s="2" t="s">
        <v>55</v>
      </c>
      <c r="AX44" s="70">
        <v>32711999.999999996</v>
      </c>
      <c r="AY44" s="71">
        <v>1</v>
      </c>
      <c r="AZ44" s="71" t="s">
        <v>1515</v>
      </c>
      <c r="BA44" s="71" t="s">
        <v>737</v>
      </c>
      <c r="BB44" s="71" t="s">
        <v>1549</v>
      </c>
      <c r="BC44" s="72">
        <v>32711999.999999996</v>
      </c>
      <c r="BD44" s="72"/>
    </row>
    <row r="45" spans="1:56" s="95" customFormat="1" ht="60" x14ac:dyDescent="0.25">
      <c r="A45" s="68">
        <v>1174</v>
      </c>
      <c r="B45" s="20" t="s">
        <v>1500</v>
      </c>
      <c r="C45" s="20" t="s">
        <v>1501</v>
      </c>
      <c r="D45" s="20" t="s">
        <v>1501</v>
      </c>
      <c r="E45" s="20" t="s">
        <v>1502</v>
      </c>
      <c r="F45" s="20" t="s">
        <v>1503</v>
      </c>
      <c r="G45" s="20" t="s">
        <v>416</v>
      </c>
      <c r="H45" s="23" t="s">
        <v>412</v>
      </c>
      <c r="I45" s="94" t="s">
        <v>416</v>
      </c>
      <c r="J45" s="94" t="s">
        <v>416</v>
      </c>
      <c r="K45" s="68">
        <f>IF(I45="na",0,IF(COUNTIFS($C$1:C45,C45,$I$1:I45,I45)&gt;1,0,1))</f>
        <v>0</v>
      </c>
      <c r="L45" s="68">
        <f>IF(I45="na",0,IF(COUNTIFS($D$1:D45,D45,$I$1:I45,I45)&gt;1,0,1))</f>
        <v>0</v>
      </c>
      <c r="M45" s="68">
        <f>IF(S45="",0,IF(VLOOKUP(R45,#REF!,2,0)=1,S45-O45,S45-SUMIFS($S:$S,$R:$R,INDEX(meses,VLOOKUP(R45,#REF!,2,0)-1),D:D,D45)))</f>
        <v>0</v>
      </c>
      <c r="N45" s="68"/>
      <c r="O45" s="68"/>
      <c r="P45" s="68"/>
      <c r="Q45" s="68"/>
      <c r="R45" s="2" t="s">
        <v>1597</v>
      </c>
      <c r="S45" s="2"/>
      <c r="T45" s="22"/>
      <c r="U45" s="5"/>
      <c r="V45" s="5"/>
      <c r="W45" s="5"/>
      <c r="X45" s="20" t="s">
        <v>416</v>
      </c>
      <c r="Y45" s="20"/>
      <c r="Z45" s="20"/>
      <c r="AA45" s="69"/>
      <c r="AB45" s="69"/>
      <c r="AC45" s="69"/>
      <c r="AD45" s="20"/>
      <c r="AE45" s="20"/>
      <c r="AF45" s="2"/>
      <c r="AG45" s="22"/>
      <c r="AH45" s="5"/>
      <c r="AI45" s="5"/>
      <c r="AJ45" s="5"/>
      <c r="AK45" s="20" t="s">
        <v>1508</v>
      </c>
      <c r="AL45" s="68" t="s">
        <v>46</v>
      </c>
      <c r="AM45" s="68">
        <v>2299</v>
      </c>
      <c r="AN45" s="68" t="s">
        <v>48</v>
      </c>
      <c r="AO45" s="68" t="s">
        <v>1509</v>
      </c>
      <c r="AP45" s="20" t="s">
        <v>1536</v>
      </c>
      <c r="AQ45" s="20" t="s">
        <v>1511</v>
      </c>
      <c r="AR45" s="2" t="s">
        <v>1512</v>
      </c>
      <c r="AS45" s="2"/>
      <c r="AT45" s="39" t="s">
        <v>1546</v>
      </c>
      <c r="AU45" s="39"/>
      <c r="AV45" s="39" t="s">
        <v>1550</v>
      </c>
      <c r="AW45" s="2" t="s">
        <v>55</v>
      </c>
      <c r="AX45" s="70">
        <v>1128000</v>
      </c>
      <c r="AY45" s="71">
        <v>1</v>
      </c>
      <c r="AZ45" s="71" t="s">
        <v>1515</v>
      </c>
      <c r="BA45" s="71" t="s">
        <v>738</v>
      </c>
      <c r="BB45" s="71" t="s">
        <v>1551</v>
      </c>
      <c r="BC45" s="72">
        <v>1128000</v>
      </c>
      <c r="BD45" s="72"/>
    </row>
    <row r="46" spans="1:56" s="95" customFormat="1" ht="60" x14ac:dyDescent="0.25">
      <c r="A46" s="68">
        <v>1175</v>
      </c>
      <c r="B46" s="20" t="s">
        <v>1500</v>
      </c>
      <c r="C46" s="20" t="s">
        <v>1501</v>
      </c>
      <c r="D46" s="20" t="s">
        <v>1501</v>
      </c>
      <c r="E46" s="20" t="s">
        <v>1502</v>
      </c>
      <c r="F46" s="20" t="s">
        <v>1503</v>
      </c>
      <c r="G46" s="20" t="s">
        <v>416</v>
      </c>
      <c r="H46" s="23" t="s">
        <v>412</v>
      </c>
      <c r="I46" s="94" t="s">
        <v>416</v>
      </c>
      <c r="J46" s="94" t="s">
        <v>416</v>
      </c>
      <c r="K46" s="68">
        <f>IF(I46="na",0,IF(COUNTIFS($C$1:C46,C46,$I$1:I46,I46)&gt;1,0,1))</f>
        <v>0</v>
      </c>
      <c r="L46" s="68">
        <f>IF(I46="na",0,IF(COUNTIFS($D$1:D46,D46,$I$1:I46,I46)&gt;1,0,1))</f>
        <v>0</v>
      </c>
      <c r="M46" s="68">
        <f>IF(S46="",0,IF(VLOOKUP(R46,#REF!,2,0)=1,S46-O46,S46-SUMIFS($S:$S,$R:$R,INDEX(meses,VLOOKUP(R46,#REF!,2,0)-1),D:D,D46)))</f>
        <v>0</v>
      </c>
      <c r="N46" s="68"/>
      <c r="O46" s="68"/>
      <c r="P46" s="68"/>
      <c r="Q46" s="68"/>
      <c r="R46" s="2" t="s">
        <v>1597</v>
      </c>
      <c r="S46" s="2"/>
      <c r="T46" s="22"/>
      <c r="U46" s="5"/>
      <c r="V46" s="5"/>
      <c r="W46" s="5"/>
      <c r="X46" s="20" t="s">
        <v>416</v>
      </c>
      <c r="Y46" s="20"/>
      <c r="Z46" s="20"/>
      <c r="AA46" s="69"/>
      <c r="AB46" s="69"/>
      <c r="AC46" s="69"/>
      <c r="AD46" s="20"/>
      <c r="AE46" s="20"/>
      <c r="AF46" s="2"/>
      <c r="AG46" s="22"/>
      <c r="AH46" s="5"/>
      <c r="AI46" s="5"/>
      <c r="AJ46" s="5"/>
      <c r="AK46" s="20" t="s">
        <v>1508</v>
      </c>
      <c r="AL46" s="68" t="s">
        <v>46</v>
      </c>
      <c r="AM46" s="68">
        <v>2299</v>
      </c>
      <c r="AN46" s="68" t="s">
        <v>48</v>
      </c>
      <c r="AO46" s="68" t="s">
        <v>1509</v>
      </c>
      <c r="AP46" s="20" t="s">
        <v>1536</v>
      </c>
      <c r="AQ46" s="20" t="s">
        <v>1511</v>
      </c>
      <c r="AR46" s="2" t="s">
        <v>1512</v>
      </c>
      <c r="AS46" s="2"/>
      <c r="AT46" s="39" t="s">
        <v>1546</v>
      </c>
      <c r="AU46" s="39"/>
      <c r="AV46" s="39" t="s">
        <v>1552</v>
      </c>
      <c r="AW46" s="2" t="s">
        <v>55</v>
      </c>
      <c r="AX46" s="70">
        <v>11280000</v>
      </c>
      <c r="AY46" s="71">
        <v>1</v>
      </c>
      <c r="AZ46" s="71" t="s">
        <v>1515</v>
      </c>
      <c r="BA46" s="71" t="s">
        <v>357</v>
      </c>
      <c r="BB46" s="71" t="s">
        <v>358</v>
      </c>
      <c r="BC46" s="72">
        <v>11280000</v>
      </c>
      <c r="BD46" s="72"/>
    </row>
    <row r="47" spans="1:56" s="95" customFormat="1" ht="60" x14ac:dyDescent="0.25">
      <c r="A47" s="68">
        <v>1176</v>
      </c>
      <c r="B47" s="20" t="s">
        <v>1500</v>
      </c>
      <c r="C47" s="20" t="s">
        <v>1501</v>
      </c>
      <c r="D47" s="20" t="s">
        <v>1501</v>
      </c>
      <c r="E47" s="20" t="s">
        <v>1502</v>
      </c>
      <c r="F47" s="20" t="s">
        <v>1503</v>
      </c>
      <c r="G47" s="20" t="s">
        <v>416</v>
      </c>
      <c r="H47" s="23" t="s">
        <v>412</v>
      </c>
      <c r="I47" s="94" t="s">
        <v>416</v>
      </c>
      <c r="J47" s="94" t="s">
        <v>416</v>
      </c>
      <c r="K47" s="68">
        <f>IF(I47="na",0,IF(COUNTIFS($C$1:C47,C47,$I$1:I47,I47)&gt;1,0,1))</f>
        <v>0</v>
      </c>
      <c r="L47" s="68">
        <f>IF(I47="na",0,IF(COUNTIFS($D$1:D47,D47,$I$1:I47,I47)&gt;1,0,1))</f>
        <v>0</v>
      </c>
      <c r="M47" s="68">
        <f>IF(S47="",0,IF(VLOOKUP(R47,#REF!,2,0)=1,S47-O47,S47-SUMIFS($S:$S,$R:$R,INDEX(meses,VLOOKUP(R47,#REF!,2,0)-1),D:D,D47)))</f>
        <v>0</v>
      </c>
      <c r="N47" s="68"/>
      <c r="O47" s="68"/>
      <c r="P47" s="68"/>
      <c r="Q47" s="68"/>
      <c r="R47" s="2" t="s">
        <v>1597</v>
      </c>
      <c r="S47" s="2"/>
      <c r="T47" s="22"/>
      <c r="U47" s="5"/>
      <c r="V47" s="5"/>
      <c r="W47" s="5"/>
      <c r="X47" s="20" t="s">
        <v>416</v>
      </c>
      <c r="Y47" s="20"/>
      <c r="Z47" s="20"/>
      <c r="AA47" s="69"/>
      <c r="AB47" s="69"/>
      <c r="AC47" s="69"/>
      <c r="AD47" s="20"/>
      <c r="AE47" s="20"/>
      <c r="AF47" s="2"/>
      <c r="AG47" s="22"/>
      <c r="AH47" s="5"/>
      <c r="AI47" s="5"/>
      <c r="AJ47" s="5"/>
      <c r="AK47" s="20" t="s">
        <v>1508</v>
      </c>
      <c r="AL47" s="68" t="s">
        <v>46</v>
      </c>
      <c r="AM47" s="68">
        <v>2299</v>
      </c>
      <c r="AN47" s="68" t="s">
        <v>48</v>
      </c>
      <c r="AO47" s="68" t="s">
        <v>1509</v>
      </c>
      <c r="AP47" s="20" t="s">
        <v>1536</v>
      </c>
      <c r="AQ47" s="20" t="s">
        <v>1511</v>
      </c>
      <c r="AR47" s="2" t="s">
        <v>1512</v>
      </c>
      <c r="AS47" s="2"/>
      <c r="AT47" s="39" t="s">
        <v>1553</v>
      </c>
      <c r="AU47" s="39"/>
      <c r="AV47" s="39" t="s">
        <v>1554</v>
      </c>
      <c r="AW47" s="2" t="s">
        <v>55</v>
      </c>
      <c r="AX47" s="70">
        <v>10000000</v>
      </c>
      <c r="AY47" s="71">
        <v>1</v>
      </c>
      <c r="AZ47" s="71" t="s">
        <v>1515</v>
      </c>
      <c r="BA47" s="71" t="s">
        <v>882</v>
      </c>
      <c r="BB47" s="71" t="s">
        <v>883</v>
      </c>
      <c r="BC47" s="72">
        <v>10000000</v>
      </c>
      <c r="BD47" s="72"/>
    </row>
    <row r="48" spans="1:56" s="95" customFormat="1" ht="165" x14ac:dyDescent="0.25">
      <c r="A48" s="68">
        <v>1177</v>
      </c>
      <c r="B48" s="20" t="s">
        <v>1500</v>
      </c>
      <c r="C48" s="20" t="s">
        <v>1501</v>
      </c>
      <c r="D48" s="20" t="s">
        <v>1501</v>
      </c>
      <c r="E48" s="20" t="s">
        <v>1502</v>
      </c>
      <c r="F48" s="20" t="s">
        <v>1503</v>
      </c>
      <c r="G48" s="20" t="s">
        <v>416</v>
      </c>
      <c r="H48" s="23" t="s">
        <v>412</v>
      </c>
      <c r="I48" s="94" t="s">
        <v>416</v>
      </c>
      <c r="J48" s="94" t="s">
        <v>416</v>
      </c>
      <c r="K48" s="68">
        <f>IF(I48="na",0,IF(COUNTIFS($C$1:C48,C48,$I$1:I48,I48)&gt;1,0,1))</f>
        <v>0</v>
      </c>
      <c r="L48" s="68">
        <f>IF(I48="na",0,IF(COUNTIFS($D$1:D48,D48,$I$1:I48,I48)&gt;1,0,1))</f>
        <v>0</v>
      </c>
      <c r="M48" s="68">
        <f>IF(S48="",0,IF(VLOOKUP(R48,#REF!,2,0)=1,S48-O48,S48-SUMIFS($S:$S,$R:$R,INDEX(meses,VLOOKUP(R48,#REF!,2,0)-1),D:D,D48)))</f>
        <v>0</v>
      </c>
      <c r="N48" s="68"/>
      <c r="O48" s="68"/>
      <c r="P48" s="68"/>
      <c r="Q48" s="68"/>
      <c r="R48" s="2" t="s">
        <v>1597</v>
      </c>
      <c r="S48" s="2"/>
      <c r="T48" s="22"/>
      <c r="U48" s="5"/>
      <c r="V48" s="5"/>
      <c r="W48" s="5"/>
      <c r="X48" s="20" t="s">
        <v>416</v>
      </c>
      <c r="Y48" s="20" t="s">
        <v>1555</v>
      </c>
      <c r="Z48" s="20" t="s">
        <v>1505</v>
      </c>
      <c r="AA48" s="174">
        <v>0</v>
      </c>
      <c r="AB48" s="22">
        <v>1</v>
      </c>
      <c r="AC48" s="69">
        <f>AB48-AA48</f>
        <v>1</v>
      </c>
      <c r="AD48" s="20"/>
      <c r="AE48" s="20" t="s">
        <v>1556</v>
      </c>
      <c r="AF48" s="2">
        <v>24.99</v>
      </c>
      <c r="AG48" s="177">
        <f>(AF48-AA48)/(AB48-AA48)</f>
        <v>24.99</v>
      </c>
      <c r="AH48" s="88" t="s">
        <v>1591</v>
      </c>
      <c r="AI48" s="68" t="s">
        <v>407</v>
      </c>
      <c r="AJ48" s="21" t="s">
        <v>1592</v>
      </c>
      <c r="AK48" s="20" t="s">
        <v>1508</v>
      </c>
      <c r="AL48" s="68" t="s">
        <v>46</v>
      </c>
      <c r="AM48" s="68">
        <v>2299</v>
      </c>
      <c r="AN48" s="68" t="s">
        <v>48</v>
      </c>
      <c r="AO48" s="68" t="s">
        <v>1509</v>
      </c>
      <c r="AP48" s="20" t="s">
        <v>1557</v>
      </c>
      <c r="AQ48" s="20" t="s">
        <v>1511</v>
      </c>
      <c r="AR48" s="2" t="s">
        <v>1512</v>
      </c>
      <c r="AS48" s="2" t="s">
        <v>1558</v>
      </c>
      <c r="AT48" s="39" t="s">
        <v>1559</v>
      </c>
      <c r="AU48" s="39"/>
      <c r="AV48" s="39" t="s">
        <v>70</v>
      </c>
      <c r="AW48" s="2" t="s">
        <v>55</v>
      </c>
      <c r="AX48" s="70">
        <v>16724676.5</v>
      </c>
      <c r="AY48" s="71">
        <v>12</v>
      </c>
      <c r="AZ48" s="71" t="s">
        <v>1515</v>
      </c>
      <c r="BA48" s="71" t="s">
        <v>1516</v>
      </c>
      <c r="BB48" s="71" t="s">
        <v>58</v>
      </c>
      <c r="BC48" s="72">
        <v>200696118</v>
      </c>
      <c r="BD48" s="72">
        <v>158884422</v>
      </c>
    </row>
    <row r="49" spans="1:56" s="95" customFormat="1" ht="60" x14ac:dyDescent="0.25">
      <c r="A49" s="68">
        <v>1178</v>
      </c>
      <c r="B49" s="20" t="s">
        <v>1500</v>
      </c>
      <c r="C49" s="20" t="s">
        <v>1501</v>
      </c>
      <c r="D49" s="20" t="s">
        <v>1501</v>
      </c>
      <c r="E49" s="20" t="s">
        <v>1502</v>
      </c>
      <c r="F49" s="20" t="s">
        <v>1503</v>
      </c>
      <c r="G49" s="20" t="s">
        <v>416</v>
      </c>
      <c r="H49" s="23" t="s">
        <v>412</v>
      </c>
      <c r="I49" s="94" t="s">
        <v>416</v>
      </c>
      <c r="J49" s="94" t="s">
        <v>416</v>
      </c>
      <c r="K49" s="68">
        <f>IF(I49="na",0,IF(COUNTIFS($C$1:C49,C49,$I$1:I49,I49)&gt;1,0,1))</f>
        <v>0</v>
      </c>
      <c r="L49" s="68">
        <f>IF(I49="na",0,IF(COUNTIFS($D$1:D49,D49,$I$1:I49,I49)&gt;1,0,1))</f>
        <v>0</v>
      </c>
      <c r="M49" s="68">
        <f>IF(S49="",0,IF(VLOOKUP(R49,#REF!,2,0)=1,S49-O49,S49-SUMIFS($S:$S,$R:$R,INDEX(meses,VLOOKUP(R49,#REF!,2,0)-1),D:D,D49)))</f>
        <v>0</v>
      </c>
      <c r="N49" s="68"/>
      <c r="O49" s="68"/>
      <c r="P49" s="68"/>
      <c r="Q49" s="68"/>
      <c r="R49" s="2" t="s">
        <v>1597</v>
      </c>
      <c r="S49" s="2"/>
      <c r="T49" s="22"/>
      <c r="U49" s="5"/>
      <c r="V49" s="5"/>
      <c r="W49" s="5"/>
      <c r="X49" s="20" t="s">
        <v>416</v>
      </c>
      <c r="Y49" s="20"/>
      <c r="Z49" s="20"/>
      <c r="AA49" s="69"/>
      <c r="AB49" s="69"/>
      <c r="AC49" s="69"/>
      <c r="AD49" s="20"/>
      <c r="AE49" s="20"/>
      <c r="AF49" s="2"/>
      <c r="AG49" s="22"/>
      <c r="AH49" s="5"/>
      <c r="AI49" s="5"/>
      <c r="AJ49" s="5"/>
      <c r="AK49" s="20" t="s">
        <v>1508</v>
      </c>
      <c r="AL49" s="68" t="s">
        <v>46</v>
      </c>
      <c r="AM49" s="68">
        <v>2299</v>
      </c>
      <c r="AN49" s="68" t="s">
        <v>48</v>
      </c>
      <c r="AO49" s="68" t="s">
        <v>1509</v>
      </c>
      <c r="AP49" s="20" t="s">
        <v>1557</v>
      </c>
      <c r="AQ49" s="20" t="s">
        <v>1511</v>
      </c>
      <c r="AR49" s="2" t="s">
        <v>1512</v>
      </c>
      <c r="AS49" s="2" t="s">
        <v>1560</v>
      </c>
      <c r="AT49" s="39" t="s">
        <v>1561</v>
      </c>
      <c r="AU49" s="39"/>
      <c r="AV49" s="39" t="s">
        <v>70</v>
      </c>
      <c r="AW49" s="2" t="s">
        <v>55</v>
      </c>
      <c r="AX49" s="70">
        <v>7725000</v>
      </c>
      <c r="AY49" s="71">
        <v>12</v>
      </c>
      <c r="AZ49" s="71" t="s">
        <v>1515</v>
      </c>
      <c r="BA49" s="71" t="s">
        <v>1516</v>
      </c>
      <c r="BB49" s="71" t="s">
        <v>58</v>
      </c>
      <c r="BC49" s="72">
        <v>92700000</v>
      </c>
      <c r="BD49" s="72">
        <v>38110000</v>
      </c>
    </row>
    <row r="50" spans="1:56" s="95" customFormat="1" ht="60" x14ac:dyDescent="0.25">
      <c r="A50" s="68">
        <v>1179</v>
      </c>
      <c r="B50" s="20" t="s">
        <v>1500</v>
      </c>
      <c r="C50" s="20" t="s">
        <v>1501</v>
      </c>
      <c r="D50" s="20" t="s">
        <v>1501</v>
      </c>
      <c r="E50" s="20" t="s">
        <v>1502</v>
      </c>
      <c r="F50" s="20" t="s">
        <v>1503</v>
      </c>
      <c r="G50" s="20" t="s">
        <v>416</v>
      </c>
      <c r="H50" s="23" t="s">
        <v>412</v>
      </c>
      <c r="I50" s="94" t="s">
        <v>416</v>
      </c>
      <c r="J50" s="94" t="s">
        <v>416</v>
      </c>
      <c r="K50" s="68">
        <f>IF(I50="na",0,IF(COUNTIFS($C$1:C50,C50,$I$1:I50,I50)&gt;1,0,1))</f>
        <v>0</v>
      </c>
      <c r="L50" s="68">
        <f>IF(I50="na",0,IF(COUNTIFS($D$1:D50,D50,$I$1:I50,I50)&gt;1,0,1))</f>
        <v>0</v>
      </c>
      <c r="M50" s="68">
        <f>IF(S50="",0,IF(VLOOKUP(R50,#REF!,2,0)=1,S50-O50,S50-SUMIFS($S:$S,$R:$R,INDEX(meses,VLOOKUP(R50,#REF!,2,0)-1),D:D,D50)))</f>
        <v>0</v>
      </c>
      <c r="N50" s="68"/>
      <c r="O50" s="68"/>
      <c r="P50" s="68"/>
      <c r="Q50" s="68"/>
      <c r="R50" s="2" t="s">
        <v>1597</v>
      </c>
      <c r="S50" s="2"/>
      <c r="T50" s="22"/>
      <c r="U50" s="5"/>
      <c r="V50" s="5"/>
      <c r="W50" s="5"/>
      <c r="X50" s="20" t="s">
        <v>416</v>
      </c>
      <c r="Y50" s="178"/>
      <c r="Z50" s="178"/>
      <c r="AA50" s="178"/>
      <c r="AB50" s="178"/>
      <c r="AC50" s="178"/>
      <c r="AD50" s="178"/>
      <c r="AE50" s="178"/>
      <c r="AF50" s="2"/>
      <c r="AG50" s="22"/>
      <c r="AH50" s="5"/>
      <c r="AI50" s="5"/>
      <c r="AJ50" s="5"/>
      <c r="AK50" s="20" t="s">
        <v>1508</v>
      </c>
      <c r="AL50" s="68" t="s">
        <v>46</v>
      </c>
      <c r="AM50" s="68">
        <v>2299</v>
      </c>
      <c r="AN50" s="68" t="s">
        <v>48</v>
      </c>
      <c r="AO50" s="68" t="s">
        <v>1509</v>
      </c>
      <c r="AP50" s="20" t="s">
        <v>1557</v>
      </c>
      <c r="AQ50" s="20" t="s">
        <v>1511</v>
      </c>
      <c r="AR50" s="2" t="s">
        <v>1512</v>
      </c>
      <c r="AS50" s="3"/>
      <c r="AT50" s="39" t="s">
        <v>1561</v>
      </c>
      <c r="AU50" s="39"/>
      <c r="AV50" s="39" t="s">
        <v>70</v>
      </c>
      <c r="AW50" s="2" t="s">
        <v>55</v>
      </c>
      <c r="AX50" s="70">
        <v>7400000</v>
      </c>
      <c r="AY50" s="71">
        <v>12</v>
      </c>
      <c r="AZ50" s="71" t="s">
        <v>1515</v>
      </c>
      <c r="BA50" s="71" t="s">
        <v>1516</v>
      </c>
      <c r="BB50" s="71" t="s">
        <v>58</v>
      </c>
      <c r="BC50" s="72">
        <v>88800000</v>
      </c>
      <c r="BD50" s="72"/>
    </row>
    <row r="51" spans="1:56" s="95" customFormat="1" ht="75" x14ac:dyDescent="0.25">
      <c r="A51" s="68">
        <v>1180</v>
      </c>
      <c r="B51" s="20" t="s">
        <v>1500</v>
      </c>
      <c r="C51" s="20" t="s">
        <v>1501</v>
      </c>
      <c r="D51" s="20" t="s">
        <v>1501</v>
      </c>
      <c r="E51" s="20" t="s">
        <v>1502</v>
      </c>
      <c r="F51" s="20" t="s">
        <v>1503</v>
      </c>
      <c r="G51" s="20" t="s">
        <v>416</v>
      </c>
      <c r="H51" s="23" t="s">
        <v>412</v>
      </c>
      <c r="I51" s="94" t="s">
        <v>416</v>
      </c>
      <c r="J51" s="94" t="s">
        <v>416</v>
      </c>
      <c r="K51" s="68">
        <f>IF(I51="na",0,IF(COUNTIFS($C$1:C51,C51,$I$1:I51,I51)&gt;1,0,1))</f>
        <v>0</v>
      </c>
      <c r="L51" s="68">
        <f>IF(I51="na",0,IF(COUNTIFS($D$1:D51,D51,$I$1:I51,I51)&gt;1,0,1))</f>
        <v>0</v>
      </c>
      <c r="M51" s="68">
        <f>IF(S51="",0,IF(VLOOKUP(R51,#REF!,2,0)=1,S51-O51,S51-SUMIFS($S:$S,$R:$R,INDEX(meses,VLOOKUP(R51,#REF!,2,0)-1),D:D,D51)))</f>
        <v>0</v>
      </c>
      <c r="N51" s="68"/>
      <c r="O51" s="68"/>
      <c r="P51" s="68"/>
      <c r="Q51" s="68"/>
      <c r="R51" s="2" t="s">
        <v>1597</v>
      </c>
      <c r="S51" s="2"/>
      <c r="T51" s="22"/>
      <c r="U51" s="5"/>
      <c r="V51" s="5"/>
      <c r="W51" s="5"/>
      <c r="X51" s="20" t="s">
        <v>416</v>
      </c>
      <c r="Y51" s="178"/>
      <c r="Z51" s="178"/>
      <c r="AA51" s="178"/>
      <c r="AB51" s="178"/>
      <c r="AC51" s="178"/>
      <c r="AD51" s="178"/>
      <c r="AE51" s="178"/>
      <c r="AF51" s="2"/>
      <c r="AG51" s="22"/>
      <c r="AH51" s="5"/>
      <c r="AI51" s="5"/>
      <c r="AJ51" s="5"/>
      <c r="AK51" s="20" t="s">
        <v>1508</v>
      </c>
      <c r="AL51" s="68" t="s">
        <v>46</v>
      </c>
      <c r="AM51" s="68">
        <v>2299</v>
      </c>
      <c r="AN51" s="68" t="s">
        <v>48</v>
      </c>
      <c r="AO51" s="68" t="s">
        <v>1509</v>
      </c>
      <c r="AP51" s="20" t="s">
        <v>1557</v>
      </c>
      <c r="AQ51" s="20" t="s">
        <v>1511</v>
      </c>
      <c r="AR51" s="2" t="s">
        <v>1512</v>
      </c>
      <c r="AS51" s="3"/>
      <c r="AT51" s="39" t="s">
        <v>1562</v>
      </c>
      <c r="AU51" s="39"/>
      <c r="AV51" s="39" t="s">
        <v>70</v>
      </c>
      <c r="AW51" s="2" t="s">
        <v>55</v>
      </c>
      <c r="AX51" s="70">
        <v>7200000</v>
      </c>
      <c r="AY51" s="71">
        <v>12</v>
      </c>
      <c r="AZ51" s="71" t="s">
        <v>1515</v>
      </c>
      <c r="BA51" s="71" t="s">
        <v>1516</v>
      </c>
      <c r="BB51" s="71" t="s">
        <v>58</v>
      </c>
      <c r="BC51" s="72">
        <v>86400000</v>
      </c>
      <c r="BD51" s="72"/>
    </row>
    <row r="52" spans="1:56" s="95" customFormat="1" ht="105" x14ac:dyDescent="0.25">
      <c r="A52" s="68">
        <v>1181</v>
      </c>
      <c r="B52" s="20" t="s">
        <v>1500</v>
      </c>
      <c r="C52" s="20" t="s">
        <v>1501</v>
      </c>
      <c r="D52" s="20" t="s">
        <v>1501</v>
      </c>
      <c r="E52" s="20" t="s">
        <v>1502</v>
      </c>
      <c r="F52" s="20" t="s">
        <v>1503</v>
      </c>
      <c r="G52" s="20" t="s">
        <v>416</v>
      </c>
      <c r="H52" s="23" t="s">
        <v>412</v>
      </c>
      <c r="I52" s="94" t="s">
        <v>416</v>
      </c>
      <c r="J52" s="94" t="s">
        <v>416</v>
      </c>
      <c r="K52" s="68">
        <f>IF(I52="na",0,IF(COUNTIFS($C$1:C52,C52,$I$1:I52,I52)&gt;1,0,1))</f>
        <v>0</v>
      </c>
      <c r="L52" s="68">
        <f>IF(I52="na",0,IF(COUNTIFS($D$1:D52,D52,$I$1:I52,I52)&gt;1,0,1))</f>
        <v>0</v>
      </c>
      <c r="M52" s="68">
        <f>IF(S52="",0,IF(VLOOKUP(R52,#REF!,2,0)=1,S52-O52,S52-SUMIFS($S:$S,$R:$R,INDEX(meses,VLOOKUP(R52,#REF!,2,0)-1),D:D,D52)))</f>
        <v>0</v>
      </c>
      <c r="N52" s="68"/>
      <c r="O52" s="68"/>
      <c r="P52" s="68"/>
      <c r="Q52" s="68"/>
      <c r="R52" s="2" t="s">
        <v>1597</v>
      </c>
      <c r="S52" s="2"/>
      <c r="T52" s="22"/>
      <c r="U52" s="5"/>
      <c r="V52" s="5"/>
      <c r="W52" s="5"/>
      <c r="X52" s="20" t="s">
        <v>416</v>
      </c>
      <c r="Y52" s="20"/>
      <c r="Z52" s="20"/>
      <c r="AA52" s="69"/>
      <c r="AB52" s="69"/>
      <c r="AC52" s="69"/>
      <c r="AD52" s="20"/>
      <c r="AE52" s="20"/>
      <c r="AF52" s="2"/>
      <c r="AG52" s="22"/>
      <c r="AH52" s="5"/>
      <c r="AI52" s="5"/>
      <c r="AJ52" s="5"/>
      <c r="AK52" s="20" t="s">
        <v>1508</v>
      </c>
      <c r="AL52" s="68" t="s">
        <v>46</v>
      </c>
      <c r="AM52" s="68">
        <v>2299</v>
      </c>
      <c r="AN52" s="68" t="s">
        <v>48</v>
      </c>
      <c r="AO52" s="68" t="s">
        <v>1509</v>
      </c>
      <c r="AP52" s="20" t="s">
        <v>1557</v>
      </c>
      <c r="AQ52" s="20" t="s">
        <v>1511</v>
      </c>
      <c r="AR52" s="2" t="s">
        <v>1512</v>
      </c>
      <c r="AS52" s="3"/>
      <c r="AT52" s="39" t="s">
        <v>1563</v>
      </c>
      <c r="AU52" s="39"/>
      <c r="AV52" s="39" t="s">
        <v>422</v>
      </c>
      <c r="AW52" s="2" t="s">
        <v>55</v>
      </c>
      <c r="AX52" s="70">
        <v>15000000</v>
      </c>
      <c r="AY52" s="71">
        <v>12</v>
      </c>
      <c r="AZ52" s="71" t="s">
        <v>1515</v>
      </c>
      <c r="BA52" s="71" t="s">
        <v>57</v>
      </c>
      <c r="BB52" s="71" t="s">
        <v>58</v>
      </c>
      <c r="BC52" s="72">
        <v>180000000</v>
      </c>
      <c r="BD52" s="72"/>
    </row>
    <row r="53" spans="1:56" s="95" customFormat="1" ht="240" x14ac:dyDescent="0.25">
      <c r="A53" s="68">
        <v>1182</v>
      </c>
      <c r="B53" s="20" t="s">
        <v>1500</v>
      </c>
      <c r="C53" s="20" t="s">
        <v>1501</v>
      </c>
      <c r="D53" s="20" t="s">
        <v>1501</v>
      </c>
      <c r="E53" s="20" t="s">
        <v>1502</v>
      </c>
      <c r="F53" s="20" t="s">
        <v>1503</v>
      </c>
      <c r="G53" s="20" t="s">
        <v>416</v>
      </c>
      <c r="H53" s="23" t="s">
        <v>412</v>
      </c>
      <c r="I53" s="94" t="s">
        <v>416</v>
      </c>
      <c r="J53" s="94" t="s">
        <v>416</v>
      </c>
      <c r="K53" s="68">
        <f>IF(I53="na",0,IF(COUNTIFS($C$1:C53,C53,$I$1:I53,I53)&gt;1,0,1))</f>
        <v>0</v>
      </c>
      <c r="L53" s="68">
        <f>IF(I53="na",0,IF(COUNTIFS($D$1:D53,D53,$I$1:I53,I53)&gt;1,0,1))</f>
        <v>0</v>
      </c>
      <c r="M53" s="68">
        <f>IF(S53="",0,IF(VLOOKUP(R53,#REF!,2,0)=1,S53-O53,S53-SUMIFS($S:$S,$R:$R,INDEX(meses,VLOOKUP(R53,#REF!,2,0)-1),D:D,D53)))</f>
        <v>0</v>
      </c>
      <c r="N53" s="68"/>
      <c r="O53" s="68"/>
      <c r="P53" s="68"/>
      <c r="Q53" s="68"/>
      <c r="R53" s="2" t="s">
        <v>1597</v>
      </c>
      <c r="S53" s="2"/>
      <c r="T53" s="22"/>
      <c r="U53" s="5"/>
      <c r="V53" s="5"/>
      <c r="W53" s="5"/>
      <c r="X53" s="20" t="s">
        <v>416</v>
      </c>
      <c r="Y53" s="20" t="s">
        <v>1564</v>
      </c>
      <c r="Z53" s="20" t="s">
        <v>1505</v>
      </c>
      <c r="AA53" s="174">
        <v>0</v>
      </c>
      <c r="AB53" s="74">
        <v>215</v>
      </c>
      <c r="AC53" s="69">
        <f>AB53-AA53</f>
        <v>215</v>
      </c>
      <c r="AD53" s="20"/>
      <c r="AE53" s="20" t="s">
        <v>1565</v>
      </c>
      <c r="AF53" s="2">
        <v>43</v>
      </c>
      <c r="AG53" s="22">
        <f>(AF53-AA53)/(AB53-AA53)</f>
        <v>0.2</v>
      </c>
      <c r="AH53" s="5" t="s">
        <v>1593</v>
      </c>
      <c r="AI53" s="68" t="s">
        <v>407</v>
      </c>
      <c r="AJ53" s="21" t="s">
        <v>1594</v>
      </c>
      <c r="AK53" s="20" t="s">
        <v>1508</v>
      </c>
      <c r="AL53" s="68" t="s">
        <v>46</v>
      </c>
      <c r="AM53" s="68">
        <v>2299</v>
      </c>
      <c r="AN53" s="68" t="s">
        <v>48</v>
      </c>
      <c r="AO53" s="68" t="s">
        <v>1509</v>
      </c>
      <c r="AP53" s="20" t="s">
        <v>1566</v>
      </c>
      <c r="AQ53" s="20" t="s">
        <v>1511</v>
      </c>
      <c r="AR53" s="2" t="s">
        <v>1512</v>
      </c>
      <c r="AS53" s="2" t="s">
        <v>1567</v>
      </c>
      <c r="AT53" s="39" t="s">
        <v>1568</v>
      </c>
      <c r="AU53" s="39"/>
      <c r="AV53" s="39" t="s">
        <v>448</v>
      </c>
      <c r="AW53" s="2" t="s">
        <v>55</v>
      </c>
      <c r="AX53" s="70">
        <v>152000000</v>
      </c>
      <c r="AY53" s="71">
        <v>12</v>
      </c>
      <c r="AZ53" s="71" t="s">
        <v>1515</v>
      </c>
      <c r="BA53" s="71" t="s">
        <v>1569</v>
      </c>
      <c r="BB53" s="71" t="s">
        <v>450</v>
      </c>
      <c r="BC53" s="72">
        <v>1640067284.0290029</v>
      </c>
      <c r="BD53" s="72">
        <v>600000000</v>
      </c>
    </row>
    <row r="54" spans="1:56" s="95" customFormat="1" ht="90" x14ac:dyDescent="0.25">
      <c r="A54" s="68">
        <v>1183</v>
      </c>
      <c r="B54" s="20" t="s">
        <v>1500</v>
      </c>
      <c r="C54" s="20" t="s">
        <v>1501</v>
      </c>
      <c r="D54" s="20" t="s">
        <v>1501</v>
      </c>
      <c r="E54" s="20" t="s">
        <v>1502</v>
      </c>
      <c r="F54" s="20" t="s">
        <v>1503</v>
      </c>
      <c r="G54" s="20" t="s">
        <v>416</v>
      </c>
      <c r="H54" s="23" t="s">
        <v>412</v>
      </c>
      <c r="I54" s="94" t="s">
        <v>416</v>
      </c>
      <c r="J54" s="94" t="s">
        <v>416</v>
      </c>
      <c r="K54" s="68">
        <f>IF(I54="na",0,IF(COUNTIFS($C$1:C54,C54,$I$1:I54,I54)&gt;1,0,1))</f>
        <v>0</v>
      </c>
      <c r="L54" s="68">
        <f>IF(I54="na",0,IF(COUNTIFS($D$1:D54,D54,$I$1:I54,I54)&gt;1,0,1))</f>
        <v>0</v>
      </c>
      <c r="M54" s="68">
        <f>IF(S54="",0,IF(VLOOKUP(R54,#REF!,2,0)=1,S54-O54,S54-SUMIFS($S:$S,$R:$R,INDEX(meses,VLOOKUP(R54,#REF!,2,0)-1),D:D,D54)))</f>
        <v>0</v>
      </c>
      <c r="N54" s="68"/>
      <c r="O54" s="68"/>
      <c r="P54" s="68"/>
      <c r="Q54" s="68"/>
      <c r="R54" s="2" t="s">
        <v>1597</v>
      </c>
      <c r="S54" s="2"/>
      <c r="T54" s="22"/>
      <c r="U54" s="5"/>
      <c r="V54" s="5"/>
      <c r="W54" s="5"/>
      <c r="X54" s="20" t="s">
        <v>416</v>
      </c>
      <c r="Y54" s="20"/>
      <c r="Z54" s="20"/>
      <c r="AA54" s="69"/>
      <c r="AB54" s="69"/>
      <c r="AC54" s="69"/>
      <c r="AD54" s="20"/>
      <c r="AE54" s="20"/>
      <c r="AF54" s="2"/>
      <c r="AG54" s="22"/>
      <c r="AH54" s="5"/>
      <c r="AI54" s="5"/>
      <c r="AJ54" s="5"/>
      <c r="AK54" s="20" t="s">
        <v>1508</v>
      </c>
      <c r="AL54" s="68" t="s">
        <v>46</v>
      </c>
      <c r="AM54" s="68">
        <v>2299</v>
      </c>
      <c r="AN54" s="68" t="s">
        <v>48</v>
      </c>
      <c r="AO54" s="68" t="s">
        <v>1509</v>
      </c>
      <c r="AP54" s="20" t="s">
        <v>1566</v>
      </c>
      <c r="AQ54" s="20" t="s">
        <v>1511</v>
      </c>
      <c r="AR54" s="2" t="s">
        <v>1512</v>
      </c>
      <c r="AS54" s="2"/>
      <c r="AT54" s="39" t="s">
        <v>1570</v>
      </c>
      <c r="AU54" s="39"/>
      <c r="AV54" s="39" t="s">
        <v>70</v>
      </c>
      <c r="AW54" s="2" t="s">
        <v>55</v>
      </c>
      <c r="AX54" s="70">
        <v>10000000</v>
      </c>
      <c r="AY54" s="71">
        <v>12</v>
      </c>
      <c r="AZ54" s="71" t="s">
        <v>1515</v>
      </c>
      <c r="BA54" s="71" t="s">
        <v>1516</v>
      </c>
      <c r="BB54" s="71" t="s">
        <v>58</v>
      </c>
      <c r="BC54" s="72">
        <v>120000000</v>
      </c>
      <c r="BD54" s="72"/>
    </row>
    <row r="55" spans="1:56" s="95" customFormat="1" ht="105" x14ac:dyDescent="0.25">
      <c r="A55" s="68">
        <v>1184</v>
      </c>
      <c r="B55" s="20" t="s">
        <v>1500</v>
      </c>
      <c r="C55" s="20" t="s">
        <v>1501</v>
      </c>
      <c r="D55" s="20" t="s">
        <v>1501</v>
      </c>
      <c r="E55" s="20" t="s">
        <v>1502</v>
      </c>
      <c r="F55" s="20" t="s">
        <v>1503</v>
      </c>
      <c r="G55" s="20" t="s">
        <v>416</v>
      </c>
      <c r="H55" s="23" t="s">
        <v>412</v>
      </c>
      <c r="I55" s="94" t="s">
        <v>416</v>
      </c>
      <c r="J55" s="94" t="s">
        <v>416</v>
      </c>
      <c r="K55" s="68">
        <f>IF(I55="na",0,IF(COUNTIFS($C$1:C55,C55,$I$1:I55,I55)&gt;1,0,1))</f>
        <v>0</v>
      </c>
      <c r="L55" s="68">
        <f>IF(I55="na",0,IF(COUNTIFS($D$1:D55,D55,$I$1:I55,I55)&gt;1,0,1))</f>
        <v>0</v>
      </c>
      <c r="M55" s="68">
        <f>IF(S55="",0,IF(VLOOKUP(R55,#REF!,2,0)=1,S55-O55,S55-SUMIFS($S:$S,$R:$R,INDEX(meses,VLOOKUP(R55,#REF!,2,0)-1),D:D,D55)))</f>
        <v>0</v>
      </c>
      <c r="N55" s="68"/>
      <c r="O55" s="68"/>
      <c r="P55" s="68"/>
      <c r="Q55" s="68"/>
      <c r="R55" s="2" t="s">
        <v>1597</v>
      </c>
      <c r="S55" s="2"/>
      <c r="T55" s="22"/>
      <c r="U55" s="5"/>
      <c r="V55" s="5"/>
      <c r="W55" s="5"/>
      <c r="X55" s="20" t="s">
        <v>416</v>
      </c>
      <c r="Y55" s="20"/>
      <c r="Z55" s="20"/>
      <c r="AA55" s="69"/>
      <c r="AB55" s="69"/>
      <c r="AC55" s="69"/>
      <c r="AD55" s="20"/>
      <c r="AE55" s="20"/>
      <c r="AF55" s="2"/>
      <c r="AG55" s="22"/>
      <c r="AH55" s="5"/>
      <c r="AI55" s="5"/>
      <c r="AJ55" s="5"/>
      <c r="AK55" s="20" t="s">
        <v>1508</v>
      </c>
      <c r="AL55" s="68" t="s">
        <v>46</v>
      </c>
      <c r="AM55" s="68">
        <v>2299</v>
      </c>
      <c r="AN55" s="68" t="s">
        <v>48</v>
      </c>
      <c r="AO55" s="68" t="s">
        <v>1509</v>
      </c>
      <c r="AP55" s="20" t="s">
        <v>1566</v>
      </c>
      <c r="AQ55" s="20" t="s">
        <v>1511</v>
      </c>
      <c r="AR55" s="2" t="s">
        <v>1512</v>
      </c>
      <c r="AS55" s="2"/>
      <c r="AT55" s="39" t="s">
        <v>1571</v>
      </c>
      <c r="AU55" s="39"/>
      <c r="AV55" s="39" t="s">
        <v>70</v>
      </c>
      <c r="AW55" s="2" t="s">
        <v>55</v>
      </c>
      <c r="AX55" s="70">
        <v>5600000</v>
      </c>
      <c r="AY55" s="71">
        <v>12</v>
      </c>
      <c r="AZ55" s="71" t="s">
        <v>1515</v>
      </c>
      <c r="BA55" s="71" t="s">
        <v>1516</v>
      </c>
      <c r="BB55" s="71" t="s">
        <v>58</v>
      </c>
      <c r="BC55" s="72">
        <v>67200000</v>
      </c>
      <c r="BD55" s="72"/>
    </row>
    <row r="56" spans="1:56" s="95" customFormat="1" ht="225" x14ac:dyDescent="0.25">
      <c r="A56" s="68">
        <v>1185</v>
      </c>
      <c r="B56" s="20" t="s">
        <v>1500</v>
      </c>
      <c r="C56" s="20" t="s">
        <v>1501</v>
      </c>
      <c r="D56" s="20" t="s">
        <v>1501</v>
      </c>
      <c r="E56" s="20" t="s">
        <v>1502</v>
      </c>
      <c r="F56" s="20" t="s">
        <v>1503</v>
      </c>
      <c r="G56" s="20" t="s">
        <v>416</v>
      </c>
      <c r="H56" s="23" t="s">
        <v>412</v>
      </c>
      <c r="I56" s="94" t="s">
        <v>416</v>
      </c>
      <c r="J56" s="94" t="s">
        <v>416</v>
      </c>
      <c r="K56" s="68">
        <f>IF(I56="na",0,IF(COUNTIFS($C$1:C56,C56,$I$1:I56,I56)&gt;1,0,1))</f>
        <v>0</v>
      </c>
      <c r="L56" s="68">
        <f>IF(I56="na",0,IF(COUNTIFS($D$1:D56,D56,$I$1:I56,I56)&gt;1,0,1))</f>
        <v>0</v>
      </c>
      <c r="M56" s="68">
        <f>IF(S56="",0,IF(VLOOKUP(R56,#REF!,2,0)=1,S56-O56,S56-SUMIFS($S:$S,$R:$R,INDEX(meses,VLOOKUP(R56,#REF!,2,0)-1),D:D,D56)))</f>
        <v>0</v>
      </c>
      <c r="N56" s="68"/>
      <c r="O56" s="68"/>
      <c r="P56" s="68"/>
      <c r="Q56" s="68"/>
      <c r="R56" s="2" t="s">
        <v>1597</v>
      </c>
      <c r="S56" s="2"/>
      <c r="T56" s="22"/>
      <c r="U56" s="5"/>
      <c r="V56" s="5"/>
      <c r="W56" s="5"/>
      <c r="X56" s="20" t="s">
        <v>416</v>
      </c>
      <c r="Y56" s="20" t="s">
        <v>1572</v>
      </c>
      <c r="Z56" s="20" t="s">
        <v>1505</v>
      </c>
      <c r="AA56" s="174">
        <v>0</v>
      </c>
      <c r="AB56" s="74">
        <v>1300</v>
      </c>
      <c r="AC56" s="69">
        <f>AB56-AA56</f>
        <v>1300</v>
      </c>
      <c r="AD56" s="20"/>
      <c r="AE56" s="20" t="s">
        <v>1573</v>
      </c>
      <c r="AF56" s="1">
        <v>357</v>
      </c>
      <c r="AG56" s="22">
        <f>(AF56-AA56)/(AB56-AA56)</f>
        <v>0.27461538461538459</v>
      </c>
      <c r="AH56" s="5" t="s">
        <v>1595</v>
      </c>
      <c r="AI56" s="68" t="s">
        <v>407</v>
      </c>
      <c r="AJ56" s="21" t="s">
        <v>1596</v>
      </c>
      <c r="AK56" s="20" t="s">
        <v>1508</v>
      </c>
      <c r="AL56" s="68" t="s">
        <v>46</v>
      </c>
      <c r="AM56" s="68">
        <v>2299</v>
      </c>
      <c r="AN56" s="68" t="s">
        <v>48</v>
      </c>
      <c r="AO56" s="68" t="s">
        <v>1509</v>
      </c>
      <c r="AP56" s="20" t="s">
        <v>1574</v>
      </c>
      <c r="AQ56" s="20" t="s">
        <v>1511</v>
      </c>
      <c r="AR56" s="2" t="s">
        <v>1512</v>
      </c>
      <c r="AS56" s="2" t="s">
        <v>1575</v>
      </c>
      <c r="AT56" s="39" t="s">
        <v>1576</v>
      </c>
      <c r="AU56" s="39"/>
      <c r="AV56" s="39" t="s">
        <v>70</v>
      </c>
      <c r="AW56" s="2" t="s">
        <v>55</v>
      </c>
      <c r="AX56" s="70">
        <v>5400000</v>
      </c>
      <c r="AY56" s="71">
        <v>12</v>
      </c>
      <c r="AZ56" s="71" t="s">
        <v>1515</v>
      </c>
      <c r="BA56" s="71" t="s">
        <v>1516</v>
      </c>
      <c r="BB56" s="71" t="s">
        <v>58</v>
      </c>
      <c r="BC56" s="72">
        <v>64800000</v>
      </c>
      <c r="BD56" s="72">
        <v>51300000</v>
      </c>
    </row>
    <row r="57" spans="1:56" s="95" customFormat="1" ht="60" x14ac:dyDescent="0.25">
      <c r="A57" s="68">
        <v>1186</v>
      </c>
      <c r="B57" s="20" t="s">
        <v>1500</v>
      </c>
      <c r="C57" s="20" t="s">
        <v>1501</v>
      </c>
      <c r="D57" s="20" t="s">
        <v>1501</v>
      </c>
      <c r="E57" s="20" t="s">
        <v>1502</v>
      </c>
      <c r="F57" s="20" t="s">
        <v>1503</v>
      </c>
      <c r="G57" s="20" t="s">
        <v>416</v>
      </c>
      <c r="H57" s="23" t="s">
        <v>412</v>
      </c>
      <c r="I57" s="94" t="s">
        <v>416</v>
      </c>
      <c r="J57" s="94" t="s">
        <v>416</v>
      </c>
      <c r="K57" s="68">
        <f>IF(I57="na",0,IF(COUNTIFS($C$1:C57,C57,$I$1:I57,I57)&gt;1,0,1))</f>
        <v>0</v>
      </c>
      <c r="L57" s="68">
        <f>IF(I57="na",0,IF(COUNTIFS($D$1:D57,D57,$I$1:I57,I57)&gt;1,0,1))</f>
        <v>0</v>
      </c>
      <c r="M57" s="68">
        <f>IF(S57="",0,IF(VLOOKUP(R57,#REF!,2,0)=1,S57-O57,S57-SUMIFS($S:$S,$R:$R,INDEX(meses,VLOOKUP(R57,#REF!,2,0)-1),D:D,D57)))</f>
        <v>0</v>
      </c>
      <c r="N57" s="68"/>
      <c r="O57" s="68"/>
      <c r="P57" s="68"/>
      <c r="Q57" s="68"/>
      <c r="R57" s="2" t="s">
        <v>1597</v>
      </c>
      <c r="S57" s="2"/>
      <c r="T57" s="22"/>
      <c r="U57" s="5"/>
      <c r="V57" s="5"/>
      <c r="W57" s="5"/>
      <c r="X57" s="20" t="s">
        <v>416</v>
      </c>
      <c r="Y57" s="20"/>
      <c r="Z57" s="20"/>
      <c r="AA57" s="69"/>
      <c r="AB57" s="69"/>
      <c r="AC57" s="69"/>
      <c r="AD57" s="20"/>
      <c r="AE57" s="20"/>
      <c r="AF57" s="1"/>
      <c r="AG57" s="22"/>
      <c r="AH57" s="3"/>
      <c r="AI57" s="3"/>
      <c r="AJ57" s="3"/>
      <c r="AK57" s="20" t="s">
        <v>1508</v>
      </c>
      <c r="AL57" s="68" t="s">
        <v>46</v>
      </c>
      <c r="AM57" s="68">
        <v>2299</v>
      </c>
      <c r="AN57" s="68" t="s">
        <v>48</v>
      </c>
      <c r="AO57" s="68" t="s">
        <v>1509</v>
      </c>
      <c r="AP57" s="20" t="s">
        <v>1574</v>
      </c>
      <c r="AQ57" s="20" t="s">
        <v>1511</v>
      </c>
      <c r="AR57" s="2" t="s">
        <v>1512</v>
      </c>
      <c r="AS57" s="2" t="s">
        <v>1577</v>
      </c>
      <c r="AT57" s="39" t="s">
        <v>1578</v>
      </c>
      <c r="AU57" s="39"/>
      <c r="AV57" s="39" t="s">
        <v>70</v>
      </c>
      <c r="AW57" s="2" t="s">
        <v>55</v>
      </c>
      <c r="AX57" s="70">
        <v>4300000</v>
      </c>
      <c r="AY57" s="71">
        <v>12</v>
      </c>
      <c r="AZ57" s="71" t="s">
        <v>1515</v>
      </c>
      <c r="BA57" s="71" t="s">
        <v>1516</v>
      </c>
      <c r="BB57" s="71" t="s">
        <v>58</v>
      </c>
      <c r="BC57" s="72">
        <v>51600000</v>
      </c>
      <c r="BD57" s="72">
        <v>63000000</v>
      </c>
    </row>
    <row r="58" spans="1:56" s="95" customFormat="1" ht="60" x14ac:dyDescent="0.25">
      <c r="A58" s="68">
        <v>1187</v>
      </c>
      <c r="B58" s="20" t="s">
        <v>1500</v>
      </c>
      <c r="C58" s="20" t="s">
        <v>1501</v>
      </c>
      <c r="D58" s="20" t="s">
        <v>1501</v>
      </c>
      <c r="E58" s="20" t="s">
        <v>1502</v>
      </c>
      <c r="F58" s="20" t="s">
        <v>1503</v>
      </c>
      <c r="G58" s="20" t="s">
        <v>416</v>
      </c>
      <c r="H58" s="23" t="s">
        <v>412</v>
      </c>
      <c r="I58" s="94" t="s">
        <v>416</v>
      </c>
      <c r="J58" s="94" t="s">
        <v>416</v>
      </c>
      <c r="K58" s="68">
        <f>IF(I58="na",0,IF(COUNTIFS($C$1:C58,C58,$I$1:I58,I58)&gt;1,0,1))</f>
        <v>0</v>
      </c>
      <c r="L58" s="68">
        <f>IF(I58="na",0,IF(COUNTIFS($D$1:D58,D58,$I$1:I58,I58)&gt;1,0,1))</f>
        <v>0</v>
      </c>
      <c r="M58" s="68">
        <f>IF(S58="",0,IF(VLOOKUP(R58,#REF!,2,0)=1,S58-O58,S58-SUMIFS($S:$S,$R:$R,INDEX(meses,VLOOKUP(R58,#REF!,2,0)-1),D:D,D58)))</f>
        <v>0</v>
      </c>
      <c r="N58" s="68"/>
      <c r="O58" s="68"/>
      <c r="P58" s="68"/>
      <c r="Q58" s="68"/>
      <c r="R58" s="2" t="s">
        <v>1597</v>
      </c>
      <c r="S58" s="2"/>
      <c r="T58" s="22"/>
      <c r="U58" s="5"/>
      <c r="V58" s="5"/>
      <c r="W58" s="5"/>
      <c r="X58" s="20" t="s">
        <v>416</v>
      </c>
      <c r="Y58" s="20"/>
      <c r="Z58" s="20"/>
      <c r="AA58" s="69"/>
      <c r="AB58" s="69"/>
      <c r="AC58" s="69"/>
      <c r="AD58" s="20"/>
      <c r="AE58" s="20"/>
      <c r="AF58" s="1"/>
      <c r="AG58" s="22"/>
      <c r="AH58" s="3"/>
      <c r="AI58" s="3"/>
      <c r="AJ58" s="3"/>
      <c r="AK58" s="20" t="s">
        <v>1508</v>
      </c>
      <c r="AL58" s="68" t="s">
        <v>46</v>
      </c>
      <c r="AM58" s="68">
        <v>2299</v>
      </c>
      <c r="AN58" s="68" t="s">
        <v>48</v>
      </c>
      <c r="AO58" s="68" t="s">
        <v>1509</v>
      </c>
      <c r="AP58" s="20" t="s">
        <v>1574</v>
      </c>
      <c r="AQ58" s="20" t="s">
        <v>1511</v>
      </c>
      <c r="AR58" s="2" t="s">
        <v>1512</v>
      </c>
      <c r="AS58" s="2" t="s">
        <v>1579</v>
      </c>
      <c r="AT58" s="39" t="s">
        <v>1580</v>
      </c>
      <c r="AU58" s="39"/>
      <c r="AV58" s="39" t="s">
        <v>70</v>
      </c>
      <c r="AW58" s="2" t="s">
        <v>55</v>
      </c>
      <c r="AX58" s="70">
        <v>5600000</v>
      </c>
      <c r="AY58" s="71">
        <v>12</v>
      </c>
      <c r="AZ58" s="71" t="s">
        <v>1515</v>
      </c>
      <c r="BA58" s="71" t="s">
        <v>1516</v>
      </c>
      <c r="BB58" s="71" t="s">
        <v>58</v>
      </c>
      <c r="BC58" s="72">
        <v>67200000</v>
      </c>
      <c r="BD58" s="72">
        <v>28500000</v>
      </c>
    </row>
    <row r="59" spans="1:56" s="95" customFormat="1" ht="105" x14ac:dyDescent="0.25">
      <c r="A59" s="68">
        <v>1188</v>
      </c>
      <c r="B59" s="20" t="s">
        <v>1500</v>
      </c>
      <c r="C59" s="20" t="s">
        <v>1501</v>
      </c>
      <c r="D59" s="20" t="s">
        <v>1501</v>
      </c>
      <c r="E59" s="20" t="s">
        <v>1502</v>
      </c>
      <c r="F59" s="20" t="s">
        <v>1503</v>
      </c>
      <c r="G59" s="20" t="s">
        <v>416</v>
      </c>
      <c r="H59" s="23" t="s">
        <v>412</v>
      </c>
      <c r="I59" s="94" t="s">
        <v>416</v>
      </c>
      <c r="J59" s="94" t="s">
        <v>416</v>
      </c>
      <c r="K59" s="68">
        <f>IF(I59="na",0,IF(COUNTIFS($C$1:C59,C59,$I$1:I59,I59)&gt;1,0,1))</f>
        <v>0</v>
      </c>
      <c r="L59" s="68">
        <f>IF(I59="na",0,IF(COUNTIFS($D$1:D59,D59,$I$1:I59,I59)&gt;1,0,1))</f>
        <v>0</v>
      </c>
      <c r="M59" s="68">
        <f>IF(S59="",0,IF(VLOOKUP(R59,#REF!,2,0)=1,S59-O59,S59-SUMIFS($S:$S,$R:$R,INDEX(meses,VLOOKUP(R59,#REF!,2,0)-1),D:D,D59)))</f>
        <v>0</v>
      </c>
      <c r="N59" s="68"/>
      <c r="O59" s="68"/>
      <c r="P59" s="68"/>
      <c r="Q59" s="68"/>
      <c r="R59" s="2" t="s">
        <v>1597</v>
      </c>
      <c r="S59" s="2"/>
      <c r="T59" s="22"/>
      <c r="U59" s="5"/>
      <c r="V59" s="5"/>
      <c r="W59" s="5"/>
      <c r="X59" s="20" t="s">
        <v>416</v>
      </c>
      <c r="Y59" s="20"/>
      <c r="Z59" s="20"/>
      <c r="AA59" s="69"/>
      <c r="AB59" s="69"/>
      <c r="AC59" s="69"/>
      <c r="AD59" s="20"/>
      <c r="AE59" s="20"/>
      <c r="AF59" s="1"/>
      <c r="AG59" s="22"/>
      <c r="AH59" s="3"/>
      <c r="AI59" s="3"/>
      <c r="AJ59" s="3"/>
      <c r="AK59" s="20" t="s">
        <v>1508</v>
      </c>
      <c r="AL59" s="68" t="s">
        <v>46</v>
      </c>
      <c r="AM59" s="68">
        <v>2299</v>
      </c>
      <c r="AN59" s="68" t="s">
        <v>48</v>
      </c>
      <c r="AO59" s="68" t="s">
        <v>1509</v>
      </c>
      <c r="AP59" s="20" t="s">
        <v>1574</v>
      </c>
      <c r="AQ59" s="20" t="s">
        <v>1511</v>
      </c>
      <c r="AR59" s="2" t="s">
        <v>1512</v>
      </c>
      <c r="AS59" s="2" t="s">
        <v>1581</v>
      </c>
      <c r="AT59" s="39" t="s">
        <v>1582</v>
      </c>
      <c r="AU59" s="39"/>
      <c r="AV59" s="39" t="s">
        <v>70</v>
      </c>
      <c r="AW59" s="2" t="s">
        <v>55</v>
      </c>
      <c r="AX59" s="70">
        <v>4017000</v>
      </c>
      <c r="AY59" s="71">
        <v>12</v>
      </c>
      <c r="AZ59" s="71" t="s">
        <v>1515</v>
      </c>
      <c r="BA59" s="71" t="s">
        <v>1516</v>
      </c>
      <c r="BB59" s="71" t="s">
        <v>58</v>
      </c>
      <c r="BC59" s="72">
        <v>48204000</v>
      </c>
      <c r="BD59" s="72">
        <v>20000000</v>
      </c>
    </row>
    <row r="60" spans="1:56" s="95" customFormat="1" ht="60" x14ac:dyDescent="0.25">
      <c r="A60" s="68">
        <v>1189</v>
      </c>
      <c r="B60" s="20" t="s">
        <v>1500</v>
      </c>
      <c r="C60" s="20" t="s">
        <v>1501</v>
      </c>
      <c r="D60" s="20" t="s">
        <v>1501</v>
      </c>
      <c r="E60" s="20" t="s">
        <v>1502</v>
      </c>
      <c r="F60" s="20" t="s">
        <v>1503</v>
      </c>
      <c r="G60" s="20" t="s">
        <v>416</v>
      </c>
      <c r="H60" s="23" t="s">
        <v>412</v>
      </c>
      <c r="I60" s="94" t="s">
        <v>416</v>
      </c>
      <c r="J60" s="94" t="s">
        <v>416</v>
      </c>
      <c r="K60" s="68">
        <f>IF(I60="na",0,IF(COUNTIFS($C$1:C60,C60,$I$1:I60,I60)&gt;1,0,1))</f>
        <v>0</v>
      </c>
      <c r="L60" s="68">
        <f>IF(I60="na",0,IF(COUNTIFS($D$1:D60,D60,$I$1:I60,I60)&gt;1,0,1))</f>
        <v>0</v>
      </c>
      <c r="M60" s="68">
        <f>IF(S60="",0,IF(VLOOKUP(R60,#REF!,2,0)=1,S60-O60,S60-SUMIFS($S:$S,$R:$R,INDEX(meses,VLOOKUP(R60,#REF!,2,0)-1),D:D,D60)))</f>
        <v>0</v>
      </c>
      <c r="N60" s="68"/>
      <c r="O60" s="68"/>
      <c r="P60" s="68"/>
      <c r="Q60" s="68"/>
      <c r="R60" s="2" t="s">
        <v>1597</v>
      </c>
      <c r="S60" s="2"/>
      <c r="T60" s="22"/>
      <c r="U60" s="5"/>
      <c r="V60" s="5"/>
      <c r="W60" s="5"/>
      <c r="X60" s="20" t="s">
        <v>416</v>
      </c>
      <c r="Y60" s="20"/>
      <c r="Z60" s="20"/>
      <c r="AA60" s="69"/>
      <c r="AB60" s="69"/>
      <c r="AC60" s="69"/>
      <c r="AD60" s="20"/>
      <c r="AE60" s="20"/>
      <c r="AF60" s="1"/>
      <c r="AG60" s="22"/>
      <c r="AH60" s="3"/>
      <c r="AI60" s="3"/>
      <c r="AJ60" s="3"/>
      <c r="AK60" s="20" t="s">
        <v>1508</v>
      </c>
      <c r="AL60" s="68" t="s">
        <v>46</v>
      </c>
      <c r="AM60" s="68">
        <v>2299</v>
      </c>
      <c r="AN60" s="68" t="s">
        <v>48</v>
      </c>
      <c r="AO60" s="68" t="s">
        <v>1509</v>
      </c>
      <c r="AP60" s="20" t="s">
        <v>1574</v>
      </c>
      <c r="AQ60" s="20" t="s">
        <v>1511</v>
      </c>
      <c r="AR60" s="2" t="s">
        <v>1512</v>
      </c>
      <c r="AS60" s="2" t="s">
        <v>1583</v>
      </c>
      <c r="AT60" s="39" t="s">
        <v>1584</v>
      </c>
      <c r="AU60" s="39"/>
      <c r="AV60" s="39" t="s">
        <v>70</v>
      </c>
      <c r="AW60" s="2" t="s">
        <v>55</v>
      </c>
      <c r="AX60" s="70">
        <v>22000000</v>
      </c>
      <c r="AY60" s="71">
        <v>12</v>
      </c>
      <c r="AZ60" s="71" t="s">
        <v>1515</v>
      </c>
      <c r="BA60" s="71" t="s">
        <v>1516</v>
      </c>
      <c r="BB60" s="71" t="s">
        <v>58</v>
      </c>
      <c r="BC60" s="72">
        <v>264000000</v>
      </c>
      <c r="BD60" s="72">
        <v>30000000</v>
      </c>
    </row>
  </sheetData>
  <protectedRanges>
    <protectedRange algorithmName="SHA-512" hashValue="VfdVsKGl5qE2tikkmfXD4ednvebSaBOMzoXueDKO3NEuF2Z+Q++ksvuI9ZhjGmGLuVBgVNFtJxUd9GtIpfEBBw==" saltValue="MPQF+EnLD5kb7JtrVZ0D3A==" spinCount="100000" sqref="I67:I71 I74:I93 I98:I102 I105:I124 I129:I133 I136:I153 I5:I62" name="Rango1_3_7_3_4"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H30:H153 G5:H29" name="Rango1_3_7_3_8"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K5:AK29 AX5:AY29 AT5:AU29 BA5:BB29 AE5:AE29 X5:X29 AP5:AQ29" name="Rango1_2_15_8"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D5:AD29" name="Rango1_16_8_8" securityDescriptor="O:WDG:WDD:(A;;CC;;;S-1-5-21-797332336-63391822-1267956476-1103)(A;;CC;;;S-1-5-21-797332336-63391822-1267956476-50923)"/>
  </protectedRanges>
  <mergeCells count="7">
    <mergeCell ref="A3:F3"/>
    <mergeCell ref="H3:W3"/>
    <mergeCell ref="X3:AR3"/>
    <mergeCell ref="AS3:BD3"/>
    <mergeCell ref="B1:R2"/>
    <mergeCell ref="S2:U2"/>
    <mergeCell ref="AF2:AH2"/>
  </mergeCells>
  <conditionalFormatting sqref="M5:M60">
    <cfRule type="cellIs" dxfId="2" priority="1" operator="notEqual">
      <formula>0</formula>
    </cfRule>
  </conditionalFormatting>
  <dataValidations count="2">
    <dataValidation type="textLength" allowBlank="1" showInputMessage="1" showErrorMessage="1" sqref="U30:U60 AH30:AH60 U5 AH5" xr:uid="{C6E18393-C8AC-4364-8665-457D1A816E50}">
      <formula1>100</formula1>
      <formula2>1000</formula2>
    </dataValidation>
    <dataValidation type="textLength" allowBlank="1" showInputMessage="1" showErrorMessage="1" errorTitle="NO COINCIDE CON EL RANGO" error="Recuerda que debes escribir mínimo 100 caracteres máximo 1000" sqref="U10:U29 AH6:AH29" xr:uid="{859559E9-572F-488D-9B36-BE7B9F226C23}">
      <formula1>100</formula1>
      <formula2>1000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E6DFC8E9-049D-420E-BD39-0A1CB1AB6F74}">
          <x14:formula1>
            <xm:f>'C:\Users\mtamayo\Documents\Planeación MEN\2019\PAI\Marzo\SG\Unidad de Atención al ciudadano\[PAI-UAC.xlsx]Hoja2'!#REF!</xm:f>
          </x14:formula1>
          <xm:sqref>AI9 V6:V9</xm:sqref>
        </x14:dataValidation>
        <x14:dataValidation type="list" allowBlank="1" showInputMessage="1" showErrorMessage="1" xr:uid="{2A32D250-009E-4A81-A53C-BC3D1AD63207}">
          <x14:formula1>
            <xm:f>'C:\Users\mtamayo\mineducacion.gov.co\PAI2019 - Documentos\DM\Oficina Asesora de Comunicaciones\[PAI-OAC.xlsx]Hoja1'!#REF!</xm:f>
          </x14:formula1>
          <xm:sqref>AI30:AI60 V30:V60</xm:sqref>
        </x14:dataValidation>
        <x14:dataValidation type="list" allowBlank="1" showInputMessage="1" showErrorMessage="1" xr:uid="{60463BF7-0DD5-4D16-AEE0-DC3E1568EF5F}">
          <x14:formula1>
            <xm:f>'C:\Users\mtamayo\OneDrive - mineducacion.gov.co\Planeación MEN\2019\PAI\Seguimiento\MEN-PAI 2019\CONSOLIDADOS\MARZO\Marzo\DM\Oficina de Tecnología\[PAI-OTSI.xlsx]Hoja13'!#REF!</xm:f>
          </x14:formula1>
          <xm:sqref>V10:V29 AI10:AI29</xm:sqref>
        </x14:dataValidation>
        <x14:dataValidation type="list" allowBlank="1" showInputMessage="1" showErrorMessage="1" xr:uid="{E8967269-BF59-47A8-A88F-5E4107EB67C4}">
          <x14:formula1>
            <xm:f>'C:\Users\mtamayo\Documents\Planeación MEN\2019\PAI\Marzo\SG\Sub de Desarrollo Organizacional\[PAI-SDO.xlsx]Hoja1'!#REF!</xm:f>
          </x14:formula1>
          <xm:sqref>AI5 V5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883A7-5A14-42E5-904E-3F0C8AFAE308}">
  <sheetPr>
    <tabColor theme="9" tint="-0.249977111117893"/>
  </sheetPr>
  <dimension ref="A1:CZ38"/>
  <sheetViews>
    <sheetView workbookViewId="0">
      <selection sqref="A1:XFD4"/>
    </sheetView>
  </sheetViews>
  <sheetFormatPr baseColWidth="10" defaultColWidth="11.42578125" defaultRowHeight="15" x14ac:dyDescent="0.2"/>
  <cols>
    <col min="1" max="1" width="12.42578125" style="13" customWidth="1"/>
    <col min="2" max="2" width="10.28515625" style="14" customWidth="1"/>
    <col min="3" max="3" width="22.28515625" style="14" customWidth="1"/>
    <col min="4" max="4" width="25.42578125" style="14" customWidth="1"/>
    <col min="5" max="5" width="30.7109375" style="14" customWidth="1"/>
    <col min="6" max="6" width="51.5703125" style="14" customWidth="1"/>
    <col min="7" max="7" width="40.5703125" style="14" customWidth="1"/>
    <col min="8" max="9" width="30.7109375" style="14" customWidth="1"/>
    <col min="10" max="10" width="16.42578125" style="13" bestFit="1" customWidth="1"/>
    <col min="11" max="11" width="16.42578125" style="13" hidden="1" customWidth="1"/>
    <col min="12" max="13" width="19.28515625" style="13" hidden="1" customWidth="1"/>
    <col min="14" max="14" width="24" style="13" bestFit="1" customWidth="1"/>
    <col min="15" max="15" width="19.42578125" style="13" bestFit="1" customWidth="1"/>
    <col min="16" max="16" width="14.5703125" style="13" bestFit="1" customWidth="1"/>
    <col min="17" max="17" width="14.42578125" style="13" hidden="1" customWidth="1"/>
    <col min="18" max="18" width="14.42578125" style="13" customWidth="1"/>
    <col min="19" max="19" width="22.28515625" style="15" customWidth="1"/>
    <col min="20" max="20" width="27.28515625" style="27" customWidth="1"/>
    <col min="21" max="21" width="34.42578125" style="15" customWidth="1"/>
    <col min="22" max="23" width="22.28515625" style="15" hidden="1" customWidth="1"/>
    <col min="24" max="24" width="30.7109375" style="14" customWidth="1"/>
    <col min="25" max="25" width="35.7109375" style="14" customWidth="1"/>
    <col min="26" max="26" width="30.7109375" style="14" customWidth="1"/>
    <col min="27" max="27" width="23.42578125" style="13" customWidth="1"/>
    <col min="28" max="28" width="22.7109375" style="13" customWidth="1"/>
    <col min="29" max="29" width="17.42578125" style="13" customWidth="1"/>
    <col min="30" max="30" width="70.42578125" style="14" customWidth="1"/>
    <col min="31" max="31" width="30.7109375" style="14" customWidth="1"/>
    <col min="32" max="32" width="22.28515625" style="15" customWidth="1"/>
    <col min="33" max="33" width="38" style="26" customWidth="1"/>
    <col min="34" max="34" width="33.140625" style="12" customWidth="1"/>
    <col min="35" max="36" width="22.28515625" style="12" hidden="1" customWidth="1"/>
    <col min="37" max="37" width="30.7109375" style="14" customWidth="1"/>
    <col min="38" max="38" width="17.28515625" style="13" hidden="1" customWidth="1"/>
    <col min="39" max="39" width="14" style="13" hidden="1" customWidth="1"/>
    <col min="40" max="40" width="15.140625" style="13" hidden="1" customWidth="1"/>
    <col min="41" max="41" width="19.85546875" style="13" hidden="1" customWidth="1"/>
    <col min="42" max="43" width="30.7109375" style="14" customWidth="1"/>
    <col min="44" max="44" width="24.28515625" style="13" hidden="1" customWidth="1"/>
    <col min="45" max="45" width="24.28515625" style="13" customWidth="1"/>
    <col min="46" max="46" width="47.42578125" style="14" customWidth="1"/>
    <col min="47" max="47" width="26.28515625" style="14" hidden="1" customWidth="1"/>
    <col min="48" max="48" width="23" style="14" customWidth="1"/>
    <col min="49" max="49" width="19.28515625" style="13" customWidth="1"/>
    <col min="50" max="50" width="28.7109375" style="13" customWidth="1"/>
    <col min="51" max="51" width="17.42578125" style="16" customWidth="1"/>
    <col min="52" max="52" width="42.28515625" style="16" customWidth="1"/>
    <col min="53" max="54" width="32.42578125" style="16" customWidth="1"/>
    <col min="55" max="55" width="28.85546875" style="14" bestFit="1" customWidth="1"/>
    <col min="56" max="56" width="28.7109375" style="14" customWidth="1"/>
    <col min="57" max="57" width="14.7109375" style="17" bestFit="1" customWidth="1"/>
    <col min="58" max="61" width="11.42578125" style="17"/>
    <col min="62" max="62" width="13.42578125" style="17" bestFit="1" customWidth="1"/>
    <col min="63" max="63" width="11.5703125" style="17" bestFit="1" customWidth="1"/>
    <col min="64" max="64" width="12" style="17" bestFit="1" customWidth="1"/>
    <col min="65" max="65" width="11.5703125" style="17" bestFit="1" customWidth="1"/>
    <col min="66" max="16384" width="11.42578125" style="17"/>
  </cols>
  <sheetData>
    <row r="1" spans="1:56" customFormat="1" ht="33.75" customHeight="1" x14ac:dyDescent="0.25">
      <c r="A1" s="189"/>
      <c r="B1" s="190" t="s">
        <v>3094</v>
      </c>
      <c r="C1" s="190"/>
      <c r="D1" s="190"/>
      <c r="E1" s="190"/>
      <c r="F1" s="190"/>
      <c r="G1" s="190"/>
      <c r="H1" s="190"/>
      <c r="I1" s="190"/>
      <c r="J1" s="190"/>
      <c r="K1" s="190"/>
      <c r="L1" s="190"/>
      <c r="M1" s="190"/>
      <c r="N1" s="190"/>
      <c r="O1" s="190"/>
      <c r="P1" s="190"/>
      <c r="Q1" s="190"/>
      <c r="R1" s="190"/>
      <c r="S1" s="191"/>
      <c r="T1" s="191"/>
      <c r="U1" s="191"/>
      <c r="V1" s="191"/>
    </row>
    <row r="2" spans="1:56" customFormat="1" ht="51" customHeight="1" thickBot="1" x14ac:dyDescent="0.3">
      <c r="A2" s="192"/>
      <c r="B2" s="193"/>
      <c r="C2" s="193"/>
      <c r="D2" s="193"/>
      <c r="E2" s="193"/>
      <c r="F2" s="193"/>
      <c r="G2" s="193"/>
      <c r="H2" s="193"/>
      <c r="I2" s="193"/>
      <c r="J2" s="193"/>
      <c r="K2" s="193"/>
      <c r="L2" s="193"/>
      <c r="M2" s="193"/>
      <c r="N2" s="193"/>
      <c r="O2" s="193"/>
      <c r="P2" s="193"/>
      <c r="Q2" s="193"/>
      <c r="R2" s="193"/>
      <c r="S2" s="194" t="s">
        <v>3095</v>
      </c>
      <c r="T2" s="194"/>
      <c r="U2" s="194"/>
      <c r="V2" s="195"/>
      <c r="W2" s="195"/>
      <c r="X2" s="14"/>
      <c r="AF2" s="194" t="s">
        <v>3095</v>
      </c>
      <c r="AG2" s="194"/>
      <c r="AH2" s="194"/>
    </row>
    <row r="3" spans="1:56" s="216" customFormat="1" ht="30.75" customHeight="1" x14ac:dyDescent="0.4">
      <c r="A3" s="196" t="s">
        <v>3096</v>
      </c>
      <c r="B3" s="196"/>
      <c r="C3" s="196"/>
      <c r="D3" s="196"/>
      <c r="E3" s="196"/>
      <c r="F3" s="196"/>
      <c r="G3" s="215" t="s">
        <v>3097</v>
      </c>
      <c r="H3" s="197" t="s">
        <v>3098</v>
      </c>
      <c r="I3" s="198"/>
      <c r="J3" s="198"/>
      <c r="K3" s="198"/>
      <c r="L3" s="198"/>
      <c r="M3" s="198"/>
      <c r="N3" s="198"/>
      <c r="O3" s="198"/>
      <c r="P3" s="198"/>
      <c r="Q3" s="198"/>
      <c r="R3" s="198"/>
      <c r="S3" s="198"/>
      <c r="T3" s="198"/>
      <c r="U3" s="198"/>
      <c r="V3" s="198"/>
      <c r="W3" s="199"/>
      <c r="X3" s="200" t="s">
        <v>3099</v>
      </c>
      <c r="Y3" s="201"/>
      <c r="Z3" s="201"/>
      <c r="AA3" s="201"/>
      <c r="AB3" s="201"/>
      <c r="AC3" s="201"/>
      <c r="AD3" s="201"/>
      <c r="AE3" s="201"/>
      <c r="AF3" s="201"/>
      <c r="AG3" s="201"/>
      <c r="AH3" s="201"/>
      <c r="AI3" s="201"/>
      <c r="AJ3" s="201"/>
      <c r="AK3" s="201"/>
      <c r="AL3" s="201"/>
      <c r="AM3" s="201"/>
      <c r="AN3" s="201"/>
      <c r="AO3" s="201"/>
      <c r="AP3" s="201"/>
      <c r="AQ3" s="201"/>
      <c r="AR3" s="202"/>
      <c r="AS3" s="203" t="s">
        <v>3100</v>
      </c>
      <c r="AT3" s="204"/>
      <c r="AU3" s="204"/>
      <c r="AV3" s="204"/>
      <c r="AW3" s="204"/>
      <c r="AX3" s="204"/>
      <c r="AY3" s="204"/>
      <c r="AZ3" s="204"/>
      <c r="BA3" s="204"/>
      <c r="BB3" s="204"/>
      <c r="BC3" s="204"/>
      <c r="BD3" s="204"/>
    </row>
    <row r="4" spans="1:56" s="214" customFormat="1" ht="66.75" customHeight="1" x14ac:dyDescent="0.25">
      <c r="A4" s="205" t="s">
        <v>0</v>
      </c>
      <c r="B4" s="206" t="s">
        <v>3101</v>
      </c>
      <c r="C4" s="206" t="s">
        <v>3102</v>
      </c>
      <c r="D4" s="206" t="s">
        <v>1</v>
      </c>
      <c r="E4" s="206" t="s">
        <v>3019</v>
      </c>
      <c r="F4" s="206" t="s">
        <v>2</v>
      </c>
      <c r="G4" s="207" t="s">
        <v>3</v>
      </c>
      <c r="H4" s="208" t="s">
        <v>4</v>
      </c>
      <c r="I4" s="208" t="s">
        <v>5</v>
      </c>
      <c r="J4" s="208" t="s">
        <v>6</v>
      </c>
      <c r="K4" s="8" t="s">
        <v>1725</v>
      </c>
      <c r="L4" s="8" t="s">
        <v>1726</v>
      </c>
      <c r="M4" s="8" t="s">
        <v>1728</v>
      </c>
      <c r="N4" s="208" t="s">
        <v>7</v>
      </c>
      <c r="O4" s="208" t="s">
        <v>14</v>
      </c>
      <c r="P4" s="208" t="s">
        <v>3103</v>
      </c>
      <c r="Q4" s="208" t="s">
        <v>3018</v>
      </c>
      <c r="R4" s="9" t="s">
        <v>3104</v>
      </c>
      <c r="S4" s="9" t="s">
        <v>9</v>
      </c>
      <c r="T4" s="9" t="s">
        <v>3016</v>
      </c>
      <c r="U4" s="9" t="s">
        <v>10</v>
      </c>
      <c r="V4" s="9" t="s">
        <v>11</v>
      </c>
      <c r="W4" s="9" t="s">
        <v>12</v>
      </c>
      <c r="X4" s="10" t="s">
        <v>13</v>
      </c>
      <c r="Y4" s="209" t="s">
        <v>3105</v>
      </c>
      <c r="Z4" s="209" t="s">
        <v>6</v>
      </c>
      <c r="AA4" s="209" t="s">
        <v>14</v>
      </c>
      <c r="AB4" s="209" t="s">
        <v>8</v>
      </c>
      <c r="AC4" s="209" t="s">
        <v>3018</v>
      </c>
      <c r="AD4" s="209" t="s">
        <v>15</v>
      </c>
      <c r="AE4" s="209" t="s">
        <v>16</v>
      </c>
      <c r="AF4" s="9" t="s">
        <v>9</v>
      </c>
      <c r="AG4" s="9" t="s">
        <v>3016</v>
      </c>
      <c r="AH4" s="9" t="s">
        <v>10</v>
      </c>
      <c r="AI4" s="9" t="s">
        <v>11</v>
      </c>
      <c r="AJ4" s="9" t="s">
        <v>12</v>
      </c>
      <c r="AK4" s="210" t="s">
        <v>17</v>
      </c>
      <c r="AL4" s="205" t="s">
        <v>18</v>
      </c>
      <c r="AM4" s="205" t="s">
        <v>19</v>
      </c>
      <c r="AN4" s="205" t="s">
        <v>20</v>
      </c>
      <c r="AO4" s="205" t="s">
        <v>21</v>
      </c>
      <c r="AP4" s="210" t="s">
        <v>22</v>
      </c>
      <c r="AQ4" s="210" t="s">
        <v>23</v>
      </c>
      <c r="AR4" s="205" t="s">
        <v>24</v>
      </c>
      <c r="AS4" s="211" t="s">
        <v>3106</v>
      </c>
      <c r="AT4" s="211" t="s">
        <v>3107</v>
      </c>
      <c r="AU4" s="211" t="s">
        <v>25</v>
      </c>
      <c r="AV4" s="211" t="s">
        <v>26</v>
      </c>
      <c r="AW4" s="211" t="s">
        <v>18</v>
      </c>
      <c r="AX4" s="212" t="s">
        <v>27</v>
      </c>
      <c r="AY4" s="213" t="s">
        <v>28</v>
      </c>
      <c r="AZ4" s="213" t="s">
        <v>29</v>
      </c>
      <c r="BA4" s="11" t="s">
        <v>30</v>
      </c>
      <c r="BB4" s="11" t="s">
        <v>31</v>
      </c>
      <c r="BC4" s="11" t="s">
        <v>3108</v>
      </c>
      <c r="BD4" s="212" t="s">
        <v>3109</v>
      </c>
    </row>
    <row r="5" spans="1:56" s="41" customFormat="1" ht="121.5" customHeight="1" x14ac:dyDescent="0.25">
      <c r="A5" s="68">
        <v>1031</v>
      </c>
      <c r="B5" s="23" t="s">
        <v>1500</v>
      </c>
      <c r="C5" s="23" t="s">
        <v>2455</v>
      </c>
      <c r="D5" s="39" t="s">
        <v>2455</v>
      </c>
      <c r="E5" s="39" t="s">
        <v>2456</v>
      </c>
      <c r="F5" s="39" t="s">
        <v>1623</v>
      </c>
      <c r="G5" s="23" t="s">
        <v>416</v>
      </c>
      <c r="H5" s="23" t="s">
        <v>412</v>
      </c>
      <c r="I5" s="94" t="s">
        <v>416</v>
      </c>
      <c r="J5" s="94" t="s">
        <v>416</v>
      </c>
      <c r="K5" s="68">
        <f>IF(I5="na",0,IF(COUNTIFS($C$1:C5,C5,$I$1:I5,I5)&gt;1,0,1))</f>
        <v>0</v>
      </c>
      <c r="L5" s="68">
        <f>IF(I5="na",0,IF(COUNTIFS($D$1:D5,D5,$I$1:I5,I5)&gt;1,0,1))</f>
        <v>0</v>
      </c>
      <c r="M5" s="68">
        <f>IF(S5="",0,IF(VLOOKUP(R5,#REF!,2,0)=1,S5-O5,S5-SUMIFS($S:$S,$R:$R,INDEX(meses,VLOOKUP(R5,#REF!,2,0)-1),D:D,D5)))</f>
        <v>0</v>
      </c>
      <c r="N5" s="94"/>
      <c r="O5" s="94"/>
      <c r="P5" s="94"/>
      <c r="Q5" s="94"/>
      <c r="R5" s="94" t="s">
        <v>392</v>
      </c>
      <c r="S5" s="1"/>
      <c r="T5" s="22"/>
      <c r="U5" s="3"/>
      <c r="V5" s="3"/>
      <c r="W5" s="3"/>
      <c r="X5" s="23" t="s">
        <v>2457</v>
      </c>
      <c r="Y5" s="23" t="s">
        <v>2458</v>
      </c>
      <c r="Z5" s="23" t="s">
        <v>2459</v>
      </c>
      <c r="AA5" s="113">
        <v>15</v>
      </c>
      <c r="AB5" s="113">
        <v>50</v>
      </c>
      <c r="AC5" s="69">
        <f t="shared" ref="AC5:AC6" si="0">AB5-AA5</f>
        <v>35</v>
      </c>
      <c r="AD5" s="23" t="s">
        <v>2460</v>
      </c>
      <c r="AE5" s="23" t="s">
        <v>2461</v>
      </c>
      <c r="AF5" s="80">
        <v>15</v>
      </c>
      <c r="AG5" s="22">
        <f t="shared" ref="AG5:AG6" si="1">(AF5-AA5)/(AB5-AA5)</f>
        <v>0</v>
      </c>
      <c r="AH5" s="29" t="s">
        <v>2546</v>
      </c>
      <c r="AI5" s="3"/>
      <c r="AJ5" s="3"/>
      <c r="AK5" s="23" t="s">
        <v>2462</v>
      </c>
      <c r="AL5" s="94" t="s">
        <v>46</v>
      </c>
      <c r="AM5" s="94">
        <v>2201</v>
      </c>
      <c r="AN5" s="94" t="s">
        <v>48</v>
      </c>
      <c r="AO5" s="94" t="s">
        <v>1509</v>
      </c>
      <c r="AP5" s="23" t="s">
        <v>2463</v>
      </c>
      <c r="AQ5" s="23" t="s">
        <v>2464</v>
      </c>
      <c r="AR5" s="2">
        <v>2201046</v>
      </c>
      <c r="AS5" s="2" t="s">
        <v>2465</v>
      </c>
      <c r="AT5" s="39" t="s">
        <v>2466</v>
      </c>
      <c r="AU5" s="39"/>
      <c r="AV5" s="39" t="s">
        <v>422</v>
      </c>
      <c r="AW5" s="94" t="s">
        <v>55</v>
      </c>
      <c r="AX5" s="115">
        <v>190476190.47619048</v>
      </c>
      <c r="AY5" s="116">
        <v>10.5</v>
      </c>
      <c r="AZ5" s="116" t="s">
        <v>2467</v>
      </c>
      <c r="BA5" s="116" t="s">
        <v>2468</v>
      </c>
      <c r="BB5" s="116" t="s">
        <v>2469</v>
      </c>
      <c r="BC5" s="117">
        <v>1675000000</v>
      </c>
      <c r="BD5" s="117">
        <v>1675000000</v>
      </c>
    </row>
    <row r="6" spans="1:56" s="41" customFormat="1" ht="105.75" customHeight="1" x14ac:dyDescent="0.25">
      <c r="A6" s="68">
        <v>1032</v>
      </c>
      <c r="B6" s="23" t="s">
        <v>1500</v>
      </c>
      <c r="C6" s="23" t="s">
        <v>2455</v>
      </c>
      <c r="D6" s="39" t="s">
        <v>2455</v>
      </c>
      <c r="E6" s="39" t="s">
        <v>2456</v>
      </c>
      <c r="F6" s="39" t="s">
        <v>1623</v>
      </c>
      <c r="G6" s="23" t="s">
        <v>416</v>
      </c>
      <c r="H6" s="23" t="s">
        <v>412</v>
      </c>
      <c r="I6" s="94" t="s">
        <v>416</v>
      </c>
      <c r="J6" s="94" t="s">
        <v>416</v>
      </c>
      <c r="K6" s="68">
        <f>IF(I6="na",0,IF(COUNTIFS($C$1:C6,C6,$I$1:I6,I6)&gt;1,0,1))</f>
        <v>0</v>
      </c>
      <c r="L6" s="68">
        <f>IF(I6="na",0,IF(COUNTIFS($D$1:D6,D6,$I$1:I6,I6)&gt;1,0,1))</f>
        <v>0</v>
      </c>
      <c r="M6" s="68">
        <f>IF(S6="",0,IF(VLOOKUP(R6,#REF!,2,0)=1,S6-O6,S6-SUMIFS($S:$S,$R:$R,INDEX(meses,VLOOKUP(R6,#REF!,2,0)-1),D:D,D6)))</f>
        <v>0</v>
      </c>
      <c r="N6" s="94"/>
      <c r="O6" s="94"/>
      <c r="P6" s="94"/>
      <c r="Q6" s="94"/>
      <c r="R6" s="94" t="s">
        <v>392</v>
      </c>
      <c r="S6" s="1"/>
      <c r="T6" s="22"/>
      <c r="U6" s="3"/>
      <c r="V6" s="3"/>
      <c r="W6" s="3"/>
      <c r="X6" s="23" t="s">
        <v>2457</v>
      </c>
      <c r="Y6" s="23" t="s">
        <v>2470</v>
      </c>
      <c r="Z6" s="23" t="s">
        <v>2459</v>
      </c>
      <c r="AA6" s="114">
        <v>2500</v>
      </c>
      <c r="AB6" s="114">
        <v>2800</v>
      </c>
      <c r="AC6" s="69">
        <f t="shared" si="0"/>
        <v>300</v>
      </c>
      <c r="AD6" s="23" t="s">
        <v>2471</v>
      </c>
      <c r="AE6" s="23" t="s">
        <v>2461</v>
      </c>
      <c r="AF6" s="80">
        <v>2500</v>
      </c>
      <c r="AG6" s="22">
        <f t="shared" si="1"/>
        <v>0</v>
      </c>
      <c r="AH6" s="29" t="s">
        <v>2546</v>
      </c>
      <c r="AI6" s="3"/>
      <c r="AJ6" s="3"/>
      <c r="AK6" s="23" t="s">
        <v>2462</v>
      </c>
      <c r="AL6" s="94" t="s">
        <v>46</v>
      </c>
      <c r="AM6" s="94">
        <v>2201</v>
      </c>
      <c r="AN6" s="94" t="s">
        <v>48</v>
      </c>
      <c r="AO6" s="94" t="s">
        <v>1509</v>
      </c>
      <c r="AP6" s="23" t="s">
        <v>2472</v>
      </c>
      <c r="AQ6" s="23" t="s">
        <v>2464</v>
      </c>
      <c r="AR6" s="2" t="s">
        <v>2473</v>
      </c>
      <c r="AS6" s="2" t="s">
        <v>2465</v>
      </c>
      <c r="AT6" s="39" t="s">
        <v>2466</v>
      </c>
      <c r="AU6" s="39"/>
      <c r="AV6" s="39" t="s">
        <v>422</v>
      </c>
      <c r="AW6" s="94" t="s">
        <v>55</v>
      </c>
      <c r="AX6" s="115">
        <v>95238095.238095239</v>
      </c>
      <c r="AY6" s="116">
        <v>10.5</v>
      </c>
      <c r="AZ6" s="116" t="s">
        <v>2467</v>
      </c>
      <c r="BA6" s="116" t="s">
        <v>2468</v>
      </c>
      <c r="BB6" s="116" t="s">
        <v>2469</v>
      </c>
      <c r="BC6" s="117">
        <v>837500000</v>
      </c>
      <c r="BD6" s="117">
        <v>837500000</v>
      </c>
    </row>
    <row r="7" spans="1:56" s="41" customFormat="1" ht="140.25" customHeight="1" x14ac:dyDescent="0.25">
      <c r="A7" s="68">
        <v>1033</v>
      </c>
      <c r="B7" s="23" t="s">
        <v>1500</v>
      </c>
      <c r="C7" s="23" t="s">
        <v>2455</v>
      </c>
      <c r="D7" s="39" t="s">
        <v>2455</v>
      </c>
      <c r="E7" s="39" t="s">
        <v>2456</v>
      </c>
      <c r="F7" s="39" t="s">
        <v>1623</v>
      </c>
      <c r="G7" s="23" t="s">
        <v>416</v>
      </c>
      <c r="H7" s="23" t="s">
        <v>412</v>
      </c>
      <c r="I7" s="94" t="s">
        <v>416</v>
      </c>
      <c r="J7" s="94" t="s">
        <v>416</v>
      </c>
      <c r="K7" s="68">
        <f>IF(I7="na",0,IF(COUNTIFS($C$1:C7,C7,$I$1:I7,I7)&gt;1,0,1))</f>
        <v>0</v>
      </c>
      <c r="L7" s="68">
        <f>IF(I7="na",0,IF(COUNTIFS($D$1:D7,D7,$I$1:I7,I7)&gt;1,0,1))</f>
        <v>0</v>
      </c>
      <c r="M7" s="68">
        <f>IF(S7="",0,IF(VLOOKUP(R7,#REF!,2,0)=1,S7-O7,S7-SUMIFS($S:$S,$R:$R,INDEX(meses,VLOOKUP(R7,#REF!,2,0)-1),D:D,D7)))</f>
        <v>0</v>
      </c>
      <c r="N7" s="94"/>
      <c r="O7" s="94"/>
      <c r="P7" s="94"/>
      <c r="Q7" s="94"/>
      <c r="R7" s="94" t="s">
        <v>392</v>
      </c>
      <c r="S7" s="1"/>
      <c r="T7" s="22"/>
      <c r="U7" s="3"/>
      <c r="V7" s="3"/>
      <c r="W7" s="3"/>
      <c r="X7" s="23" t="s">
        <v>2457</v>
      </c>
      <c r="Y7" s="23" t="s">
        <v>2458</v>
      </c>
      <c r="Z7" s="23"/>
      <c r="AA7" s="113"/>
      <c r="AB7" s="113"/>
      <c r="AC7" s="113"/>
      <c r="AD7" s="23"/>
      <c r="AE7" s="23"/>
      <c r="AF7" s="80"/>
      <c r="AG7" s="22"/>
      <c r="AH7" s="29"/>
      <c r="AI7" s="3"/>
      <c r="AJ7" s="3"/>
      <c r="AK7" s="23" t="s">
        <v>2462</v>
      </c>
      <c r="AL7" s="94" t="s">
        <v>46</v>
      </c>
      <c r="AM7" s="94">
        <v>2201</v>
      </c>
      <c r="AN7" s="94" t="s">
        <v>48</v>
      </c>
      <c r="AO7" s="94" t="s">
        <v>1509</v>
      </c>
      <c r="AP7" s="23" t="s">
        <v>2472</v>
      </c>
      <c r="AQ7" s="23" t="s">
        <v>2464</v>
      </c>
      <c r="AR7" s="2" t="s">
        <v>2473</v>
      </c>
      <c r="AS7" s="2" t="s">
        <v>2474</v>
      </c>
      <c r="AT7" s="39" t="s">
        <v>2475</v>
      </c>
      <c r="AU7" s="39"/>
      <c r="AV7" s="39" t="s">
        <v>422</v>
      </c>
      <c r="AW7" s="94" t="s">
        <v>55</v>
      </c>
      <c r="AX7" s="115">
        <v>23809523.80952381</v>
      </c>
      <c r="AY7" s="116">
        <v>10.5</v>
      </c>
      <c r="AZ7" s="116" t="s">
        <v>2467</v>
      </c>
      <c r="BA7" s="116" t="s">
        <v>2468</v>
      </c>
      <c r="BB7" s="116" t="s">
        <v>2469</v>
      </c>
      <c r="BC7" s="117">
        <v>250000000</v>
      </c>
      <c r="BD7" s="117">
        <v>250000000</v>
      </c>
    </row>
    <row r="8" spans="1:56" s="41" customFormat="1" ht="151.5" customHeight="1" x14ac:dyDescent="0.25">
      <c r="A8" s="68">
        <v>1034</v>
      </c>
      <c r="B8" s="23" t="s">
        <v>1500</v>
      </c>
      <c r="C8" s="23" t="s">
        <v>2455</v>
      </c>
      <c r="D8" s="39" t="s">
        <v>2455</v>
      </c>
      <c r="E8" s="39" t="s">
        <v>2456</v>
      </c>
      <c r="F8" s="39" t="s">
        <v>1623</v>
      </c>
      <c r="G8" s="23" t="s">
        <v>416</v>
      </c>
      <c r="H8" s="23" t="s">
        <v>412</v>
      </c>
      <c r="I8" s="94" t="s">
        <v>416</v>
      </c>
      <c r="J8" s="94" t="s">
        <v>416</v>
      </c>
      <c r="K8" s="68">
        <f>IF(I8="na",0,IF(COUNTIFS($C$1:C8,C8,$I$1:I8,I8)&gt;1,0,1))</f>
        <v>0</v>
      </c>
      <c r="L8" s="68">
        <f>IF(I8="na",0,IF(COUNTIFS($D$1:D8,D8,$I$1:I8,I8)&gt;1,0,1))</f>
        <v>0</v>
      </c>
      <c r="M8" s="68">
        <f>IF(S8="",0,IF(VLOOKUP(R8,#REF!,2,0)=1,S8-O8,S8-SUMIFS($S:$S,$R:$R,INDEX(meses,VLOOKUP(R8,#REF!,2,0)-1),D:D,D8)))</f>
        <v>0</v>
      </c>
      <c r="N8" s="94"/>
      <c r="O8" s="94"/>
      <c r="P8" s="94"/>
      <c r="Q8" s="94"/>
      <c r="R8" s="94" t="s">
        <v>392</v>
      </c>
      <c r="S8" s="1"/>
      <c r="T8" s="22"/>
      <c r="U8" s="3"/>
      <c r="V8" s="3"/>
      <c r="W8" s="3"/>
      <c r="X8" s="23" t="s">
        <v>2457</v>
      </c>
      <c r="Y8" s="23" t="s">
        <v>2476</v>
      </c>
      <c r="Z8" s="23" t="s">
        <v>2459</v>
      </c>
      <c r="AA8" s="113">
        <v>200</v>
      </c>
      <c r="AB8" s="113">
        <v>629</v>
      </c>
      <c r="AC8" s="69">
        <f>AB8-AA8</f>
        <v>429</v>
      </c>
      <c r="AD8" s="23" t="s">
        <v>416</v>
      </c>
      <c r="AE8" s="23" t="s">
        <v>2461</v>
      </c>
      <c r="AF8" s="80">
        <v>200</v>
      </c>
      <c r="AG8" s="22">
        <f>(AF8-AA8)/(AB8-AA8)</f>
        <v>0</v>
      </c>
      <c r="AH8" s="29" t="s">
        <v>2546</v>
      </c>
      <c r="AI8" s="3"/>
      <c r="AJ8" s="3"/>
      <c r="AK8" s="23" t="s">
        <v>2462</v>
      </c>
      <c r="AL8" s="94" t="s">
        <v>46</v>
      </c>
      <c r="AM8" s="94">
        <v>2201</v>
      </c>
      <c r="AN8" s="94" t="s">
        <v>48</v>
      </c>
      <c r="AO8" s="94" t="s">
        <v>1509</v>
      </c>
      <c r="AP8" s="23" t="s">
        <v>2477</v>
      </c>
      <c r="AQ8" s="23" t="s">
        <v>2464</v>
      </c>
      <c r="AR8" s="2" t="s">
        <v>2473</v>
      </c>
      <c r="AS8" s="2" t="s">
        <v>2465</v>
      </c>
      <c r="AT8" s="39" t="s">
        <v>2478</v>
      </c>
      <c r="AU8" s="39"/>
      <c r="AV8" s="39" t="s">
        <v>422</v>
      </c>
      <c r="AW8" s="94" t="s">
        <v>55</v>
      </c>
      <c r="AX8" s="115">
        <v>95238095.238095239</v>
      </c>
      <c r="AY8" s="116">
        <v>10.5</v>
      </c>
      <c r="AZ8" s="116" t="s">
        <v>2467</v>
      </c>
      <c r="BA8" s="116" t="s">
        <v>2468</v>
      </c>
      <c r="BB8" s="116" t="s">
        <v>2469</v>
      </c>
      <c r="BC8" s="117">
        <v>837500000</v>
      </c>
      <c r="BD8" s="117">
        <v>837500000</v>
      </c>
    </row>
    <row r="9" spans="1:56" s="41" customFormat="1" ht="72" customHeight="1" x14ac:dyDescent="0.25">
      <c r="A9" s="68">
        <v>1035</v>
      </c>
      <c r="B9" s="23" t="s">
        <v>1500</v>
      </c>
      <c r="C9" s="23" t="s">
        <v>2455</v>
      </c>
      <c r="D9" s="39" t="s">
        <v>2455</v>
      </c>
      <c r="E9" s="39" t="s">
        <v>2456</v>
      </c>
      <c r="F9" s="39" t="s">
        <v>1623</v>
      </c>
      <c r="G9" s="23" t="s">
        <v>416</v>
      </c>
      <c r="H9" s="23" t="s">
        <v>412</v>
      </c>
      <c r="I9" s="94" t="s">
        <v>416</v>
      </c>
      <c r="J9" s="94" t="s">
        <v>416</v>
      </c>
      <c r="K9" s="68">
        <f>IF(I9="na",0,IF(COUNTIFS($C$1:C9,C9,$I$1:I9,I9)&gt;1,0,1))</f>
        <v>0</v>
      </c>
      <c r="L9" s="68">
        <f>IF(I9="na",0,IF(COUNTIFS($D$1:D9,D9,$I$1:I9,I9)&gt;1,0,1))</f>
        <v>0</v>
      </c>
      <c r="M9" s="68">
        <f>IF(S9="",0,IF(VLOOKUP(R9,#REF!,2,0)=1,S9-O9,S9-SUMIFS($S:$S,$R:$R,INDEX(meses,VLOOKUP(R9,#REF!,2,0)-1),D:D,D9)))</f>
        <v>0</v>
      </c>
      <c r="N9" s="94"/>
      <c r="O9" s="94"/>
      <c r="P9" s="94"/>
      <c r="Q9" s="94"/>
      <c r="R9" s="94" t="s">
        <v>392</v>
      </c>
      <c r="S9" s="1"/>
      <c r="T9" s="22"/>
      <c r="U9" s="3"/>
      <c r="V9" s="3"/>
      <c r="W9" s="3"/>
      <c r="X9" s="23" t="s">
        <v>2457</v>
      </c>
      <c r="Y9" s="23" t="s">
        <v>2458</v>
      </c>
      <c r="Z9" s="23"/>
      <c r="AA9" s="113"/>
      <c r="AB9" s="113"/>
      <c r="AC9" s="113"/>
      <c r="AD9" s="23"/>
      <c r="AE9" s="23"/>
      <c r="AF9" s="80"/>
      <c r="AG9" s="22"/>
      <c r="AH9" s="29"/>
      <c r="AI9" s="3"/>
      <c r="AJ9" s="3"/>
      <c r="AK9" s="23" t="s">
        <v>2462</v>
      </c>
      <c r="AL9" s="94" t="s">
        <v>46</v>
      </c>
      <c r="AM9" s="94">
        <v>2201</v>
      </c>
      <c r="AN9" s="94" t="s">
        <v>48</v>
      </c>
      <c r="AO9" s="94" t="s">
        <v>1509</v>
      </c>
      <c r="AP9" s="23" t="s">
        <v>2477</v>
      </c>
      <c r="AQ9" s="23" t="s">
        <v>2464</v>
      </c>
      <c r="AR9" s="2" t="s">
        <v>2473</v>
      </c>
      <c r="AS9" s="2" t="s">
        <v>2479</v>
      </c>
      <c r="AT9" s="39" t="s">
        <v>2466</v>
      </c>
      <c r="AU9" s="39"/>
      <c r="AV9" s="39" t="s">
        <v>70</v>
      </c>
      <c r="AW9" s="94" t="s">
        <v>55</v>
      </c>
      <c r="AX9" s="115">
        <v>10476190.476190476</v>
      </c>
      <c r="AY9" s="116">
        <v>10.5</v>
      </c>
      <c r="AZ9" s="116" t="s">
        <v>2467</v>
      </c>
      <c r="BA9" s="116" t="s">
        <v>2468</v>
      </c>
      <c r="BB9" s="116" t="s">
        <v>2469</v>
      </c>
      <c r="BC9" s="117">
        <v>110000000</v>
      </c>
      <c r="BD9" s="117">
        <v>105000000</v>
      </c>
    </row>
    <row r="10" spans="1:56" s="41" customFormat="1" ht="63" customHeight="1" x14ac:dyDescent="0.25">
      <c r="A10" s="68">
        <v>1036</v>
      </c>
      <c r="B10" s="23" t="s">
        <v>1500</v>
      </c>
      <c r="C10" s="23" t="s">
        <v>2455</v>
      </c>
      <c r="D10" s="39" t="s">
        <v>2455</v>
      </c>
      <c r="E10" s="39" t="s">
        <v>2456</v>
      </c>
      <c r="F10" s="39" t="s">
        <v>1623</v>
      </c>
      <c r="G10" s="23" t="s">
        <v>416</v>
      </c>
      <c r="H10" s="23" t="s">
        <v>412</v>
      </c>
      <c r="I10" s="94" t="s">
        <v>416</v>
      </c>
      <c r="J10" s="94" t="s">
        <v>416</v>
      </c>
      <c r="K10" s="68">
        <f>IF(I10="na",0,IF(COUNTIFS($C$1:C10,C10,$I$1:I10,I10)&gt;1,0,1))</f>
        <v>0</v>
      </c>
      <c r="L10" s="68">
        <f>IF(I10="na",0,IF(COUNTIFS($D$1:D10,D10,$I$1:I10,I10)&gt;1,0,1))</f>
        <v>0</v>
      </c>
      <c r="M10" s="68">
        <f>IF(S10="",0,IF(VLOOKUP(R10,#REF!,2,0)=1,S10-O10,S10-SUMIFS($S:$S,$R:$R,INDEX(meses,VLOOKUP(R10,#REF!,2,0)-1),D:D,D10)))</f>
        <v>0</v>
      </c>
      <c r="N10" s="94"/>
      <c r="O10" s="94"/>
      <c r="P10" s="94"/>
      <c r="Q10" s="94"/>
      <c r="R10" s="94" t="s">
        <v>392</v>
      </c>
      <c r="S10" s="1"/>
      <c r="T10" s="22"/>
      <c r="U10" s="3"/>
      <c r="V10" s="3"/>
      <c r="W10" s="3"/>
      <c r="X10" s="23" t="s">
        <v>2457</v>
      </c>
      <c r="Y10" s="23" t="s">
        <v>2458</v>
      </c>
      <c r="Z10" s="23"/>
      <c r="AA10" s="113"/>
      <c r="AB10" s="113"/>
      <c r="AC10" s="113"/>
      <c r="AD10" s="23"/>
      <c r="AE10" s="23"/>
      <c r="AF10" s="80"/>
      <c r="AG10" s="22"/>
      <c r="AH10" s="29"/>
      <c r="AI10" s="3"/>
      <c r="AJ10" s="3"/>
      <c r="AK10" s="23" t="s">
        <v>2462</v>
      </c>
      <c r="AL10" s="94" t="s">
        <v>46</v>
      </c>
      <c r="AM10" s="94">
        <v>2201</v>
      </c>
      <c r="AN10" s="94" t="s">
        <v>48</v>
      </c>
      <c r="AO10" s="94" t="s">
        <v>1509</v>
      </c>
      <c r="AP10" s="23" t="s">
        <v>2477</v>
      </c>
      <c r="AQ10" s="23" t="s">
        <v>2464</v>
      </c>
      <c r="AR10" s="2" t="s">
        <v>2473</v>
      </c>
      <c r="AS10" s="2" t="s">
        <v>2480</v>
      </c>
      <c r="AT10" s="39" t="s">
        <v>2481</v>
      </c>
      <c r="AU10" s="39"/>
      <c r="AV10" s="39" t="s">
        <v>70</v>
      </c>
      <c r="AW10" s="94" t="s">
        <v>55</v>
      </c>
      <c r="AX10" s="115">
        <v>5729365.7142857146</v>
      </c>
      <c r="AY10" s="116">
        <v>10.5</v>
      </c>
      <c r="AZ10" s="116" t="s">
        <v>2467</v>
      </c>
      <c r="BA10" s="116" t="s">
        <v>2468</v>
      </c>
      <c r="BB10" s="116" t="s">
        <v>2469</v>
      </c>
      <c r="BC10" s="117">
        <v>60158340</v>
      </c>
      <c r="BD10" s="117">
        <v>57423865</v>
      </c>
    </row>
    <row r="11" spans="1:56" s="41" customFormat="1" ht="79.5" customHeight="1" x14ac:dyDescent="0.25">
      <c r="A11" s="68">
        <v>1037</v>
      </c>
      <c r="B11" s="23" t="s">
        <v>1500</v>
      </c>
      <c r="C11" s="23" t="s">
        <v>2455</v>
      </c>
      <c r="D11" s="39" t="s">
        <v>2455</v>
      </c>
      <c r="E11" s="39" t="s">
        <v>2456</v>
      </c>
      <c r="F11" s="39" t="s">
        <v>1623</v>
      </c>
      <c r="G11" s="23" t="s">
        <v>416</v>
      </c>
      <c r="H11" s="23" t="s">
        <v>412</v>
      </c>
      <c r="I11" s="94" t="s">
        <v>416</v>
      </c>
      <c r="J11" s="94" t="s">
        <v>416</v>
      </c>
      <c r="K11" s="68">
        <f>IF(I11="na",0,IF(COUNTIFS($C$1:C11,C11,$I$1:I11,I11)&gt;1,0,1))</f>
        <v>0</v>
      </c>
      <c r="L11" s="68">
        <f>IF(I11="na",0,IF(COUNTIFS($D$1:D11,D11,$I$1:I11,I11)&gt;1,0,1))</f>
        <v>0</v>
      </c>
      <c r="M11" s="68">
        <f>IF(S11="",0,IF(VLOOKUP(R11,#REF!,2,0)=1,S11-O11,S11-SUMIFS($S:$S,$R:$R,INDEX(meses,VLOOKUP(R11,#REF!,2,0)-1),D:D,D11)))</f>
        <v>0</v>
      </c>
      <c r="N11" s="94"/>
      <c r="O11" s="94"/>
      <c r="P11" s="94"/>
      <c r="Q11" s="94"/>
      <c r="R11" s="94" t="s">
        <v>392</v>
      </c>
      <c r="S11" s="1"/>
      <c r="T11" s="22"/>
      <c r="U11" s="3"/>
      <c r="V11" s="3"/>
      <c r="W11" s="3"/>
      <c r="X11" s="23" t="s">
        <v>2457</v>
      </c>
      <c r="Y11" s="23" t="s">
        <v>2458</v>
      </c>
      <c r="Z11" s="23"/>
      <c r="AA11" s="113"/>
      <c r="AB11" s="113"/>
      <c r="AC11" s="113"/>
      <c r="AD11" s="23"/>
      <c r="AE11" s="23"/>
      <c r="AF11" s="80"/>
      <c r="AG11" s="22"/>
      <c r="AH11" s="29"/>
      <c r="AI11" s="3"/>
      <c r="AJ11" s="3"/>
      <c r="AK11" s="23" t="s">
        <v>2462</v>
      </c>
      <c r="AL11" s="94" t="s">
        <v>46</v>
      </c>
      <c r="AM11" s="94">
        <v>2201</v>
      </c>
      <c r="AN11" s="94" t="s">
        <v>48</v>
      </c>
      <c r="AO11" s="94" t="s">
        <v>1509</v>
      </c>
      <c r="AP11" s="23" t="s">
        <v>2477</v>
      </c>
      <c r="AQ11" s="23" t="s">
        <v>2464</v>
      </c>
      <c r="AR11" s="2" t="s">
        <v>2473</v>
      </c>
      <c r="AS11" s="2" t="s">
        <v>2482</v>
      </c>
      <c r="AT11" s="39" t="s">
        <v>2483</v>
      </c>
      <c r="AU11" s="39"/>
      <c r="AV11" s="39" t="s">
        <v>70</v>
      </c>
      <c r="AW11" s="94" t="s">
        <v>55</v>
      </c>
      <c r="AX11" s="115">
        <v>6524029.8095238097</v>
      </c>
      <c r="AY11" s="116">
        <v>10.5</v>
      </c>
      <c r="AZ11" s="116" t="s">
        <v>2467</v>
      </c>
      <c r="BA11" s="116" t="s">
        <v>2468</v>
      </c>
      <c r="BB11" s="116" t="s">
        <v>2469</v>
      </c>
      <c r="BC11" s="117">
        <v>68502313</v>
      </c>
      <c r="BD11" s="117">
        <v>62274830</v>
      </c>
    </row>
    <row r="12" spans="1:56" s="41" customFormat="1" ht="100.5" customHeight="1" x14ac:dyDescent="0.25">
      <c r="A12" s="68">
        <v>1038</v>
      </c>
      <c r="B12" s="23" t="s">
        <v>1500</v>
      </c>
      <c r="C12" s="23" t="s">
        <v>2455</v>
      </c>
      <c r="D12" s="39" t="s">
        <v>2455</v>
      </c>
      <c r="E12" s="39" t="s">
        <v>2456</v>
      </c>
      <c r="F12" s="39" t="s">
        <v>1623</v>
      </c>
      <c r="G12" s="23" t="s">
        <v>416</v>
      </c>
      <c r="H12" s="23" t="s">
        <v>412</v>
      </c>
      <c r="I12" s="94" t="s">
        <v>416</v>
      </c>
      <c r="J12" s="94" t="s">
        <v>416</v>
      </c>
      <c r="K12" s="68">
        <f>IF(I12="na",0,IF(COUNTIFS($C$1:C12,C12,$I$1:I12,I12)&gt;1,0,1))</f>
        <v>0</v>
      </c>
      <c r="L12" s="68">
        <f>IF(I12="na",0,IF(COUNTIFS($D$1:D12,D12,$I$1:I12,I12)&gt;1,0,1))</f>
        <v>0</v>
      </c>
      <c r="M12" s="68">
        <f>IF(S12="",0,IF(VLOOKUP(R12,#REF!,2,0)=1,S12-O12,S12-SUMIFS($S:$S,$R:$R,INDEX(meses,VLOOKUP(R12,#REF!,2,0)-1),D:D,D12)))</f>
        <v>0</v>
      </c>
      <c r="N12" s="94"/>
      <c r="O12" s="94"/>
      <c r="P12" s="94"/>
      <c r="Q12" s="94"/>
      <c r="R12" s="94" t="s">
        <v>392</v>
      </c>
      <c r="S12" s="1"/>
      <c r="T12" s="22"/>
      <c r="U12" s="3"/>
      <c r="V12" s="3"/>
      <c r="W12" s="3"/>
      <c r="X12" s="23" t="s">
        <v>2457</v>
      </c>
      <c r="Y12" s="23" t="s">
        <v>2484</v>
      </c>
      <c r="Z12" s="23" t="s">
        <v>2459</v>
      </c>
      <c r="AA12" s="113">
        <v>50</v>
      </c>
      <c r="AB12" s="113">
        <v>450</v>
      </c>
      <c r="AC12" s="69">
        <f>AB12-AA12</f>
        <v>400</v>
      </c>
      <c r="AD12" s="23" t="s">
        <v>2460</v>
      </c>
      <c r="AE12" s="23" t="s">
        <v>2461</v>
      </c>
      <c r="AF12" s="80">
        <v>50</v>
      </c>
      <c r="AG12" s="22">
        <f>(AF12-AA12)/(AB12-AA12)</f>
        <v>0</v>
      </c>
      <c r="AH12" s="29" t="s">
        <v>2546</v>
      </c>
      <c r="AI12" s="39"/>
      <c r="AJ12" s="39"/>
      <c r="AK12" s="23" t="s">
        <v>2462</v>
      </c>
      <c r="AL12" s="94" t="s">
        <v>46</v>
      </c>
      <c r="AM12" s="94">
        <v>2201</v>
      </c>
      <c r="AN12" s="94" t="s">
        <v>48</v>
      </c>
      <c r="AO12" s="94" t="s">
        <v>1509</v>
      </c>
      <c r="AP12" s="23" t="s">
        <v>2485</v>
      </c>
      <c r="AQ12" s="23" t="s">
        <v>702</v>
      </c>
      <c r="AR12" s="2" t="s">
        <v>2486</v>
      </c>
      <c r="AS12" s="2" t="s">
        <v>2487</v>
      </c>
      <c r="AT12" s="39" t="s">
        <v>2488</v>
      </c>
      <c r="AU12" s="39"/>
      <c r="AV12" s="39" t="s">
        <v>422</v>
      </c>
      <c r="AW12" s="94" t="s">
        <v>55</v>
      </c>
      <c r="AX12" s="115">
        <v>156051825.19999999</v>
      </c>
      <c r="AY12" s="116">
        <v>10</v>
      </c>
      <c r="AZ12" s="116" t="s">
        <v>2489</v>
      </c>
      <c r="BA12" s="116" t="s">
        <v>2468</v>
      </c>
      <c r="BB12" s="116" t="s">
        <v>2469</v>
      </c>
      <c r="BC12" s="117">
        <v>500000000</v>
      </c>
      <c r="BD12" s="117">
        <v>500000000</v>
      </c>
    </row>
    <row r="13" spans="1:56" s="41" customFormat="1" ht="63" customHeight="1" x14ac:dyDescent="0.25">
      <c r="A13" s="68">
        <v>1039</v>
      </c>
      <c r="B13" s="23" t="s">
        <v>1500</v>
      </c>
      <c r="C13" s="23" t="s">
        <v>2455</v>
      </c>
      <c r="D13" s="39" t="s">
        <v>2455</v>
      </c>
      <c r="E13" s="39" t="s">
        <v>2456</v>
      </c>
      <c r="F13" s="39" t="s">
        <v>1623</v>
      </c>
      <c r="G13" s="23" t="s">
        <v>416</v>
      </c>
      <c r="H13" s="23" t="s">
        <v>412</v>
      </c>
      <c r="I13" s="94" t="s">
        <v>416</v>
      </c>
      <c r="J13" s="94" t="s">
        <v>416</v>
      </c>
      <c r="K13" s="68">
        <f>IF(I13="na",0,IF(COUNTIFS($C$1:C13,C13,$I$1:I13,I13)&gt;1,0,1))</f>
        <v>0</v>
      </c>
      <c r="L13" s="68">
        <f>IF(I13="na",0,IF(COUNTIFS($D$1:D13,D13,$I$1:I13,I13)&gt;1,0,1))</f>
        <v>0</v>
      </c>
      <c r="M13" s="68">
        <f>IF(S13="",0,IF(VLOOKUP(R13,#REF!,2,0)=1,S13-O13,S13-SUMIFS($S:$S,$R:$R,INDEX(meses,VLOOKUP(R13,#REF!,2,0)-1),D:D,D13)))</f>
        <v>0</v>
      </c>
      <c r="N13" s="94"/>
      <c r="O13" s="94"/>
      <c r="P13" s="94"/>
      <c r="Q13" s="94"/>
      <c r="R13" s="94" t="s">
        <v>392</v>
      </c>
      <c r="S13" s="1"/>
      <c r="T13" s="22"/>
      <c r="U13" s="3"/>
      <c r="V13" s="3"/>
      <c r="W13" s="3"/>
      <c r="X13" s="23" t="s">
        <v>2457</v>
      </c>
      <c r="Y13" s="23" t="s">
        <v>2484</v>
      </c>
      <c r="Z13" s="23"/>
      <c r="AA13" s="113"/>
      <c r="AB13" s="113"/>
      <c r="AC13" s="113"/>
      <c r="AD13" s="23"/>
      <c r="AE13" s="23"/>
      <c r="AF13" s="80">
        <v>50</v>
      </c>
      <c r="AG13" s="22"/>
      <c r="AH13" s="29" t="s">
        <v>2546</v>
      </c>
      <c r="AI13" s="39"/>
      <c r="AJ13" s="39"/>
      <c r="AK13" s="23" t="s">
        <v>2462</v>
      </c>
      <c r="AL13" s="94" t="s">
        <v>46</v>
      </c>
      <c r="AM13" s="94">
        <v>2201</v>
      </c>
      <c r="AN13" s="94" t="s">
        <v>48</v>
      </c>
      <c r="AO13" s="94" t="s">
        <v>1509</v>
      </c>
      <c r="AP13" s="23" t="s">
        <v>2485</v>
      </c>
      <c r="AQ13" s="23" t="s">
        <v>702</v>
      </c>
      <c r="AR13" s="2" t="s">
        <v>2486</v>
      </c>
      <c r="AS13" s="2" t="s">
        <v>2490</v>
      </c>
      <c r="AT13" s="39" t="s">
        <v>2491</v>
      </c>
      <c r="AU13" s="39"/>
      <c r="AV13" s="39" t="s">
        <v>70</v>
      </c>
      <c r="AW13" s="94" t="s">
        <v>55</v>
      </c>
      <c r="AX13" s="115">
        <v>10000000</v>
      </c>
      <c r="AY13" s="116">
        <v>11.5</v>
      </c>
      <c r="AZ13" s="116" t="s">
        <v>2489</v>
      </c>
      <c r="BA13" s="116" t="s">
        <v>2492</v>
      </c>
      <c r="BB13" s="116" t="s">
        <v>2493</v>
      </c>
      <c r="BC13" s="117">
        <v>110000000</v>
      </c>
      <c r="BD13" s="117">
        <v>100000000</v>
      </c>
    </row>
    <row r="14" spans="1:56" s="41" customFormat="1" ht="63" customHeight="1" x14ac:dyDescent="0.25">
      <c r="A14" s="68">
        <v>1040</v>
      </c>
      <c r="B14" s="23" t="s">
        <v>1500</v>
      </c>
      <c r="C14" s="23" t="s">
        <v>2455</v>
      </c>
      <c r="D14" s="39" t="s">
        <v>2455</v>
      </c>
      <c r="E14" s="39" t="s">
        <v>2456</v>
      </c>
      <c r="F14" s="39" t="s">
        <v>1623</v>
      </c>
      <c r="G14" s="23" t="s">
        <v>416</v>
      </c>
      <c r="H14" s="23" t="s">
        <v>412</v>
      </c>
      <c r="I14" s="94" t="s">
        <v>416</v>
      </c>
      <c r="J14" s="94" t="s">
        <v>416</v>
      </c>
      <c r="K14" s="68">
        <f>IF(I14="na",0,IF(COUNTIFS($C$1:C14,C14,$I$1:I14,I14)&gt;1,0,1))</f>
        <v>0</v>
      </c>
      <c r="L14" s="68">
        <f>IF(I14="na",0,IF(COUNTIFS($D$1:D14,D14,$I$1:I14,I14)&gt;1,0,1))</f>
        <v>0</v>
      </c>
      <c r="M14" s="68">
        <f>IF(S14="",0,IF(VLOOKUP(R14,#REF!,2,0)=1,S14-O14,S14-SUMIFS($S:$S,$R:$R,INDEX(meses,VLOOKUP(R14,#REF!,2,0)-1),D:D,D14)))</f>
        <v>0</v>
      </c>
      <c r="N14" s="94"/>
      <c r="O14" s="94"/>
      <c r="P14" s="94"/>
      <c r="Q14" s="94"/>
      <c r="R14" s="94" t="s">
        <v>392</v>
      </c>
      <c r="S14" s="1"/>
      <c r="T14" s="22"/>
      <c r="U14" s="3"/>
      <c r="V14" s="3"/>
      <c r="W14" s="3"/>
      <c r="X14" s="23" t="s">
        <v>2457</v>
      </c>
      <c r="Y14" s="23" t="s">
        <v>2484</v>
      </c>
      <c r="Z14" s="23"/>
      <c r="AA14" s="113"/>
      <c r="AB14" s="113"/>
      <c r="AC14" s="113"/>
      <c r="AD14" s="23"/>
      <c r="AE14" s="23"/>
      <c r="AF14" s="80">
        <v>50</v>
      </c>
      <c r="AG14" s="22"/>
      <c r="AH14" s="29" t="s">
        <v>2546</v>
      </c>
      <c r="AI14" s="39"/>
      <c r="AJ14" s="39"/>
      <c r="AK14" s="23" t="s">
        <v>2462</v>
      </c>
      <c r="AL14" s="94" t="s">
        <v>46</v>
      </c>
      <c r="AM14" s="94">
        <v>2201</v>
      </c>
      <c r="AN14" s="94" t="s">
        <v>48</v>
      </c>
      <c r="AO14" s="94" t="s">
        <v>1509</v>
      </c>
      <c r="AP14" s="23" t="s">
        <v>2485</v>
      </c>
      <c r="AQ14" s="23" t="s">
        <v>702</v>
      </c>
      <c r="AR14" s="2" t="s">
        <v>2486</v>
      </c>
      <c r="AS14" s="2" t="s">
        <v>2494</v>
      </c>
      <c r="AT14" s="39" t="s">
        <v>2495</v>
      </c>
      <c r="AU14" s="39"/>
      <c r="AV14" s="39" t="s">
        <v>70</v>
      </c>
      <c r="AW14" s="94" t="s">
        <v>55</v>
      </c>
      <c r="AX14" s="115">
        <v>6528964</v>
      </c>
      <c r="AY14" s="116">
        <v>11.5</v>
      </c>
      <c r="AZ14" s="116" t="s">
        <v>2489</v>
      </c>
      <c r="BA14" s="116" t="s">
        <v>2492</v>
      </c>
      <c r="BB14" s="116" t="s">
        <v>2493</v>
      </c>
      <c r="BC14" s="117">
        <v>69786002</v>
      </c>
      <c r="BD14" s="117">
        <v>66613911</v>
      </c>
    </row>
    <row r="15" spans="1:56" s="41" customFormat="1" ht="79.5" customHeight="1" x14ac:dyDescent="0.25">
      <c r="A15" s="68">
        <v>1041</v>
      </c>
      <c r="B15" s="23" t="s">
        <v>1500</v>
      </c>
      <c r="C15" s="23" t="s">
        <v>2455</v>
      </c>
      <c r="D15" s="39" t="s">
        <v>2455</v>
      </c>
      <c r="E15" s="39" t="s">
        <v>2456</v>
      </c>
      <c r="F15" s="39" t="s">
        <v>1623</v>
      </c>
      <c r="G15" s="23" t="s">
        <v>416</v>
      </c>
      <c r="H15" s="23" t="s">
        <v>412</v>
      </c>
      <c r="I15" s="94" t="s">
        <v>416</v>
      </c>
      <c r="J15" s="94" t="s">
        <v>416</v>
      </c>
      <c r="K15" s="68">
        <f>IF(I15="na",0,IF(COUNTIFS($C$1:C15,C15,$I$1:I15,I15)&gt;1,0,1))</f>
        <v>0</v>
      </c>
      <c r="L15" s="68">
        <f>IF(I15="na",0,IF(COUNTIFS($D$1:D15,D15,$I$1:I15,I15)&gt;1,0,1))</f>
        <v>0</v>
      </c>
      <c r="M15" s="68">
        <f>IF(S15="",0,IF(VLOOKUP(R15,#REF!,2,0)=1,S15-O15,S15-SUMIFS($S:$S,$R:$R,INDEX(meses,VLOOKUP(R15,#REF!,2,0)-1),D:D,D15)))</f>
        <v>0</v>
      </c>
      <c r="N15" s="94"/>
      <c r="O15" s="94"/>
      <c r="P15" s="94"/>
      <c r="Q15" s="94"/>
      <c r="R15" s="94" t="s">
        <v>392</v>
      </c>
      <c r="S15" s="1"/>
      <c r="T15" s="22"/>
      <c r="U15" s="3"/>
      <c r="V15" s="3"/>
      <c r="W15" s="3"/>
      <c r="X15" s="23" t="s">
        <v>2457</v>
      </c>
      <c r="Y15" s="23" t="s">
        <v>2484</v>
      </c>
      <c r="Z15" s="23"/>
      <c r="AA15" s="113"/>
      <c r="AB15" s="113"/>
      <c r="AC15" s="113"/>
      <c r="AD15" s="23"/>
      <c r="AE15" s="23"/>
      <c r="AF15" s="80">
        <v>50</v>
      </c>
      <c r="AG15" s="22"/>
      <c r="AH15" s="29" t="s">
        <v>2546</v>
      </c>
      <c r="AI15" s="39"/>
      <c r="AJ15" s="39"/>
      <c r="AK15" s="23" t="s">
        <v>2462</v>
      </c>
      <c r="AL15" s="94" t="s">
        <v>46</v>
      </c>
      <c r="AM15" s="94">
        <v>2201</v>
      </c>
      <c r="AN15" s="94" t="s">
        <v>48</v>
      </c>
      <c r="AO15" s="94" t="s">
        <v>1509</v>
      </c>
      <c r="AP15" s="23" t="s">
        <v>2485</v>
      </c>
      <c r="AQ15" s="23" t="s">
        <v>702</v>
      </c>
      <c r="AR15" s="2" t="s">
        <v>2486</v>
      </c>
      <c r="AS15" s="2" t="s">
        <v>2496</v>
      </c>
      <c r="AT15" s="39" t="s">
        <v>2497</v>
      </c>
      <c r="AU15" s="39"/>
      <c r="AV15" s="39" t="s">
        <v>70</v>
      </c>
      <c r="AW15" s="94" t="s">
        <v>55</v>
      </c>
      <c r="AX15" s="115">
        <v>6400000</v>
      </c>
      <c r="AY15" s="116">
        <v>11.5</v>
      </c>
      <c r="AZ15" s="116" t="s">
        <v>2489</v>
      </c>
      <c r="BA15" s="116" t="s">
        <v>2492</v>
      </c>
      <c r="BB15" s="116" t="s">
        <v>2493</v>
      </c>
      <c r="BC15" s="117">
        <v>70400000</v>
      </c>
      <c r="BD15" s="117">
        <v>64000000</v>
      </c>
    </row>
    <row r="16" spans="1:56" s="41" customFormat="1" ht="63" customHeight="1" x14ac:dyDescent="0.25">
      <c r="A16" s="68">
        <v>1042</v>
      </c>
      <c r="B16" s="23" t="s">
        <v>1500</v>
      </c>
      <c r="C16" s="23" t="s">
        <v>2455</v>
      </c>
      <c r="D16" s="39" t="s">
        <v>2455</v>
      </c>
      <c r="E16" s="39" t="s">
        <v>2456</v>
      </c>
      <c r="F16" s="39" t="s">
        <v>1623</v>
      </c>
      <c r="G16" s="23" t="s">
        <v>416</v>
      </c>
      <c r="H16" s="23" t="s">
        <v>412</v>
      </c>
      <c r="I16" s="94" t="s">
        <v>416</v>
      </c>
      <c r="J16" s="94" t="s">
        <v>416</v>
      </c>
      <c r="K16" s="68">
        <f>IF(I16="na",0,IF(COUNTIFS($C$1:C16,C16,$I$1:I16,I16)&gt;1,0,1))</f>
        <v>0</v>
      </c>
      <c r="L16" s="68">
        <f>IF(I16="na",0,IF(COUNTIFS($D$1:D16,D16,$I$1:I16,I16)&gt;1,0,1))</f>
        <v>0</v>
      </c>
      <c r="M16" s="68">
        <f>IF(S16="",0,IF(VLOOKUP(R16,#REF!,2,0)=1,S16-O16,S16-SUMIFS($S:$S,$R:$R,INDEX(meses,VLOOKUP(R16,#REF!,2,0)-1),D:D,D16)))</f>
        <v>0</v>
      </c>
      <c r="N16" s="94"/>
      <c r="O16" s="94"/>
      <c r="P16" s="94"/>
      <c r="Q16" s="94"/>
      <c r="R16" s="94" t="s">
        <v>392</v>
      </c>
      <c r="S16" s="1"/>
      <c r="T16" s="22"/>
      <c r="U16" s="3"/>
      <c r="V16" s="3"/>
      <c r="W16" s="3"/>
      <c r="X16" s="23" t="s">
        <v>2457</v>
      </c>
      <c r="Y16" s="23" t="s">
        <v>2484</v>
      </c>
      <c r="Z16" s="23"/>
      <c r="AA16" s="113"/>
      <c r="AB16" s="113"/>
      <c r="AC16" s="113"/>
      <c r="AD16" s="23"/>
      <c r="AE16" s="23"/>
      <c r="AF16" s="80">
        <v>50</v>
      </c>
      <c r="AG16" s="22"/>
      <c r="AH16" s="29" t="s">
        <v>2546</v>
      </c>
      <c r="AI16" s="39"/>
      <c r="AJ16" s="39"/>
      <c r="AK16" s="23" t="s">
        <v>2462</v>
      </c>
      <c r="AL16" s="94" t="s">
        <v>46</v>
      </c>
      <c r="AM16" s="94">
        <v>2201</v>
      </c>
      <c r="AN16" s="94" t="s">
        <v>48</v>
      </c>
      <c r="AO16" s="94" t="s">
        <v>1509</v>
      </c>
      <c r="AP16" s="23" t="s">
        <v>2485</v>
      </c>
      <c r="AQ16" s="23" t="s">
        <v>702</v>
      </c>
      <c r="AR16" s="2" t="s">
        <v>2486</v>
      </c>
      <c r="AS16" s="2" t="s">
        <v>2498</v>
      </c>
      <c r="AT16" s="39" t="s">
        <v>2499</v>
      </c>
      <c r="AU16" s="39"/>
      <c r="AV16" s="39" t="s">
        <v>70</v>
      </c>
      <c r="AW16" s="94" t="s">
        <v>55</v>
      </c>
      <c r="AX16" s="115">
        <v>3505950</v>
      </c>
      <c r="AY16" s="116">
        <v>11.5</v>
      </c>
      <c r="AZ16" s="116" t="s">
        <v>2489</v>
      </c>
      <c r="BA16" s="116" t="s">
        <v>2492</v>
      </c>
      <c r="BB16" s="116" t="s">
        <v>2493</v>
      </c>
      <c r="BC16" s="117">
        <v>37473975</v>
      </c>
      <c r="BD16" s="117">
        <v>34067250</v>
      </c>
    </row>
    <row r="17" spans="1:104" s="41" customFormat="1" ht="63" customHeight="1" x14ac:dyDescent="0.25">
      <c r="A17" s="68">
        <v>1043</v>
      </c>
      <c r="B17" s="23" t="s">
        <v>1500</v>
      </c>
      <c r="C17" s="23" t="s">
        <v>2455</v>
      </c>
      <c r="D17" s="39" t="s">
        <v>2455</v>
      </c>
      <c r="E17" s="39" t="s">
        <v>2456</v>
      </c>
      <c r="F17" s="39" t="s">
        <v>1623</v>
      </c>
      <c r="G17" s="23" t="s">
        <v>416</v>
      </c>
      <c r="H17" s="23" t="s">
        <v>412</v>
      </c>
      <c r="I17" s="94" t="s">
        <v>416</v>
      </c>
      <c r="J17" s="94" t="s">
        <v>416</v>
      </c>
      <c r="K17" s="68">
        <f>IF(I17="na",0,IF(COUNTIFS($C$1:C17,C17,$I$1:I17,I17)&gt;1,0,1))</f>
        <v>0</v>
      </c>
      <c r="L17" s="68">
        <f>IF(I17="na",0,IF(COUNTIFS($D$1:D17,D17,$I$1:I17,I17)&gt;1,0,1))</f>
        <v>0</v>
      </c>
      <c r="M17" s="68">
        <f>IF(S17="",0,IF(VLOOKUP(R17,#REF!,2,0)=1,S17-O17,S17-SUMIFS($S:$S,$R:$R,INDEX(meses,VLOOKUP(R17,#REF!,2,0)-1),D:D,D17)))</f>
        <v>0</v>
      </c>
      <c r="N17" s="94"/>
      <c r="O17" s="94"/>
      <c r="P17" s="94"/>
      <c r="Q17" s="94"/>
      <c r="R17" s="94" t="s">
        <v>392</v>
      </c>
      <c r="S17" s="1"/>
      <c r="T17" s="22"/>
      <c r="U17" s="3"/>
      <c r="V17" s="3"/>
      <c r="W17" s="3"/>
      <c r="X17" s="23" t="s">
        <v>2457</v>
      </c>
      <c r="Y17" s="23" t="s">
        <v>2484</v>
      </c>
      <c r="Z17" s="23"/>
      <c r="AA17" s="113"/>
      <c r="AB17" s="113"/>
      <c r="AC17" s="113"/>
      <c r="AD17" s="23"/>
      <c r="AE17" s="23"/>
      <c r="AF17" s="80">
        <v>50</v>
      </c>
      <c r="AG17" s="22"/>
      <c r="AH17" s="29" t="s">
        <v>2546</v>
      </c>
      <c r="AI17" s="39"/>
      <c r="AJ17" s="39"/>
      <c r="AK17" s="23" t="s">
        <v>2462</v>
      </c>
      <c r="AL17" s="94" t="s">
        <v>46</v>
      </c>
      <c r="AM17" s="94">
        <v>2201</v>
      </c>
      <c r="AN17" s="94" t="s">
        <v>48</v>
      </c>
      <c r="AO17" s="94" t="s">
        <v>1509</v>
      </c>
      <c r="AP17" s="23" t="s">
        <v>2485</v>
      </c>
      <c r="AQ17" s="23" t="s">
        <v>702</v>
      </c>
      <c r="AR17" s="2" t="s">
        <v>2486</v>
      </c>
      <c r="AS17" s="2" t="s">
        <v>2500</v>
      </c>
      <c r="AT17" s="39" t="s">
        <v>2501</v>
      </c>
      <c r="AU17" s="39"/>
      <c r="AV17" s="39" t="s">
        <v>70</v>
      </c>
      <c r="AW17" s="94" t="s">
        <v>55</v>
      </c>
      <c r="AX17" s="115">
        <v>6500000</v>
      </c>
      <c r="AY17" s="116">
        <v>11.5</v>
      </c>
      <c r="AZ17" s="116" t="s">
        <v>2489</v>
      </c>
      <c r="BA17" s="116" t="s">
        <v>2492</v>
      </c>
      <c r="BB17" s="116" t="s">
        <v>2493</v>
      </c>
      <c r="BC17" s="117">
        <v>61326463</v>
      </c>
      <c r="BD17" s="117">
        <v>55751330</v>
      </c>
    </row>
    <row r="18" spans="1:104" s="41" customFormat="1" ht="63" customHeight="1" x14ac:dyDescent="0.25">
      <c r="A18" s="68">
        <v>1044</v>
      </c>
      <c r="B18" s="23" t="s">
        <v>1500</v>
      </c>
      <c r="C18" s="23" t="s">
        <v>2455</v>
      </c>
      <c r="D18" s="39" t="s">
        <v>2455</v>
      </c>
      <c r="E18" s="39" t="s">
        <v>2456</v>
      </c>
      <c r="F18" s="39" t="s">
        <v>1623</v>
      </c>
      <c r="G18" s="23" t="s">
        <v>416</v>
      </c>
      <c r="H18" s="23" t="s">
        <v>412</v>
      </c>
      <c r="I18" s="94" t="s">
        <v>416</v>
      </c>
      <c r="J18" s="94" t="s">
        <v>416</v>
      </c>
      <c r="K18" s="68">
        <f>IF(I18="na",0,IF(COUNTIFS($C$1:C18,C18,$I$1:I18,I18)&gt;1,0,1))</f>
        <v>0</v>
      </c>
      <c r="L18" s="68">
        <f>IF(I18="na",0,IF(COUNTIFS($D$1:D18,D18,$I$1:I18,I18)&gt;1,0,1))</f>
        <v>0</v>
      </c>
      <c r="M18" s="68">
        <f>IF(S18="",0,IF(VLOOKUP(R18,#REF!,2,0)=1,S18-O18,S18-SUMIFS($S:$S,$R:$R,INDEX(meses,VLOOKUP(R18,#REF!,2,0)-1),D:D,D18)))</f>
        <v>0</v>
      </c>
      <c r="N18" s="94"/>
      <c r="O18" s="94"/>
      <c r="P18" s="94"/>
      <c r="Q18" s="94"/>
      <c r="R18" s="94" t="s">
        <v>392</v>
      </c>
      <c r="S18" s="1"/>
      <c r="T18" s="22"/>
      <c r="U18" s="3"/>
      <c r="V18" s="3"/>
      <c r="W18" s="3"/>
      <c r="X18" s="23" t="s">
        <v>2457</v>
      </c>
      <c r="Y18" s="23" t="s">
        <v>2484</v>
      </c>
      <c r="Z18" s="23"/>
      <c r="AA18" s="113"/>
      <c r="AB18" s="113"/>
      <c r="AC18" s="113"/>
      <c r="AD18" s="23"/>
      <c r="AE18" s="23"/>
      <c r="AF18" s="80">
        <v>50</v>
      </c>
      <c r="AG18" s="22"/>
      <c r="AH18" s="29" t="s">
        <v>2546</v>
      </c>
      <c r="AI18" s="39"/>
      <c r="AJ18" s="39"/>
      <c r="AK18" s="23" t="s">
        <v>2462</v>
      </c>
      <c r="AL18" s="94" t="s">
        <v>46</v>
      </c>
      <c r="AM18" s="94">
        <v>2201</v>
      </c>
      <c r="AN18" s="94" t="s">
        <v>48</v>
      </c>
      <c r="AO18" s="94" t="s">
        <v>1509</v>
      </c>
      <c r="AP18" s="23" t="s">
        <v>2485</v>
      </c>
      <c r="AQ18" s="23" t="s">
        <v>702</v>
      </c>
      <c r="AR18" s="2" t="s">
        <v>2486</v>
      </c>
      <c r="AS18" s="2" t="s">
        <v>2502</v>
      </c>
      <c r="AT18" s="39" t="s">
        <v>2503</v>
      </c>
      <c r="AU18" s="39"/>
      <c r="AV18" s="39" t="s">
        <v>70</v>
      </c>
      <c r="AW18" s="94" t="s">
        <v>55</v>
      </c>
      <c r="AX18" s="115">
        <v>5459265</v>
      </c>
      <c r="AY18" s="116">
        <v>11.5</v>
      </c>
      <c r="AZ18" s="116" t="s">
        <v>2489</v>
      </c>
      <c r="BA18" s="116" t="s">
        <v>2468</v>
      </c>
      <c r="BB18" s="116" t="s">
        <v>2469</v>
      </c>
      <c r="BC18" s="117">
        <v>59485393</v>
      </c>
      <c r="BD18" s="117">
        <v>40556250</v>
      </c>
    </row>
    <row r="19" spans="1:104" s="41" customFormat="1" ht="91.5" customHeight="1" x14ac:dyDescent="0.25">
      <c r="A19" s="68">
        <v>1045</v>
      </c>
      <c r="B19" s="23" t="s">
        <v>1500</v>
      </c>
      <c r="C19" s="23" t="s">
        <v>2455</v>
      </c>
      <c r="D19" s="39" t="s">
        <v>2455</v>
      </c>
      <c r="E19" s="39" t="s">
        <v>2456</v>
      </c>
      <c r="F19" s="39" t="s">
        <v>1623</v>
      </c>
      <c r="G19" s="23" t="s">
        <v>416</v>
      </c>
      <c r="H19" s="23" t="s">
        <v>412</v>
      </c>
      <c r="I19" s="94" t="s">
        <v>416</v>
      </c>
      <c r="J19" s="94" t="s">
        <v>416</v>
      </c>
      <c r="K19" s="68">
        <f>IF(I19="na",0,IF(COUNTIFS($C$1:C19,C19,$I$1:I19,I19)&gt;1,0,1))</f>
        <v>0</v>
      </c>
      <c r="L19" s="68">
        <f>IF(I19="na",0,IF(COUNTIFS($D$1:D19,D19,$I$1:I19,I19)&gt;1,0,1))</f>
        <v>0</v>
      </c>
      <c r="M19" s="68">
        <f>IF(S19="",0,IF(VLOOKUP(R19,#REF!,2,0)=1,S19-O19,S19-SUMIFS($S:$S,$R:$R,INDEX(meses,VLOOKUP(R19,#REF!,2,0)-1),D:D,D19)))</f>
        <v>0</v>
      </c>
      <c r="N19" s="94"/>
      <c r="O19" s="94"/>
      <c r="P19" s="94"/>
      <c r="Q19" s="94"/>
      <c r="R19" s="94" t="s">
        <v>392</v>
      </c>
      <c r="S19" s="1"/>
      <c r="T19" s="22"/>
      <c r="U19" s="3"/>
      <c r="V19" s="3"/>
      <c r="W19" s="3"/>
      <c r="X19" s="23" t="s">
        <v>2457</v>
      </c>
      <c r="Y19" s="23" t="s">
        <v>2484</v>
      </c>
      <c r="Z19" s="23"/>
      <c r="AA19" s="113"/>
      <c r="AB19" s="113"/>
      <c r="AC19" s="113"/>
      <c r="AD19" s="23"/>
      <c r="AE19" s="23"/>
      <c r="AF19" s="80">
        <v>50</v>
      </c>
      <c r="AG19" s="22"/>
      <c r="AH19" s="29" t="s">
        <v>2546</v>
      </c>
      <c r="AI19" s="39"/>
      <c r="AJ19" s="39"/>
      <c r="AK19" s="23" t="s">
        <v>2462</v>
      </c>
      <c r="AL19" s="94" t="s">
        <v>46</v>
      </c>
      <c r="AM19" s="94">
        <v>2201</v>
      </c>
      <c r="AN19" s="94" t="s">
        <v>48</v>
      </c>
      <c r="AO19" s="94" t="s">
        <v>1509</v>
      </c>
      <c r="AP19" s="23" t="s">
        <v>2504</v>
      </c>
      <c r="AQ19" s="23" t="s">
        <v>702</v>
      </c>
      <c r="AR19" s="2" t="s">
        <v>2486</v>
      </c>
      <c r="AS19" s="2" t="s">
        <v>2505</v>
      </c>
      <c r="AT19" s="39" t="s">
        <v>2466</v>
      </c>
      <c r="AU19" s="39"/>
      <c r="AV19" s="39" t="s">
        <v>422</v>
      </c>
      <c r="AW19" s="94" t="s">
        <v>55</v>
      </c>
      <c r="AX19" s="115">
        <v>24116144.149999999</v>
      </c>
      <c r="AY19" s="116">
        <v>10</v>
      </c>
      <c r="AZ19" s="116" t="s">
        <v>2489</v>
      </c>
      <c r="BA19" s="116" t="s">
        <v>2468</v>
      </c>
      <c r="BB19" s="116" t="s">
        <v>2469</v>
      </c>
      <c r="BC19" s="117">
        <v>1021401027</v>
      </c>
      <c r="BD19" s="117">
        <v>1068884119</v>
      </c>
    </row>
    <row r="20" spans="1:104" s="41" customFormat="1" ht="63" customHeight="1" x14ac:dyDescent="0.25">
      <c r="A20" s="68">
        <v>1046</v>
      </c>
      <c r="B20" s="23" t="s">
        <v>1500</v>
      </c>
      <c r="C20" s="23" t="s">
        <v>2455</v>
      </c>
      <c r="D20" s="39" t="s">
        <v>2455</v>
      </c>
      <c r="E20" s="39" t="s">
        <v>2456</v>
      </c>
      <c r="F20" s="39" t="s">
        <v>1623</v>
      </c>
      <c r="G20" s="23" t="s">
        <v>416</v>
      </c>
      <c r="H20" s="23" t="s">
        <v>412</v>
      </c>
      <c r="I20" s="94" t="s">
        <v>416</v>
      </c>
      <c r="J20" s="94" t="s">
        <v>416</v>
      </c>
      <c r="K20" s="68">
        <f>IF(I20="na",0,IF(COUNTIFS($C$1:C20,C20,$I$1:I20,I20)&gt;1,0,1))</f>
        <v>0</v>
      </c>
      <c r="L20" s="68">
        <f>IF(I20="na",0,IF(COUNTIFS($D$1:D20,D20,$I$1:I20,I20)&gt;1,0,1))</f>
        <v>0</v>
      </c>
      <c r="M20" s="68">
        <f>IF(S20="",0,IF(VLOOKUP(R20,#REF!,2,0)=1,S20-O20,S20-SUMIFS($S:$S,$R:$R,INDEX(meses,VLOOKUP(R20,#REF!,2,0)-1),D:D,D20)))</f>
        <v>0</v>
      </c>
      <c r="N20" s="94"/>
      <c r="O20" s="94"/>
      <c r="P20" s="94"/>
      <c r="Q20" s="94"/>
      <c r="R20" s="94" t="s">
        <v>392</v>
      </c>
      <c r="S20" s="1"/>
      <c r="T20" s="22"/>
      <c r="U20" s="3"/>
      <c r="V20" s="3"/>
      <c r="W20" s="3"/>
      <c r="X20" s="23" t="s">
        <v>2457</v>
      </c>
      <c r="Y20" s="23" t="s">
        <v>2484</v>
      </c>
      <c r="Z20" s="23"/>
      <c r="AA20" s="113"/>
      <c r="AB20" s="113"/>
      <c r="AC20" s="113"/>
      <c r="AD20" s="23"/>
      <c r="AE20" s="23"/>
      <c r="AF20" s="80">
        <v>50</v>
      </c>
      <c r="AG20" s="22"/>
      <c r="AH20" s="29" t="s">
        <v>2546</v>
      </c>
      <c r="AI20" s="39"/>
      <c r="AJ20" s="39"/>
      <c r="AK20" s="23" t="s">
        <v>2462</v>
      </c>
      <c r="AL20" s="94" t="s">
        <v>46</v>
      </c>
      <c r="AM20" s="94">
        <v>2201</v>
      </c>
      <c r="AN20" s="94" t="s">
        <v>48</v>
      </c>
      <c r="AO20" s="94" t="s">
        <v>1509</v>
      </c>
      <c r="AP20" s="23" t="s">
        <v>2485</v>
      </c>
      <c r="AQ20" s="23" t="s">
        <v>702</v>
      </c>
      <c r="AR20" s="2" t="s">
        <v>2486</v>
      </c>
      <c r="AS20" s="2" t="s">
        <v>2506</v>
      </c>
      <c r="AT20" s="39" t="s">
        <v>2507</v>
      </c>
      <c r="AU20" s="39"/>
      <c r="AV20" s="39" t="s">
        <v>422</v>
      </c>
      <c r="AW20" s="94" t="s">
        <v>55</v>
      </c>
      <c r="AX20" s="115">
        <v>10000000</v>
      </c>
      <c r="AY20" s="116">
        <v>10</v>
      </c>
      <c r="AZ20" s="116" t="s">
        <v>2489</v>
      </c>
      <c r="BA20" s="116" t="s">
        <v>2508</v>
      </c>
      <c r="BB20" s="116" t="s">
        <v>2509</v>
      </c>
      <c r="BC20" s="117">
        <v>400000000</v>
      </c>
      <c r="BD20" s="117">
        <v>400000000</v>
      </c>
    </row>
    <row r="21" spans="1:104" s="41" customFormat="1" ht="63" customHeight="1" x14ac:dyDescent="0.25">
      <c r="A21" s="68">
        <v>1047</v>
      </c>
      <c r="B21" s="23" t="s">
        <v>1500</v>
      </c>
      <c r="C21" s="23" t="s">
        <v>2455</v>
      </c>
      <c r="D21" s="39" t="s">
        <v>2455</v>
      </c>
      <c r="E21" s="39" t="s">
        <v>2456</v>
      </c>
      <c r="F21" s="39" t="s">
        <v>1623</v>
      </c>
      <c r="G21" s="23" t="s">
        <v>416</v>
      </c>
      <c r="H21" s="23" t="s">
        <v>412</v>
      </c>
      <c r="I21" s="94" t="s">
        <v>416</v>
      </c>
      <c r="J21" s="94" t="s">
        <v>416</v>
      </c>
      <c r="K21" s="68">
        <f>IF(I21="na",0,IF(COUNTIFS($C$1:C21,C21,$I$1:I21,I21)&gt;1,0,1))</f>
        <v>0</v>
      </c>
      <c r="L21" s="68">
        <f>IF(I21="na",0,IF(COUNTIFS($D$1:D21,D21,$I$1:I21,I21)&gt;1,0,1))</f>
        <v>0</v>
      </c>
      <c r="M21" s="68">
        <f>IF(S21="",0,IF(VLOOKUP(R21,#REF!,2,0)=1,S21-O21,S21-SUMIFS($S:$S,$R:$R,INDEX(meses,VLOOKUP(R21,#REF!,2,0)-1),D:D,D21)))</f>
        <v>0</v>
      </c>
      <c r="N21" s="94"/>
      <c r="O21" s="94"/>
      <c r="P21" s="94"/>
      <c r="Q21" s="94"/>
      <c r="R21" s="94" t="s">
        <v>392</v>
      </c>
      <c r="S21" s="1"/>
      <c r="T21" s="22"/>
      <c r="U21" s="3"/>
      <c r="V21" s="3"/>
      <c r="W21" s="3"/>
      <c r="X21" s="23" t="s">
        <v>2457</v>
      </c>
      <c r="Y21" s="23" t="s">
        <v>2484</v>
      </c>
      <c r="Z21" s="23"/>
      <c r="AA21" s="113"/>
      <c r="AB21" s="113"/>
      <c r="AC21" s="113"/>
      <c r="AD21" s="23"/>
      <c r="AE21" s="23"/>
      <c r="AF21" s="80">
        <v>50</v>
      </c>
      <c r="AG21" s="22"/>
      <c r="AH21" s="29" t="s">
        <v>2546</v>
      </c>
      <c r="AI21" s="39"/>
      <c r="AJ21" s="39"/>
      <c r="AK21" s="23" t="s">
        <v>2462</v>
      </c>
      <c r="AL21" s="94" t="s">
        <v>46</v>
      </c>
      <c r="AM21" s="94">
        <v>2201</v>
      </c>
      <c r="AN21" s="94" t="s">
        <v>48</v>
      </c>
      <c r="AO21" s="94" t="s">
        <v>1509</v>
      </c>
      <c r="AP21" s="23" t="s">
        <v>2485</v>
      </c>
      <c r="AQ21" s="23" t="s">
        <v>702</v>
      </c>
      <c r="AR21" s="2" t="s">
        <v>2486</v>
      </c>
      <c r="AS21" s="2" t="s">
        <v>2510</v>
      </c>
      <c r="AT21" s="39" t="s">
        <v>2511</v>
      </c>
      <c r="AU21" s="39"/>
      <c r="AV21" s="39" t="s">
        <v>448</v>
      </c>
      <c r="AW21" s="94" t="s">
        <v>55</v>
      </c>
      <c r="AX21" s="115">
        <v>18750000</v>
      </c>
      <c r="AY21" s="116">
        <v>8</v>
      </c>
      <c r="AZ21" s="116" t="s">
        <v>2489</v>
      </c>
      <c r="BA21" s="116" t="s">
        <v>1569</v>
      </c>
      <c r="BB21" s="116" t="s">
        <v>2512</v>
      </c>
      <c r="BC21" s="117">
        <v>122978167</v>
      </c>
      <c r="BD21" s="117">
        <v>122978167</v>
      </c>
    </row>
    <row r="22" spans="1:104" s="41" customFormat="1" ht="102.75" customHeight="1" x14ac:dyDescent="0.25">
      <c r="A22" s="68">
        <v>1048</v>
      </c>
      <c r="B22" s="23" t="s">
        <v>1500</v>
      </c>
      <c r="C22" s="23" t="s">
        <v>2455</v>
      </c>
      <c r="D22" s="39" t="s">
        <v>2455</v>
      </c>
      <c r="E22" s="39" t="s">
        <v>2456</v>
      </c>
      <c r="F22" s="39" t="s">
        <v>1623</v>
      </c>
      <c r="G22" s="23" t="s">
        <v>416</v>
      </c>
      <c r="H22" s="23" t="s">
        <v>412</v>
      </c>
      <c r="I22" s="94" t="s">
        <v>416</v>
      </c>
      <c r="J22" s="94" t="s">
        <v>416</v>
      </c>
      <c r="K22" s="68">
        <f>IF(I22="na",0,IF(COUNTIFS($C$1:C22,C22,$I$1:I22,I22)&gt;1,0,1))</f>
        <v>0</v>
      </c>
      <c r="L22" s="68">
        <f>IF(I22="na",0,IF(COUNTIFS($D$1:D22,D22,$I$1:I22,I22)&gt;1,0,1))</f>
        <v>0</v>
      </c>
      <c r="M22" s="68">
        <f>IF(S22="",0,IF(VLOOKUP(R22,#REF!,2,0)=1,S22-O22,S22-SUMIFS($S:$S,$R:$R,INDEX(meses,VLOOKUP(R22,#REF!,2,0)-1),D:D,D22)))</f>
        <v>0</v>
      </c>
      <c r="N22" s="94"/>
      <c r="O22" s="94"/>
      <c r="P22" s="94"/>
      <c r="Q22" s="94"/>
      <c r="R22" s="94" t="s">
        <v>392</v>
      </c>
      <c r="S22" s="1"/>
      <c r="T22" s="22"/>
      <c r="U22" s="3"/>
      <c r="V22" s="3"/>
      <c r="W22" s="3"/>
      <c r="X22" s="23" t="s">
        <v>2457</v>
      </c>
      <c r="Y22" s="23" t="s">
        <v>2513</v>
      </c>
      <c r="Z22" s="23" t="s">
        <v>2459</v>
      </c>
      <c r="AA22" s="113">
        <v>0</v>
      </c>
      <c r="AB22" s="113">
        <v>1</v>
      </c>
      <c r="AC22" s="69">
        <f>AB22-AA22</f>
        <v>1</v>
      </c>
      <c r="AD22" s="23" t="s">
        <v>416</v>
      </c>
      <c r="AE22" s="23" t="s">
        <v>2461</v>
      </c>
      <c r="AF22" s="80">
        <v>0</v>
      </c>
      <c r="AG22" s="22">
        <f>(AF22-AA22)/(AB22-AA22)</f>
        <v>0</v>
      </c>
      <c r="AH22" s="29" t="s">
        <v>2546</v>
      </c>
      <c r="AI22" s="3"/>
      <c r="AJ22" s="3"/>
      <c r="AK22" s="23" t="s">
        <v>2462</v>
      </c>
      <c r="AL22" s="94" t="s">
        <v>46</v>
      </c>
      <c r="AM22" s="94">
        <v>2201</v>
      </c>
      <c r="AN22" s="94" t="s">
        <v>48</v>
      </c>
      <c r="AO22" s="94" t="s">
        <v>1509</v>
      </c>
      <c r="AP22" s="23" t="s">
        <v>2514</v>
      </c>
      <c r="AQ22" s="23" t="s">
        <v>69</v>
      </c>
      <c r="AR22" s="2" t="s">
        <v>741</v>
      </c>
      <c r="AS22" s="2" t="s">
        <v>2515</v>
      </c>
      <c r="AT22" s="39" t="s">
        <v>2516</v>
      </c>
      <c r="AU22" s="39"/>
      <c r="AV22" s="39" t="s">
        <v>422</v>
      </c>
      <c r="AW22" s="94" t="s">
        <v>55</v>
      </c>
      <c r="AX22" s="115">
        <v>20000000</v>
      </c>
      <c r="AY22" s="116">
        <v>10</v>
      </c>
      <c r="AZ22" s="116" t="s">
        <v>2517</v>
      </c>
      <c r="BA22" s="116" t="s">
        <v>2468</v>
      </c>
      <c r="BB22" s="116" t="s">
        <v>2469</v>
      </c>
      <c r="BC22" s="117">
        <v>300000000</v>
      </c>
      <c r="BD22" s="117">
        <v>300000000</v>
      </c>
    </row>
    <row r="23" spans="1:104" s="41" customFormat="1" ht="63" customHeight="1" x14ac:dyDescent="0.25">
      <c r="A23" s="68">
        <v>1049</v>
      </c>
      <c r="B23" s="23" t="s">
        <v>1500</v>
      </c>
      <c r="C23" s="23" t="s">
        <v>2455</v>
      </c>
      <c r="D23" s="39" t="s">
        <v>2455</v>
      </c>
      <c r="E23" s="39" t="s">
        <v>2456</v>
      </c>
      <c r="F23" s="39" t="s">
        <v>1623</v>
      </c>
      <c r="G23" s="23" t="s">
        <v>416</v>
      </c>
      <c r="H23" s="23" t="s">
        <v>412</v>
      </c>
      <c r="I23" s="94" t="s">
        <v>416</v>
      </c>
      <c r="J23" s="94" t="s">
        <v>416</v>
      </c>
      <c r="K23" s="68">
        <f>IF(I23="na",0,IF(COUNTIFS($C$1:C23,C23,$I$1:I23,I23)&gt;1,0,1))</f>
        <v>0</v>
      </c>
      <c r="L23" s="68">
        <f>IF(I23="na",0,IF(COUNTIFS($D$1:D23,D23,$I$1:I23,I23)&gt;1,0,1))</f>
        <v>0</v>
      </c>
      <c r="M23" s="68">
        <f>IF(S23="",0,IF(VLOOKUP(R23,#REF!,2,0)=1,S23-O23,S23-SUMIFS($S:$S,$R:$R,INDEX(meses,VLOOKUP(R23,#REF!,2,0)-1),D:D,D23)))</f>
        <v>0</v>
      </c>
      <c r="N23" s="94"/>
      <c r="O23" s="94"/>
      <c r="P23" s="94"/>
      <c r="Q23" s="94"/>
      <c r="R23" s="94" t="s">
        <v>392</v>
      </c>
      <c r="S23" s="1"/>
      <c r="T23" s="22"/>
      <c r="U23" s="3"/>
      <c r="V23" s="3"/>
      <c r="W23" s="3"/>
      <c r="X23" s="23" t="s">
        <v>2457</v>
      </c>
      <c r="Y23" s="23" t="s">
        <v>2513</v>
      </c>
      <c r="Z23" s="23"/>
      <c r="AA23" s="113"/>
      <c r="AB23" s="113"/>
      <c r="AC23" s="113"/>
      <c r="AD23" s="23"/>
      <c r="AE23" s="23"/>
      <c r="AF23" s="80"/>
      <c r="AG23" s="22"/>
      <c r="AH23" s="29"/>
      <c r="AI23" s="3"/>
      <c r="AJ23" s="3"/>
      <c r="AK23" s="23" t="s">
        <v>2462</v>
      </c>
      <c r="AL23" s="94" t="s">
        <v>46</v>
      </c>
      <c r="AM23" s="94">
        <v>2201</v>
      </c>
      <c r="AN23" s="94" t="s">
        <v>48</v>
      </c>
      <c r="AO23" s="94" t="s">
        <v>1509</v>
      </c>
      <c r="AP23" s="23" t="s">
        <v>2518</v>
      </c>
      <c r="AQ23" s="23" t="s">
        <v>69</v>
      </c>
      <c r="AR23" s="2" t="s">
        <v>741</v>
      </c>
      <c r="AS23" s="2" t="s">
        <v>2519</v>
      </c>
      <c r="AT23" s="39" t="s">
        <v>2520</v>
      </c>
      <c r="AU23" s="39"/>
      <c r="AV23" s="39" t="s">
        <v>70</v>
      </c>
      <c r="AW23" s="94" t="s">
        <v>55</v>
      </c>
      <c r="AX23" s="115">
        <v>7424240</v>
      </c>
      <c r="AY23" s="116">
        <v>11.5</v>
      </c>
      <c r="AZ23" s="116" t="s">
        <v>2517</v>
      </c>
      <c r="BA23" s="116" t="s">
        <v>2468</v>
      </c>
      <c r="BB23" s="116" t="s">
        <v>2469</v>
      </c>
      <c r="BC23" s="117">
        <v>79355320</v>
      </c>
      <c r="BD23" s="117">
        <v>75748260</v>
      </c>
    </row>
    <row r="24" spans="1:104" s="41" customFormat="1" ht="63" customHeight="1" x14ac:dyDescent="0.25">
      <c r="A24" s="68">
        <v>1050</v>
      </c>
      <c r="B24" s="23" t="s">
        <v>1500</v>
      </c>
      <c r="C24" s="23" t="s">
        <v>2455</v>
      </c>
      <c r="D24" s="39" t="s">
        <v>2455</v>
      </c>
      <c r="E24" s="39" t="s">
        <v>2456</v>
      </c>
      <c r="F24" s="39" t="s">
        <v>1623</v>
      </c>
      <c r="G24" s="23" t="s">
        <v>416</v>
      </c>
      <c r="H24" s="23" t="s">
        <v>412</v>
      </c>
      <c r="I24" s="94" t="s">
        <v>416</v>
      </c>
      <c r="J24" s="94" t="s">
        <v>416</v>
      </c>
      <c r="K24" s="68">
        <f>IF(I24="na",0,IF(COUNTIFS($C$1:C24,C24,$I$1:I24,I24)&gt;1,0,1))</f>
        <v>0</v>
      </c>
      <c r="L24" s="68">
        <f>IF(I24="na",0,IF(COUNTIFS($D$1:D24,D24,$I$1:I24,I24)&gt;1,0,1))</f>
        <v>0</v>
      </c>
      <c r="M24" s="68">
        <f>IF(S24="",0,IF(VLOOKUP(R24,#REF!,2,0)=1,S24-O24,S24-SUMIFS($S:$S,$R:$R,INDEX(meses,VLOOKUP(R24,#REF!,2,0)-1),D:D,D24)))</f>
        <v>0</v>
      </c>
      <c r="N24" s="94"/>
      <c r="O24" s="94"/>
      <c r="P24" s="94"/>
      <c r="Q24" s="94"/>
      <c r="R24" s="94" t="s">
        <v>392</v>
      </c>
      <c r="S24" s="1"/>
      <c r="T24" s="22"/>
      <c r="U24" s="3"/>
      <c r="V24" s="3"/>
      <c r="W24" s="3"/>
      <c r="X24" s="23" t="s">
        <v>2457</v>
      </c>
      <c r="Y24" s="23" t="s">
        <v>2513</v>
      </c>
      <c r="Z24" s="23"/>
      <c r="AA24" s="113"/>
      <c r="AB24" s="113"/>
      <c r="AC24" s="113"/>
      <c r="AD24" s="23"/>
      <c r="AE24" s="23"/>
      <c r="AF24" s="80"/>
      <c r="AG24" s="22"/>
      <c r="AH24" s="29"/>
      <c r="AI24" s="3"/>
      <c r="AJ24" s="3"/>
      <c r="AK24" s="23" t="s">
        <v>2462</v>
      </c>
      <c r="AL24" s="94" t="s">
        <v>46</v>
      </c>
      <c r="AM24" s="94">
        <v>2201</v>
      </c>
      <c r="AN24" s="94" t="s">
        <v>48</v>
      </c>
      <c r="AO24" s="94" t="s">
        <v>1509</v>
      </c>
      <c r="AP24" s="23" t="s">
        <v>2518</v>
      </c>
      <c r="AQ24" s="23" t="s">
        <v>69</v>
      </c>
      <c r="AR24" s="2" t="s">
        <v>741</v>
      </c>
      <c r="AS24" s="2" t="s">
        <v>2521</v>
      </c>
      <c r="AT24" s="39" t="s">
        <v>2522</v>
      </c>
      <c r="AU24" s="39"/>
      <c r="AV24" s="39" t="s">
        <v>70</v>
      </c>
      <c r="AW24" s="94" t="s">
        <v>55</v>
      </c>
      <c r="AX24" s="115">
        <v>4173750</v>
      </c>
      <c r="AY24" s="116">
        <v>11.5</v>
      </c>
      <c r="AZ24" s="116" t="s">
        <v>2517</v>
      </c>
      <c r="BA24" s="116" t="s">
        <v>2468</v>
      </c>
      <c r="BB24" s="116" t="s">
        <v>2469</v>
      </c>
      <c r="BC24" s="117">
        <v>44611875</v>
      </c>
      <c r="BD24" s="117">
        <v>42584062</v>
      </c>
    </row>
    <row r="25" spans="1:104" s="41" customFormat="1" ht="75.75" customHeight="1" x14ac:dyDescent="0.25">
      <c r="A25" s="68">
        <v>1051</v>
      </c>
      <c r="B25" s="23" t="s">
        <v>1500</v>
      </c>
      <c r="C25" s="23" t="s">
        <v>2455</v>
      </c>
      <c r="D25" s="39" t="s">
        <v>2455</v>
      </c>
      <c r="E25" s="39" t="s">
        <v>2456</v>
      </c>
      <c r="F25" s="39" t="s">
        <v>1623</v>
      </c>
      <c r="G25" s="23" t="s">
        <v>416</v>
      </c>
      <c r="H25" s="23" t="s">
        <v>412</v>
      </c>
      <c r="I25" s="94" t="s">
        <v>416</v>
      </c>
      <c r="J25" s="94" t="s">
        <v>416</v>
      </c>
      <c r="K25" s="68">
        <f>IF(I25="na",0,IF(COUNTIFS($C$1:C25,C25,$I$1:I25,I25)&gt;1,0,1))</f>
        <v>0</v>
      </c>
      <c r="L25" s="68">
        <f>IF(I25="na",0,IF(COUNTIFS($D$1:D25,D25,$I$1:I25,I25)&gt;1,0,1))</f>
        <v>0</v>
      </c>
      <c r="M25" s="68">
        <f>IF(S25="",0,IF(VLOOKUP(R25,#REF!,2,0)=1,S25-O25,S25-SUMIFS($S:$S,$R:$R,INDEX(meses,VLOOKUP(R25,#REF!,2,0)-1),D:D,D25)))</f>
        <v>0</v>
      </c>
      <c r="N25" s="94"/>
      <c r="O25" s="94"/>
      <c r="P25" s="94"/>
      <c r="Q25" s="94"/>
      <c r="R25" s="94" t="s">
        <v>392</v>
      </c>
      <c r="S25" s="1"/>
      <c r="T25" s="22"/>
      <c r="U25" s="3"/>
      <c r="V25" s="3"/>
      <c r="W25" s="3"/>
      <c r="X25" s="23" t="s">
        <v>2457</v>
      </c>
      <c r="Y25" s="23" t="s">
        <v>2523</v>
      </c>
      <c r="Z25" s="23" t="s">
        <v>2459</v>
      </c>
      <c r="AA25" s="113">
        <v>0</v>
      </c>
      <c r="AB25" s="113">
        <v>95</v>
      </c>
      <c r="AC25" s="69">
        <f t="shared" ref="AC25:AC26" si="2">AB25-AA25</f>
        <v>95</v>
      </c>
      <c r="AD25" s="94" t="s">
        <v>416</v>
      </c>
      <c r="AE25" s="23" t="s">
        <v>2461</v>
      </c>
      <c r="AF25" s="80">
        <v>95</v>
      </c>
      <c r="AG25" s="22">
        <f t="shared" ref="AG25:AG26" si="3">(AF25-AA25)/(AB25-AA25)</f>
        <v>1</v>
      </c>
      <c r="AH25" s="29" t="s">
        <v>2547</v>
      </c>
      <c r="AI25" s="3"/>
      <c r="AJ25" s="3"/>
      <c r="AK25" s="23" t="s">
        <v>2462</v>
      </c>
      <c r="AL25" s="94" t="s">
        <v>46</v>
      </c>
      <c r="AM25" s="94">
        <v>2201</v>
      </c>
      <c r="AN25" s="94" t="s">
        <v>48</v>
      </c>
      <c r="AO25" s="94" t="s">
        <v>1509</v>
      </c>
      <c r="AP25" s="23" t="s">
        <v>2524</v>
      </c>
      <c r="AQ25" s="23" t="s">
        <v>442</v>
      </c>
      <c r="AR25" s="2" t="s">
        <v>2525</v>
      </c>
      <c r="AS25" s="2" t="s">
        <v>2515</v>
      </c>
      <c r="AT25" s="39" t="s">
        <v>2516</v>
      </c>
      <c r="AU25" s="39"/>
      <c r="AV25" s="39" t="s">
        <v>422</v>
      </c>
      <c r="AW25" s="94" t="s">
        <v>55</v>
      </c>
      <c r="AX25" s="115">
        <v>22270050.300000001</v>
      </c>
      <c r="AY25" s="116">
        <v>10</v>
      </c>
      <c r="AZ25" s="116" t="s">
        <v>2526</v>
      </c>
      <c r="BA25" s="116" t="s">
        <v>2468</v>
      </c>
      <c r="BB25" s="116" t="s">
        <v>2469</v>
      </c>
      <c r="BC25" s="117">
        <v>300000000</v>
      </c>
      <c r="BD25" s="117">
        <v>300000000</v>
      </c>
    </row>
    <row r="26" spans="1:104" s="41" customFormat="1" ht="105.75" customHeight="1" x14ac:dyDescent="0.25">
      <c r="A26" s="68">
        <v>1052</v>
      </c>
      <c r="B26" s="23" t="s">
        <v>1500</v>
      </c>
      <c r="C26" s="23" t="s">
        <v>2455</v>
      </c>
      <c r="D26" s="39" t="s">
        <v>2455</v>
      </c>
      <c r="E26" s="39" t="s">
        <v>2456</v>
      </c>
      <c r="F26" s="39" t="s">
        <v>1623</v>
      </c>
      <c r="G26" s="23" t="s">
        <v>416</v>
      </c>
      <c r="H26" s="23" t="s">
        <v>412</v>
      </c>
      <c r="I26" s="94" t="s">
        <v>416</v>
      </c>
      <c r="J26" s="94" t="s">
        <v>416</v>
      </c>
      <c r="K26" s="68">
        <f>IF(I26="na",0,IF(COUNTIFS($C$1:C26,C26,$I$1:I26,I26)&gt;1,0,1))</f>
        <v>0</v>
      </c>
      <c r="L26" s="68">
        <f>IF(I26="na",0,IF(COUNTIFS($D$1:D26,D26,$I$1:I26,I26)&gt;1,0,1))</f>
        <v>0</v>
      </c>
      <c r="M26" s="68">
        <f>IF(S26="",0,IF(VLOOKUP(R26,#REF!,2,0)=1,S26-O26,S26-SUMIFS($S:$S,$R:$R,INDEX(meses,VLOOKUP(R26,#REF!,2,0)-1),D:D,D26)))</f>
        <v>0</v>
      </c>
      <c r="N26" s="94"/>
      <c r="O26" s="94"/>
      <c r="P26" s="94"/>
      <c r="Q26" s="94"/>
      <c r="R26" s="94" t="s">
        <v>392</v>
      </c>
      <c r="S26" s="1"/>
      <c r="T26" s="22"/>
      <c r="U26" s="3"/>
      <c r="V26" s="3"/>
      <c r="W26" s="3"/>
      <c r="X26" s="23" t="s">
        <v>2457</v>
      </c>
      <c r="Y26" s="23" t="s">
        <v>2527</v>
      </c>
      <c r="Z26" s="23" t="s">
        <v>2459</v>
      </c>
      <c r="AA26" s="113">
        <v>4</v>
      </c>
      <c r="AB26" s="113">
        <v>1</v>
      </c>
      <c r="AC26" s="69">
        <f t="shared" si="2"/>
        <v>-3</v>
      </c>
      <c r="AD26" s="23" t="s">
        <v>416</v>
      </c>
      <c r="AE26" s="23" t="s">
        <v>2461</v>
      </c>
      <c r="AF26" s="80">
        <v>4</v>
      </c>
      <c r="AG26" s="22">
        <f t="shared" si="3"/>
        <v>0</v>
      </c>
      <c r="AH26" s="39" t="s">
        <v>2546</v>
      </c>
      <c r="AI26" s="3"/>
      <c r="AJ26" s="3"/>
      <c r="AK26" s="23" t="s">
        <v>2462</v>
      </c>
      <c r="AL26" s="94" t="s">
        <v>46</v>
      </c>
      <c r="AM26" s="94">
        <v>2201</v>
      </c>
      <c r="AN26" s="94" t="s">
        <v>48</v>
      </c>
      <c r="AO26" s="94" t="s">
        <v>1509</v>
      </c>
      <c r="AP26" s="23" t="s">
        <v>2528</v>
      </c>
      <c r="AQ26" s="23" t="s">
        <v>670</v>
      </c>
      <c r="AR26" s="2">
        <v>2201041</v>
      </c>
      <c r="AS26" s="2" t="s">
        <v>2529</v>
      </c>
      <c r="AT26" s="39" t="s">
        <v>2530</v>
      </c>
      <c r="AU26" s="39"/>
      <c r="AV26" s="39" t="s">
        <v>422</v>
      </c>
      <c r="AW26" s="94" t="s">
        <v>55</v>
      </c>
      <c r="AX26" s="115">
        <v>22629804.100000001</v>
      </c>
      <c r="AY26" s="116">
        <v>10</v>
      </c>
      <c r="AZ26" s="116" t="s">
        <v>2531</v>
      </c>
      <c r="BA26" s="116" t="s">
        <v>2468</v>
      </c>
      <c r="BB26" s="116" t="s">
        <v>2469</v>
      </c>
      <c r="BC26" s="117">
        <v>500000000</v>
      </c>
      <c r="BD26" s="117">
        <v>500000000</v>
      </c>
    </row>
    <row r="27" spans="1:104" s="41" customFormat="1" ht="63" customHeight="1" x14ac:dyDescent="0.25">
      <c r="A27" s="68">
        <v>1053</v>
      </c>
      <c r="B27" s="23" t="s">
        <v>1500</v>
      </c>
      <c r="C27" s="23" t="s">
        <v>2455</v>
      </c>
      <c r="D27" s="39" t="s">
        <v>2455</v>
      </c>
      <c r="E27" s="39" t="s">
        <v>2456</v>
      </c>
      <c r="F27" s="39" t="s">
        <v>1623</v>
      </c>
      <c r="G27" s="23" t="s">
        <v>416</v>
      </c>
      <c r="H27" s="23" t="s">
        <v>412</v>
      </c>
      <c r="I27" s="94" t="s">
        <v>416</v>
      </c>
      <c r="J27" s="94" t="s">
        <v>416</v>
      </c>
      <c r="K27" s="68">
        <f>IF(I27="na",0,IF(COUNTIFS($C$1:C27,C27,$I$1:I27,I27)&gt;1,0,1))</f>
        <v>0</v>
      </c>
      <c r="L27" s="68">
        <f>IF(I27="na",0,IF(COUNTIFS($D$1:D27,D27,$I$1:I27,I27)&gt;1,0,1))</f>
        <v>0</v>
      </c>
      <c r="M27" s="68">
        <f>IF(S27="",0,IF(VLOOKUP(R27,#REF!,2,0)=1,S27-O27,S27-SUMIFS($S:$S,$R:$R,INDEX(meses,VLOOKUP(R27,#REF!,2,0)-1),D:D,D27)))</f>
        <v>0</v>
      </c>
      <c r="N27" s="94"/>
      <c r="O27" s="94"/>
      <c r="P27" s="94"/>
      <c r="Q27" s="94"/>
      <c r="R27" s="94" t="s">
        <v>392</v>
      </c>
      <c r="S27" s="1"/>
      <c r="T27" s="22"/>
      <c r="U27" s="3"/>
      <c r="V27" s="3"/>
      <c r="W27" s="3"/>
      <c r="X27" s="23" t="s">
        <v>2457</v>
      </c>
      <c r="Y27" s="23" t="s">
        <v>2513</v>
      </c>
      <c r="Z27" s="23"/>
      <c r="AA27" s="113"/>
      <c r="AB27" s="113"/>
      <c r="AC27" s="113"/>
      <c r="AD27" s="23"/>
      <c r="AE27" s="23"/>
      <c r="AF27" s="80"/>
      <c r="AG27" s="22"/>
      <c r="AH27" s="39"/>
      <c r="AI27" s="3"/>
      <c r="AJ27" s="3"/>
      <c r="AK27" s="23" t="s">
        <v>2462</v>
      </c>
      <c r="AL27" s="94" t="s">
        <v>46</v>
      </c>
      <c r="AM27" s="94">
        <v>2201</v>
      </c>
      <c r="AN27" s="94" t="s">
        <v>48</v>
      </c>
      <c r="AO27" s="94" t="s">
        <v>1509</v>
      </c>
      <c r="AP27" s="23" t="s">
        <v>2518</v>
      </c>
      <c r="AQ27" s="23" t="s">
        <v>69</v>
      </c>
      <c r="AR27" s="2" t="s">
        <v>741</v>
      </c>
      <c r="AS27" s="2" t="s">
        <v>2532</v>
      </c>
      <c r="AT27" s="39" t="s">
        <v>2533</v>
      </c>
      <c r="AU27" s="39"/>
      <c r="AV27" s="39" t="s">
        <v>422</v>
      </c>
      <c r="AW27" s="94" t="s">
        <v>55</v>
      </c>
      <c r="AX27" s="115">
        <v>16027536.6</v>
      </c>
      <c r="AY27" s="116">
        <v>10</v>
      </c>
      <c r="AZ27" s="116" t="s">
        <v>2517</v>
      </c>
      <c r="BA27" s="116" t="s">
        <v>2468</v>
      </c>
      <c r="BB27" s="116" t="s">
        <v>2469</v>
      </c>
      <c r="BC27" s="117">
        <v>350000000</v>
      </c>
      <c r="BD27" s="117">
        <v>350000000</v>
      </c>
    </row>
    <row r="28" spans="1:104" s="41" customFormat="1" ht="82.5" customHeight="1" x14ac:dyDescent="0.25">
      <c r="A28" s="68">
        <v>1054</v>
      </c>
      <c r="B28" s="23" t="s">
        <v>1500</v>
      </c>
      <c r="C28" s="23" t="s">
        <v>2455</v>
      </c>
      <c r="D28" s="39" t="s">
        <v>2455</v>
      </c>
      <c r="E28" s="39" t="s">
        <v>2456</v>
      </c>
      <c r="F28" s="39" t="s">
        <v>1623</v>
      </c>
      <c r="G28" s="23" t="s">
        <v>416</v>
      </c>
      <c r="H28" s="23" t="s">
        <v>412</v>
      </c>
      <c r="I28" s="94" t="s">
        <v>416</v>
      </c>
      <c r="J28" s="94" t="s">
        <v>416</v>
      </c>
      <c r="K28" s="68">
        <f>IF(I28="na",0,IF(COUNTIFS($C$1:C28,C28,$I$1:I28,I28)&gt;1,0,1))</f>
        <v>0</v>
      </c>
      <c r="L28" s="68">
        <f>IF(I28="na",0,IF(COUNTIFS($D$1:D28,D28,$I$1:I28,I28)&gt;1,0,1))</f>
        <v>0</v>
      </c>
      <c r="M28" s="68">
        <f>IF(S28="",0,IF(VLOOKUP(R28,#REF!,2,0)=1,S28-O28,S28-SUMIFS($S:$S,$R:$R,INDEX(meses,VLOOKUP(R28,#REF!,2,0)-1),D:D,D28)))</f>
        <v>0</v>
      </c>
      <c r="N28" s="94"/>
      <c r="O28" s="94"/>
      <c r="P28" s="94"/>
      <c r="Q28" s="94"/>
      <c r="R28" s="94" t="s">
        <v>392</v>
      </c>
      <c r="S28" s="1"/>
      <c r="T28" s="22"/>
      <c r="U28" s="3"/>
      <c r="V28" s="3"/>
      <c r="W28" s="3"/>
      <c r="X28" s="23" t="s">
        <v>2457</v>
      </c>
      <c r="Y28" s="23" t="s">
        <v>2484</v>
      </c>
      <c r="Z28" s="23"/>
      <c r="AA28" s="113"/>
      <c r="AB28" s="113"/>
      <c r="AC28" s="113"/>
      <c r="AD28" s="23"/>
      <c r="AE28" s="23"/>
      <c r="AF28" s="80">
        <v>50</v>
      </c>
      <c r="AG28" s="22"/>
      <c r="AH28" s="39" t="s">
        <v>2546</v>
      </c>
      <c r="AI28" s="39"/>
      <c r="AJ28" s="39"/>
      <c r="AK28" s="23" t="s">
        <v>2462</v>
      </c>
      <c r="AL28" s="94" t="s">
        <v>46</v>
      </c>
      <c r="AM28" s="94">
        <v>2201</v>
      </c>
      <c r="AN28" s="94" t="s">
        <v>48</v>
      </c>
      <c r="AO28" s="94" t="s">
        <v>1509</v>
      </c>
      <c r="AP28" s="23" t="s">
        <v>2485</v>
      </c>
      <c r="AQ28" s="23" t="s">
        <v>702</v>
      </c>
      <c r="AR28" s="2" t="s">
        <v>2486</v>
      </c>
      <c r="AS28" s="2" t="s">
        <v>2510</v>
      </c>
      <c r="AT28" s="39" t="s">
        <v>2534</v>
      </c>
      <c r="AU28" s="39"/>
      <c r="AV28" s="39" t="s">
        <v>740</v>
      </c>
      <c r="AW28" s="94" t="s">
        <v>55</v>
      </c>
      <c r="AX28" s="115">
        <v>3181818.1818181816</v>
      </c>
      <c r="AY28" s="116">
        <v>11</v>
      </c>
      <c r="AZ28" s="116" t="s">
        <v>2489</v>
      </c>
      <c r="BA28" s="116" t="s">
        <v>357</v>
      </c>
      <c r="BB28" s="116" t="s">
        <v>2535</v>
      </c>
      <c r="BC28" s="117">
        <v>35000000</v>
      </c>
      <c r="BD28" s="117">
        <v>35000000</v>
      </c>
    </row>
    <row r="29" spans="1:104" s="41" customFormat="1" ht="63" customHeight="1" x14ac:dyDescent="0.25">
      <c r="A29" s="68">
        <v>1055</v>
      </c>
      <c r="B29" s="23" t="s">
        <v>1500</v>
      </c>
      <c r="C29" s="23" t="s">
        <v>2455</v>
      </c>
      <c r="D29" s="39" t="s">
        <v>2455</v>
      </c>
      <c r="E29" s="39" t="s">
        <v>2456</v>
      </c>
      <c r="F29" s="39" t="s">
        <v>1623</v>
      </c>
      <c r="G29" s="23" t="s">
        <v>416</v>
      </c>
      <c r="H29" s="23" t="s">
        <v>412</v>
      </c>
      <c r="I29" s="94" t="s">
        <v>416</v>
      </c>
      <c r="J29" s="94" t="s">
        <v>416</v>
      </c>
      <c r="K29" s="68">
        <f>IF(I29="na",0,IF(COUNTIFS($C$1:C29,C29,$I$1:I29,I29)&gt;1,0,1))</f>
        <v>0</v>
      </c>
      <c r="L29" s="68">
        <f>IF(I29="na",0,IF(COUNTIFS($D$1:D29,D29,$I$1:I29,I29)&gt;1,0,1))</f>
        <v>0</v>
      </c>
      <c r="M29" s="68">
        <f>IF(S29="",0,IF(VLOOKUP(R29,#REF!,2,0)=1,S29-O29,S29-SUMIFS($S:$S,$R:$R,INDEX(meses,VLOOKUP(R29,#REF!,2,0)-1),D:D,D29)))</f>
        <v>0</v>
      </c>
      <c r="N29" s="94"/>
      <c r="O29" s="94"/>
      <c r="P29" s="94"/>
      <c r="Q29" s="94"/>
      <c r="R29" s="94" t="s">
        <v>392</v>
      </c>
      <c r="S29" s="1"/>
      <c r="T29" s="22"/>
      <c r="U29" s="3"/>
      <c r="V29" s="3"/>
      <c r="W29" s="3"/>
      <c r="X29" s="23" t="s">
        <v>2457</v>
      </c>
      <c r="Y29" s="23" t="s">
        <v>2484</v>
      </c>
      <c r="Z29" s="23"/>
      <c r="AA29" s="113"/>
      <c r="AB29" s="113"/>
      <c r="AC29" s="113"/>
      <c r="AD29" s="23"/>
      <c r="AE29" s="23"/>
      <c r="AF29" s="80">
        <v>50</v>
      </c>
      <c r="AG29" s="22"/>
      <c r="AH29" s="39" t="s">
        <v>2546</v>
      </c>
      <c r="AI29" s="39"/>
      <c r="AJ29" s="39"/>
      <c r="AK29" s="23" t="s">
        <v>2462</v>
      </c>
      <c r="AL29" s="94" t="s">
        <v>46</v>
      </c>
      <c r="AM29" s="94">
        <v>2201</v>
      </c>
      <c r="AN29" s="94" t="s">
        <v>48</v>
      </c>
      <c r="AO29" s="94" t="s">
        <v>1509</v>
      </c>
      <c r="AP29" s="23" t="s">
        <v>2485</v>
      </c>
      <c r="AQ29" s="23" t="s">
        <v>702</v>
      </c>
      <c r="AR29" s="2" t="s">
        <v>2486</v>
      </c>
      <c r="AS29" s="2" t="s">
        <v>2510</v>
      </c>
      <c r="AT29" s="39" t="s">
        <v>2536</v>
      </c>
      <c r="AU29" s="39"/>
      <c r="AV29" s="39" t="s">
        <v>448</v>
      </c>
      <c r="AW29" s="94" t="s">
        <v>55</v>
      </c>
      <c r="AX29" s="115">
        <v>1081818.1818181819</v>
      </c>
      <c r="AY29" s="116">
        <v>11</v>
      </c>
      <c r="AZ29" s="116" t="s">
        <v>2489</v>
      </c>
      <c r="BA29" s="116" t="s">
        <v>1569</v>
      </c>
      <c r="BB29" s="116" t="s">
        <v>2537</v>
      </c>
      <c r="BC29" s="117">
        <v>11900000</v>
      </c>
      <c r="BD29" s="117">
        <v>11900000</v>
      </c>
    </row>
    <row r="30" spans="1:104" s="41" customFormat="1" ht="63" customHeight="1" x14ac:dyDescent="0.25">
      <c r="A30" s="68">
        <v>1056</v>
      </c>
      <c r="B30" s="23" t="s">
        <v>1500</v>
      </c>
      <c r="C30" s="23" t="s">
        <v>2455</v>
      </c>
      <c r="D30" s="39" t="s">
        <v>2455</v>
      </c>
      <c r="E30" s="39" t="s">
        <v>2456</v>
      </c>
      <c r="F30" s="39" t="s">
        <v>1623</v>
      </c>
      <c r="G30" s="23" t="s">
        <v>416</v>
      </c>
      <c r="H30" s="23" t="s">
        <v>412</v>
      </c>
      <c r="I30" s="94" t="s">
        <v>416</v>
      </c>
      <c r="J30" s="94" t="s">
        <v>416</v>
      </c>
      <c r="K30" s="68">
        <f>IF(I30="na",0,IF(COUNTIFS($C$1:C30,C30,$I$1:I30,I30)&gt;1,0,1))</f>
        <v>0</v>
      </c>
      <c r="L30" s="68">
        <f>IF(I30="na",0,IF(COUNTIFS($D$1:D30,D30,$I$1:I30,I30)&gt;1,0,1))</f>
        <v>0</v>
      </c>
      <c r="M30" s="68">
        <f>IF(S30="",0,IF(VLOOKUP(R30,#REF!,2,0)=1,S30-O30,S30-SUMIFS($S:$S,$R:$R,INDEX(meses,VLOOKUP(R30,#REF!,2,0)-1),D:D,D30)))</f>
        <v>0</v>
      </c>
      <c r="N30" s="94"/>
      <c r="O30" s="94"/>
      <c r="P30" s="94"/>
      <c r="Q30" s="94"/>
      <c r="R30" s="94" t="s">
        <v>392</v>
      </c>
      <c r="S30" s="1"/>
      <c r="T30" s="22"/>
      <c r="U30" s="3"/>
      <c r="V30" s="3"/>
      <c r="W30" s="3"/>
      <c r="X30" s="23" t="s">
        <v>2457</v>
      </c>
      <c r="Y30" s="23" t="s">
        <v>2484</v>
      </c>
      <c r="Z30" s="23"/>
      <c r="AA30" s="113"/>
      <c r="AB30" s="113"/>
      <c r="AC30" s="113"/>
      <c r="AD30" s="23"/>
      <c r="AE30" s="23"/>
      <c r="AF30" s="80">
        <v>50</v>
      </c>
      <c r="AG30" s="22"/>
      <c r="AH30" s="39" t="s">
        <v>2546</v>
      </c>
      <c r="AI30" s="39"/>
      <c r="AJ30" s="39"/>
      <c r="AK30" s="23" t="s">
        <v>2462</v>
      </c>
      <c r="AL30" s="94" t="s">
        <v>46</v>
      </c>
      <c r="AM30" s="94">
        <v>2201</v>
      </c>
      <c r="AN30" s="94" t="s">
        <v>48</v>
      </c>
      <c r="AO30" s="94" t="s">
        <v>1509</v>
      </c>
      <c r="AP30" s="23" t="s">
        <v>2485</v>
      </c>
      <c r="AQ30" s="23" t="s">
        <v>702</v>
      </c>
      <c r="AR30" s="2" t="s">
        <v>2486</v>
      </c>
      <c r="AS30" s="2" t="s">
        <v>2510</v>
      </c>
      <c r="AT30" s="39" t="s">
        <v>2538</v>
      </c>
      <c r="AU30" s="39"/>
      <c r="AV30" s="39" t="s">
        <v>448</v>
      </c>
      <c r="AW30" s="94" t="s">
        <v>55</v>
      </c>
      <c r="AX30" s="115">
        <f>BC30/AY30</f>
        <v>1968181.8181818181</v>
      </c>
      <c r="AY30" s="116">
        <v>11</v>
      </c>
      <c r="AZ30" s="116" t="s">
        <v>2489</v>
      </c>
      <c r="BA30" s="116" t="s">
        <v>1569</v>
      </c>
      <c r="BB30" s="116" t="s">
        <v>2537</v>
      </c>
      <c r="BC30" s="117">
        <v>21650000</v>
      </c>
      <c r="BD30" s="117">
        <v>21650000</v>
      </c>
    </row>
    <row r="31" spans="1:104" s="171" customFormat="1" ht="63" customHeight="1" x14ac:dyDescent="0.25">
      <c r="A31" s="68">
        <v>1057</v>
      </c>
      <c r="B31" s="23" t="s">
        <v>1500</v>
      </c>
      <c r="C31" s="23" t="s">
        <v>2455</v>
      </c>
      <c r="D31" s="39" t="s">
        <v>2455</v>
      </c>
      <c r="E31" s="39" t="s">
        <v>2456</v>
      </c>
      <c r="F31" s="39" t="s">
        <v>1623</v>
      </c>
      <c r="G31" s="23" t="s">
        <v>416</v>
      </c>
      <c r="H31" s="23" t="s">
        <v>412</v>
      </c>
      <c r="I31" s="94" t="s">
        <v>416</v>
      </c>
      <c r="J31" s="94" t="s">
        <v>416</v>
      </c>
      <c r="K31" s="68">
        <f>IF(I31="na",0,IF(COUNTIFS($C$1:C31,C31,$I$1:I31,I31)&gt;1,0,1))</f>
        <v>0</v>
      </c>
      <c r="L31" s="68">
        <f>IF(I31="na",0,IF(COUNTIFS($D$1:D31,D31,$I$1:I31,I31)&gt;1,0,1))</f>
        <v>0</v>
      </c>
      <c r="M31" s="68">
        <f>IF(S31="",0,IF(VLOOKUP(R31,#REF!,2,0)=1,S31-O31,S31-SUMIFS($S:$S,$R:$R,INDEX(meses,VLOOKUP(R31,#REF!,2,0)-1),D:D,D31)))</f>
        <v>0</v>
      </c>
      <c r="N31" s="94"/>
      <c r="O31" s="94"/>
      <c r="P31" s="94"/>
      <c r="Q31" s="94"/>
      <c r="R31" s="94" t="s">
        <v>392</v>
      </c>
      <c r="S31" s="1"/>
      <c r="T31" s="22"/>
      <c r="U31" s="3"/>
      <c r="V31" s="3"/>
      <c r="W31" s="3"/>
      <c r="X31" s="23" t="s">
        <v>2457</v>
      </c>
      <c r="Y31" s="23" t="s">
        <v>2527</v>
      </c>
      <c r="Z31" s="23"/>
      <c r="AA31" s="113"/>
      <c r="AB31" s="113"/>
      <c r="AC31" s="113"/>
      <c r="AD31" s="23"/>
      <c r="AE31" s="23"/>
      <c r="AF31" s="80"/>
      <c r="AG31" s="22"/>
      <c r="AH31" s="39"/>
      <c r="AI31" s="3"/>
      <c r="AJ31" s="3"/>
      <c r="AK31" s="23" t="s">
        <v>2462</v>
      </c>
      <c r="AL31" s="94" t="s">
        <v>46</v>
      </c>
      <c r="AM31" s="94">
        <v>2201</v>
      </c>
      <c r="AN31" s="94" t="s">
        <v>48</v>
      </c>
      <c r="AO31" s="94" t="s">
        <v>1509</v>
      </c>
      <c r="AP31" s="23" t="s">
        <v>2539</v>
      </c>
      <c r="AQ31" s="23" t="s">
        <v>670</v>
      </c>
      <c r="AR31" s="2">
        <v>2201041</v>
      </c>
      <c r="AS31" s="2" t="s">
        <v>2510</v>
      </c>
      <c r="AT31" s="39" t="s">
        <v>2511</v>
      </c>
      <c r="AU31" s="39"/>
      <c r="AV31" s="39" t="s">
        <v>448</v>
      </c>
      <c r="AW31" s="94" t="s">
        <v>55</v>
      </c>
      <c r="AX31" s="115">
        <v>27132481</v>
      </c>
      <c r="AY31" s="116">
        <v>1</v>
      </c>
      <c r="AZ31" s="116" t="s">
        <v>2531</v>
      </c>
      <c r="BA31" s="116" t="s">
        <v>1569</v>
      </c>
      <c r="BB31" s="116" t="s">
        <v>2537</v>
      </c>
      <c r="BC31" s="117">
        <v>27132481</v>
      </c>
      <c r="BD31" s="72">
        <v>27132481</v>
      </c>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row>
    <row r="32" spans="1:104" s="41" customFormat="1" ht="63" customHeight="1" x14ac:dyDescent="0.25">
      <c r="A32" s="68">
        <v>1058</v>
      </c>
      <c r="B32" s="23" t="s">
        <v>1500</v>
      </c>
      <c r="C32" s="23" t="s">
        <v>2455</v>
      </c>
      <c r="D32" s="39" t="s">
        <v>2455</v>
      </c>
      <c r="E32" s="39" t="s">
        <v>2456</v>
      </c>
      <c r="F32" s="39" t="s">
        <v>1623</v>
      </c>
      <c r="G32" s="23" t="s">
        <v>416</v>
      </c>
      <c r="H32" s="23" t="s">
        <v>412</v>
      </c>
      <c r="I32" s="94" t="s">
        <v>416</v>
      </c>
      <c r="J32" s="94" t="s">
        <v>416</v>
      </c>
      <c r="K32" s="68">
        <f>IF(I32="na",0,IF(COUNTIFS($C$1:C32,C32,$I$1:I32,I32)&gt;1,0,1))</f>
        <v>0</v>
      </c>
      <c r="L32" s="68">
        <f>IF(I32="na",0,IF(COUNTIFS($D$1:D32,D32,$I$1:I32,I32)&gt;1,0,1))</f>
        <v>0</v>
      </c>
      <c r="M32" s="68">
        <f>IF(S32="",0,IF(VLOOKUP(R32,#REF!,2,0)=1,S32-O32,S32-SUMIFS($S:$S,$R:$R,INDEX(meses,VLOOKUP(R32,#REF!,2,0)-1),D:D,D32)))</f>
        <v>0</v>
      </c>
      <c r="N32" s="94"/>
      <c r="O32" s="94"/>
      <c r="P32" s="94"/>
      <c r="Q32" s="94"/>
      <c r="R32" s="94" t="s">
        <v>392</v>
      </c>
      <c r="S32" s="1"/>
      <c r="T32" s="22"/>
      <c r="U32" s="3"/>
      <c r="V32" s="3"/>
      <c r="W32" s="3"/>
      <c r="X32" s="23" t="s">
        <v>2457</v>
      </c>
      <c r="Y32" s="23" t="s">
        <v>2458</v>
      </c>
      <c r="Z32" s="23"/>
      <c r="AA32" s="113"/>
      <c r="AB32" s="113"/>
      <c r="AC32" s="113"/>
      <c r="AD32" s="23"/>
      <c r="AE32" s="23"/>
      <c r="AF32" s="80"/>
      <c r="AG32" s="22"/>
      <c r="AH32" s="39"/>
      <c r="AI32" s="3"/>
      <c r="AJ32" s="3"/>
      <c r="AK32" s="23" t="s">
        <v>2462</v>
      </c>
      <c r="AL32" s="94" t="s">
        <v>46</v>
      </c>
      <c r="AM32" s="94">
        <v>2201</v>
      </c>
      <c r="AN32" s="94" t="s">
        <v>48</v>
      </c>
      <c r="AO32" s="94" t="s">
        <v>1509</v>
      </c>
      <c r="AP32" s="23" t="s">
        <v>2477</v>
      </c>
      <c r="AQ32" s="23" t="s">
        <v>2464</v>
      </c>
      <c r="AR32" s="2" t="s">
        <v>2473</v>
      </c>
      <c r="AS32" s="2" t="s">
        <v>2510</v>
      </c>
      <c r="AT32" s="39" t="s">
        <v>2540</v>
      </c>
      <c r="AU32" s="39"/>
      <c r="AV32" s="39" t="s">
        <v>1547</v>
      </c>
      <c r="AW32" s="94" t="s">
        <v>55</v>
      </c>
      <c r="AX32" s="115">
        <v>35999997</v>
      </c>
      <c r="AY32" s="116">
        <v>1</v>
      </c>
      <c r="AZ32" s="116" t="s">
        <v>2467</v>
      </c>
      <c r="BA32" s="116" t="s">
        <v>2541</v>
      </c>
      <c r="BB32" s="116" t="s">
        <v>2542</v>
      </c>
      <c r="BC32" s="117">
        <f>35999997+199800</f>
        <v>36199797</v>
      </c>
      <c r="BD32" s="117">
        <v>39697052</v>
      </c>
    </row>
    <row r="33" spans="1:56" s="41" customFormat="1" ht="90" customHeight="1" x14ac:dyDescent="0.25">
      <c r="A33" s="68">
        <v>1059</v>
      </c>
      <c r="B33" s="23" t="s">
        <v>1500</v>
      </c>
      <c r="C33" s="23" t="s">
        <v>2455</v>
      </c>
      <c r="D33" s="39" t="s">
        <v>2455</v>
      </c>
      <c r="E33" s="39" t="s">
        <v>2456</v>
      </c>
      <c r="F33" s="39" t="s">
        <v>1623</v>
      </c>
      <c r="G33" s="23" t="s">
        <v>416</v>
      </c>
      <c r="H33" s="23" t="s">
        <v>412</v>
      </c>
      <c r="I33" s="94" t="s">
        <v>416</v>
      </c>
      <c r="J33" s="94" t="s">
        <v>416</v>
      </c>
      <c r="K33" s="68">
        <f>IF(I33="na",0,IF(COUNTIFS($C$1:C33,C33,$I$1:I33,I33)&gt;1,0,1))</f>
        <v>0</v>
      </c>
      <c r="L33" s="68">
        <f>IF(I33="na",0,IF(COUNTIFS($D$1:D33,D33,$I$1:I33,I33)&gt;1,0,1))</f>
        <v>0</v>
      </c>
      <c r="M33" s="68">
        <f>IF(S33="",0,IF(VLOOKUP(R33,#REF!,2,0)=1,S33-O33,S33-SUMIFS($S:$S,$R:$R,INDEX(meses,VLOOKUP(R33,#REF!,2,0)-1),D:D,D33)))</f>
        <v>0</v>
      </c>
      <c r="N33" s="94"/>
      <c r="O33" s="94"/>
      <c r="P33" s="94"/>
      <c r="Q33" s="94"/>
      <c r="R33" s="94" t="s">
        <v>392</v>
      </c>
      <c r="S33" s="1"/>
      <c r="T33" s="22"/>
      <c r="U33" s="3"/>
      <c r="V33" s="3"/>
      <c r="W33" s="3"/>
      <c r="X33" s="23" t="s">
        <v>2457</v>
      </c>
      <c r="Y33" s="23" t="s">
        <v>2458</v>
      </c>
      <c r="Z33" s="23"/>
      <c r="AA33" s="113"/>
      <c r="AB33" s="113"/>
      <c r="AC33" s="113"/>
      <c r="AD33" s="23"/>
      <c r="AE33" s="23"/>
      <c r="AF33" s="80"/>
      <c r="AG33" s="22"/>
      <c r="AH33" s="39"/>
      <c r="AI33" s="3"/>
      <c r="AJ33" s="3"/>
      <c r="AK33" s="23" t="s">
        <v>2462</v>
      </c>
      <c r="AL33" s="94" t="s">
        <v>46</v>
      </c>
      <c r="AM33" s="94">
        <v>2201</v>
      </c>
      <c r="AN33" s="94" t="s">
        <v>48</v>
      </c>
      <c r="AO33" s="94" t="s">
        <v>1509</v>
      </c>
      <c r="AP33" s="23" t="s">
        <v>2477</v>
      </c>
      <c r="AQ33" s="23" t="s">
        <v>2464</v>
      </c>
      <c r="AR33" s="2" t="s">
        <v>2473</v>
      </c>
      <c r="AS33" s="2" t="s">
        <v>2510</v>
      </c>
      <c r="AT33" s="39" t="s">
        <v>2540</v>
      </c>
      <c r="AU33" s="39"/>
      <c r="AV33" s="39" t="s">
        <v>1548</v>
      </c>
      <c r="AW33" s="94" t="s">
        <v>55</v>
      </c>
      <c r="AX33" s="115">
        <v>17399998.549999997</v>
      </c>
      <c r="AY33" s="116">
        <v>1</v>
      </c>
      <c r="AZ33" s="116" t="s">
        <v>2467</v>
      </c>
      <c r="BA33" s="116" t="s">
        <v>2541</v>
      </c>
      <c r="BB33" s="116" t="s">
        <v>2543</v>
      </c>
      <c r="BC33" s="117">
        <v>17399998.549999997</v>
      </c>
      <c r="BD33" s="117">
        <v>19186908</v>
      </c>
    </row>
    <row r="34" spans="1:56" s="41" customFormat="1" ht="80.25" customHeight="1" x14ac:dyDescent="0.25">
      <c r="A34" s="68">
        <v>1060</v>
      </c>
      <c r="B34" s="23" t="s">
        <v>1500</v>
      </c>
      <c r="C34" s="23" t="s">
        <v>2455</v>
      </c>
      <c r="D34" s="39" t="s">
        <v>2455</v>
      </c>
      <c r="E34" s="39" t="s">
        <v>2456</v>
      </c>
      <c r="F34" s="39" t="s">
        <v>1623</v>
      </c>
      <c r="G34" s="23" t="s">
        <v>416</v>
      </c>
      <c r="H34" s="23" t="s">
        <v>412</v>
      </c>
      <c r="I34" s="94" t="s">
        <v>416</v>
      </c>
      <c r="J34" s="94" t="s">
        <v>416</v>
      </c>
      <c r="K34" s="68">
        <f>IF(I34="na",0,IF(COUNTIFS($C$1:C34,C34,$I$1:I34,I34)&gt;1,0,1))</f>
        <v>0</v>
      </c>
      <c r="L34" s="68">
        <f>IF(I34="na",0,IF(COUNTIFS($D$1:D34,D34,$I$1:I34,I34)&gt;1,0,1))</f>
        <v>0</v>
      </c>
      <c r="M34" s="68">
        <f>IF(S34="",0,IF(VLOOKUP(R34,#REF!,2,0)=1,S34-O34,S34-SUMIFS($S:$S,$R:$R,INDEX(meses,VLOOKUP(R34,#REF!,2,0)-1),D:D,D34)))</f>
        <v>0</v>
      </c>
      <c r="N34" s="94"/>
      <c r="O34" s="94"/>
      <c r="P34" s="94"/>
      <c r="Q34" s="94"/>
      <c r="R34" s="94" t="s">
        <v>392</v>
      </c>
      <c r="S34" s="1"/>
      <c r="T34" s="22"/>
      <c r="U34" s="3"/>
      <c r="V34" s="3"/>
      <c r="W34" s="3"/>
      <c r="X34" s="23" t="s">
        <v>2457</v>
      </c>
      <c r="Y34" s="23" t="s">
        <v>2458</v>
      </c>
      <c r="Z34" s="23"/>
      <c r="AA34" s="113"/>
      <c r="AB34" s="113"/>
      <c r="AC34" s="113"/>
      <c r="AD34" s="23"/>
      <c r="AE34" s="23"/>
      <c r="AF34" s="80"/>
      <c r="AG34" s="22"/>
      <c r="AH34" s="39"/>
      <c r="AI34" s="3"/>
      <c r="AJ34" s="3"/>
      <c r="AK34" s="23" t="s">
        <v>2462</v>
      </c>
      <c r="AL34" s="94" t="s">
        <v>46</v>
      </c>
      <c r="AM34" s="94">
        <v>2201</v>
      </c>
      <c r="AN34" s="94" t="s">
        <v>48</v>
      </c>
      <c r="AO34" s="94" t="s">
        <v>1509</v>
      </c>
      <c r="AP34" s="23" t="s">
        <v>2477</v>
      </c>
      <c r="AQ34" s="23" t="s">
        <v>2464</v>
      </c>
      <c r="AR34" s="2" t="s">
        <v>2473</v>
      </c>
      <c r="AS34" s="2" t="s">
        <v>2510</v>
      </c>
      <c r="AT34" s="39" t="s">
        <v>2540</v>
      </c>
      <c r="AU34" s="39"/>
      <c r="AV34" s="39" t="s">
        <v>1550</v>
      </c>
      <c r="AW34" s="94" t="s">
        <v>55</v>
      </c>
      <c r="AX34" s="115">
        <v>599999.95000000007</v>
      </c>
      <c r="AY34" s="116">
        <v>1</v>
      </c>
      <c r="AZ34" s="116" t="s">
        <v>2467</v>
      </c>
      <c r="BA34" s="116" t="s">
        <v>2541</v>
      </c>
      <c r="BB34" s="116" t="s">
        <v>2544</v>
      </c>
      <c r="BC34" s="117">
        <v>599999.95000000007</v>
      </c>
      <c r="BD34" s="117">
        <v>661618</v>
      </c>
    </row>
    <row r="35" spans="1:56" s="41" customFormat="1" ht="109.5" customHeight="1" x14ac:dyDescent="0.25">
      <c r="A35" s="68">
        <v>1061</v>
      </c>
      <c r="B35" s="23" t="s">
        <v>1500</v>
      </c>
      <c r="C35" s="23" t="s">
        <v>2455</v>
      </c>
      <c r="D35" s="39" t="s">
        <v>2455</v>
      </c>
      <c r="E35" s="39" t="s">
        <v>2456</v>
      </c>
      <c r="F35" s="39" t="s">
        <v>1623</v>
      </c>
      <c r="G35" s="23" t="s">
        <v>416</v>
      </c>
      <c r="H35" s="23" t="s">
        <v>412</v>
      </c>
      <c r="I35" s="94" t="s">
        <v>416</v>
      </c>
      <c r="J35" s="94" t="s">
        <v>416</v>
      </c>
      <c r="K35" s="68">
        <f>IF(I35="na",0,IF(COUNTIFS($C$1:C35,C35,$I$1:I35,I35)&gt;1,0,1))</f>
        <v>0</v>
      </c>
      <c r="L35" s="68">
        <f>IF(I35="na",0,IF(COUNTIFS($D$1:D35,D35,$I$1:I35,I35)&gt;1,0,1))</f>
        <v>0</v>
      </c>
      <c r="M35" s="68">
        <f>IF(S35="",0,IF(VLOOKUP(R35,#REF!,2,0)=1,S35-O35,S35-SUMIFS($S:$S,$R:$R,INDEX(meses,VLOOKUP(R35,#REF!,2,0)-1),D:D,D35)))</f>
        <v>0</v>
      </c>
      <c r="N35" s="94"/>
      <c r="O35" s="94"/>
      <c r="P35" s="94"/>
      <c r="Q35" s="94"/>
      <c r="R35" s="94" t="s">
        <v>392</v>
      </c>
      <c r="S35" s="1"/>
      <c r="T35" s="22"/>
      <c r="U35" s="3"/>
      <c r="V35" s="3"/>
      <c r="W35" s="3"/>
      <c r="X35" s="23" t="s">
        <v>2457</v>
      </c>
      <c r="Y35" s="23" t="s">
        <v>2458</v>
      </c>
      <c r="Z35" s="23"/>
      <c r="AA35" s="113"/>
      <c r="AB35" s="113"/>
      <c r="AC35" s="113"/>
      <c r="AD35" s="23"/>
      <c r="AE35" s="23"/>
      <c r="AF35" s="80"/>
      <c r="AG35" s="22"/>
      <c r="AH35" s="39"/>
      <c r="AI35" s="3"/>
      <c r="AJ35" s="3"/>
      <c r="AK35" s="23" t="s">
        <v>2462</v>
      </c>
      <c r="AL35" s="94" t="s">
        <v>46</v>
      </c>
      <c r="AM35" s="94">
        <v>2201</v>
      </c>
      <c r="AN35" s="94" t="s">
        <v>48</v>
      </c>
      <c r="AO35" s="94" t="s">
        <v>1509</v>
      </c>
      <c r="AP35" s="23" t="s">
        <v>2477</v>
      </c>
      <c r="AQ35" s="23" t="s">
        <v>2464</v>
      </c>
      <c r="AR35" s="2" t="s">
        <v>2473</v>
      </c>
      <c r="AS35" s="2" t="s">
        <v>2510</v>
      </c>
      <c r="AT35" s="39" t="s">
        <v>2540</v>
      </c>
      <c r="AU35" s="39"/>
      <c r="AV35" s="39" t="s">
        <v>1552</v>
      </c>
      <c r="AW35" s="94" t="s">
        <v>55</v>
      </c>
      <c r="AX35" s="115">
        <v>5999999.5</v>
      </c>
      <c r="AY35" s="116">
        <v>1</v>
      </c>
      <c r="AZ35" s="116" t="s">
        <v>2467</v>
      </c>
      <c r="BA35" s="116" t="s">
        <v>357</v>
      </c>
      <c r="BB35" s="116" t="s">
        <v>358</v>
      </c>
      <c r="BC35" s="117">
        <v>5999999.5</v>
      </c>
      <c r="BD35" s="117">
        <v>6616175</v>
      </c>
    </row>
    <row r="36" spans="1:56" s="41" customFormat="1" ht="60" customHeight="1" x14ac:dyDescent="0.25">
      <c r="A36" s="68">
        <v>1062</v>
      </c>
      <c r="B36" s="23" t="s">
        <v>1500</v>
      </c>
      <c r="C36" s="23" t="s">
        <v>2455</v>
      </c>
      <c r="D36" s="39" t="s">
        <v>2455</v>
      </c>
      <c r="E36" s="39" t="s">
        <v>2456</v>
      </c>
      <c r="F36" s="39" t="s">
        <v>1623</v>
      </c>
      <c r="G36" s="23" t="s">
        <v>416</v>
      </c>
      <c r="H36" s="23" t="s">
        <v>412</v>
      </c>
      <c r="I36" s="94" t="s">
        <v>416</v>
      </c>
      <c r="J36" s="94" t="s">
        <v>416</v>
      </c>
      <c r="K36" s="68">
        <f>IF(I36="na",0,IF(COUNTIFS($C$1:C36,C36,$I$1:I36,I36)&gt;1,0,1))</f>
        <v>0</v>
      </c>
      <c r="L36" s="68">
        <f>IF(I36="na",0,IF(COUNTIFS($D$1:D36,D36,$I$1:I36,I36)&gt;1,0,1))</f>
        <v>0</v>
      </c>
      <c r="M36" s="68">
        <f>IF(S36="",0,IF(VLOOKUP(R36,#REF!,2,0)=1,S36-O36,S36-SUMIFS($S:$S,$R:$R,INDEX(meses,VLOOKUP(R36,#REF!,2,0)-1),D:D,D36)))</f>
        <v>0</v>
      </c>
      <c r="N36" s="94"/>
      <c r="O36" s="94"/>
      <c r="P36" s="94"/>
      <c r="Q36" s="94"/>
      <c r="R36" s="94" t="s">
        <v>392</v>
      </c>
      <c r="S36" s="1"/>
      <c r="T36" s="22"/>
      <c r="U36" s="3"/>
      <c r="V36" s="3"/>
      <c r="W36" s="3"/>
      <c r="X36" s="23" t="s">
        <v>2457</v>
      </c>
      <c r="Y36" s="23" t="s">
        <v>2458</v>
      </c>
      <c r="Z36" s="23"/>
      <c r="AA36" s="113"/>
      <c r="AB36" s="113"/>
      <c r="AC36" s="113"/>
      <c r="AD36" s="23"/>
      <c r="AE36" s="23"/>
      <c r="AF36" s="80"/>
      <c r="AG36" s="22"/>
      <c r="AH36" s="39"/>
      <c r="AI36" s="3"/>
      <c r="AJ36" s="3"/>
      <c r="AK36" s="23" t="s">
        <v>2462</v>
      </c>
      <c r="AL36" s="94" t="s">
        <v>46</v>
      </c>
      <c r="AM36" s="94">
        <v>2201</v>
      </c>
      <c r="AN36" s="94" t="s">
        <v>48</v>
      </c>
      <c r="AO36" s="94" t="s">
        <v>1509</v>
      </c>
      <c r="AP36" s="23" t="s">
        <v>2477</v>
      </c>
      <c r="AQ36" s="23" t="s">
        <v>2464</v>
      </c>
      <c r="AR36" s="2" t="s">
        <v>2473</v>
      </c>
      <c r="AS36" s="2" t="s">
        <v>2510</v>
      </c>
      <c r="AT36" s="39" t="s">
        <v>2511</v>
      </c>
      <c r="AU36" s="39"/>
      <c r="AV36" s="39" t="s">
        <v>448</v>
      </c>
      <c r="AW36" s="94" t="s">
        <v>55</v>
      </c>
      <c r="AX36" s="115">
        <f>BC36/AY36</f>
        <v>8292419</v>
      </c>
      <c r="AY36" s="116">
        <v>8</v>
      </c>
      <c r="AZ36" s="116" t="s">
        <v>2467</v>
      </c>
      <c r="BA36" s="116" t="s">
        <v>1569</v>
      </c>
      <c r="BB36" s="116" t="s">
        <v>2537</v>
      </c>
      <c r="BC36" s="117">
        <v>66339352</v>
      </c>
      <c r="BD36" s="117">
        <v>66339352</v>
      </c>
    </row>
    <row r="37" spans="1:56" s="41" customFormat="1" ht="83.25" customHeight="1" x14ac:dyDescent="0.25">
      <c r="A37" s="68">
        <v>1063</v>
      </c>
      <c r="B37" s="23" t="s">
        <v>1500</v>
      </c>
      <c r="C37" s="23" t="s">
        <v>2455</v>
      </c>
      <c r="D37" s="39" t="s">
        <v>2455</v>
      </c>
      <c r="E37" s="39" t="s">
        <v>2456</v>
      </c>
      <c r="F37" s="39" t="s">
        <v>1623</v>
      </c>
      <c r="G37" s="23" t="s">
        <v>416</v>
      </c>
      <c r="H37" s="23" t="s">
        <v>412</v>
      </c>
      <c r="I37" s="94" t="s">
        <v>416</v>
      </c>
      <c r="J37" s="94" t="s">
        <v>416</v>
      </c>
      <c r="K37" s="68">
        <f>IF(I37="na",0,IF(COUNTIFS($C$1:C37,C37,$I$1:I37,I37)&gt;1,0,1))</f>
        <v>0</v>
      </c>
      <c r="L37" s="68">
        <f>IF(I37="na",0,IF(COUNTIFS($D$1:D37,D37,$I$1:I37,I37)&gt;1,0,1))</f>
        <v>0</v>
      </c>
      <c r="M37" s="68">
        <f>IF(S37="",0,IF(VLOOKUP(R37,#REF!,2,0)=1,S37-O37,S37-SUMIFS($S:$S,$R:$R,INDEX(meses,VLOOKUP(R37,#REF!,2,0)-1),D:D,D37)))</f>
        <v>0</v>
      </c>
      <c r="N37" s="94"/>
      <c r="O37" s="94"/>
      <c r="P37" s="94"/>
      <c r="Q37" s="94"/>
      <c r="R37" s="94" t="s">
        <v>392</v>
      </c>
      <c r="S37" s="1"/>
      <c r="T37" s="22"/>
      <c r="U37" s="3"/>
      <c r="V37" s="3"/>
      <c r="W37" s="3"/>
      <c r="X37" s="23" t="s">
        <v>2457</v>
      </c>
      <c r="Y37" s="23" t="s">
        <v>2458</v>
      </c>
      <c r="Z37" s="23"/>
      <c r="AA37" s="113"/>
      <c r="AB37" s="113"/>
      <c r="AC37" s="113"/>
      <c r="AD37" s="23"/>
      <c r="AE37" s="23"/>
      <c r="AF37" s="80"/>
      <c r="AG37" s="22"/>
      <c r="AH37" s="39"/>
      <c r="AI37" s="3"/>
      <c r="AJ37" s="3"/>
      <c r="AK37" s="23" t="s">
        <v>2462</v>
      </c>
      <c r="AL37" s="94" t="s">
        <v>46</v>
      </c>
      <c r="AM37" s="94">
        <v>2201</v>
      </c>
      <c r="AN37" s="94" t="s">
        <v>48</v>
      </c>
      <c r="AO37" s="94" t="s">
        <v>1509</v>
      </c>
      <c r="AP37" s="23" t="s">
        <v>2477</v>
      </c>
      <c r="AQ37" s="23" t="s">
        <v>2464</v>
      </c>
      <c r="AR37" s="2" t="s">
        <v>2473</v>
      </c>
      <c r="AS37" s="2" t="s">
        <v>2510</v>
      </c>
      <c r="AT37" s="39" t="s">
        <v>2534</v>
      </c>
      <c r="AU37" s="39"/>
      <c r="AV37" s="39" t="s">
        <v>740</v>
      </c>
      <c r="AW37" s="94" t="s">
        <v>55</v>
      </c>
      <c r="AX37" s="115">
        <f>BC37/AY37</f>
        <v>3181818.1818181816</v>
      </c>
      <c r="AY37" s="116">
        <v>11</v>
      </c>
      <c r="AZ37" s="116" t="s">
        <v>2467</v>
      </c>
      <c r="BA37" s="116" t="s">
        <v>357</v>
      </c>
      <c r="BB37" s="116" t="s">
        <v>2535</v>
      </c>
      <c r="BC37" s="117">
        <v>35000000</v>
      </c>
      <c r="BD37" s="117">
        <v>35000000</v>
      </c>
    </row>
    <row r="38" spans="1:56" s="41" customFormat="1" ht="137.25" customHeight="1" x14ac:dyDescent="0.25">
      <c r="A38" s="68">
        <v>1064</v>
      </c>
      <c r="B38" s="23" t="s">
        <v>1500</v>
      </c>
      <c r="C38" s="23" t="s">
        <v>2455</v>
      </c>
      <c r="D38" s="39" t="s">
        <v>2455</v>
      </c>
      <c r="E38" s="39" t="s">
        <v>2456</v>
      </c>
      <c r="F38" s="39" t="s">
        <v>1623</v>
      </c>
      <c r="G38" s="23" t="s">
        <v>416</v>
      </c>
      <c r="H38" s="23" t="s">
        <v>412</v>
      </c>
      <c r="I38" s="94" t="s">
        <v>416</v>
      </c>
      <c r="J38" s="94" t="s">
        <v>416</v>
      </c>
      <c r="K38" s="68">
        <f>IF(I38="na",0,IF(COUNTIFS($C$1:C38,C38,$I$1:I38,I38)&gt;1,0,1))</f>
        <v>0</v>
      </c>
      <c r="L38" s="68">
        <f>IF(I38="na",0,IF(COUNTIFS($D$1:D38,D38,$I$1:I38,I38)&gt;1,0,1))</f>
        <v>0</v>
      </c>
      <c r="M38" s="68">
        <f>IF(S38="",0,IF(VLOOKUP(R38,#REF!,2,0)=1,S38-O38,S38-SUMIFS($S:$S,$R:$R,INDEX(meses,VLOOKUP(R38,#REF!,2,0)-1),D:D,D38)))</f>
        <v>0</v>
      </c>
      <c r="N38" s="94"/>
      <c r="O38" s="94"/>
      <c r="P38" s="94"/>
      <c r="Q38" s="94"/>
      <c r="R38" s="94" t="s">
        <v>392</v>
      </c>
      <c r="S38" s="1"/>
      <c r="T38" s="22"/>
      <c r="U38" s="3"/>
      <c r="V38" s="3"/>
      <c r="W38" s="3"/>
      <c r="X38" s="23" t="s">
        <v>2457</v>
      </c>
      <c r="Y38" s="23" t="s">
        <v>2527</v>
      </c>
      <c r="Z38" s="23"/>
      <c r="AA38" s="113"/>
      <c r="AB38" s="113"/>
      <c r="AC38" s="113"/>
      <c r="AD38" s="23"/>
      <c r="AE38" s="23"/>
      <c r="AF38" s="80"/>
      <c r="AG38" s="22"/>
      <c r="AH38" s="39"/>
      <c r="AI38" s="3"/>
      <c r="AJ38" s="3"/>
      <c r="AK38" s="23" t="s">
        <v>2462</v>
      </c>
      <c r="AL38" s="94" t="s">
        <v>46</v>
      </c>
      <c r="AM38" s="94">
        <v>2201</v>
      </c>
      <c r="AN38" s="94" t="s">
        <v>48</v>
      </c>
      <c r="AO38" s="94" t="s">
        <v>1509</v>
      </c>
      <c r="AP38" s="23" t="s">
        <v>2518</v>
      </c>
      <c r="AQ38" s="23" t="s">
        <v>69</v>
      </c>
      <c r="AR38" s="2">
        <v>2201005</v>
      </c>
      <c r="AS38" s="2" t="s">
        <v>2510</v>
      </c>
      <c r="AT38" s="39" t="s">
        <v>2545</v>
      </c>
      <c r="AU38" s="39"/>
      <c r="AV38" s="39" t="s">
        <v>1547</v>
      </c>
      <c r="AW38" s="94" t="s">
        <v>55</v>
      </c>
      <c r="AX38" s="115">
        <v>27132481</v>
      </c>
      <c r="AY38" s="116">
        <v>1</v>
      </c>
      <c r="AZ38" s="116" t="s">
        <v>2517</v>
      </c>
      <c r="BA38" s="116" t="s">
        <v>2541</v>
      </c>
      <c r="BB38" s="116" t="s">
        <v>2542</v>
      </c>
      <c r="BC38" s="117">
        <v>0</v>
      </c>
      <c r="BD38" s="72">
        <v>5634873</v>
      </c>
    </row>
  </sheetData>
  <protectedRanges>
    <protectedRange algorithmName="SHA-512" hashValue="VfdVsKGl5qE2tikkmfXD4ednvebSaBOMzoXueDKO3NEuF2Z+Q++ksvuI9ZhjGmGLuVBgVNFtJxUd9GtIpfEBBw==" saltValue="MPQF+EnLD5kb7JtrVZ0D3A==" spinCount="100000" sqref="I45:I49 I52:I71 I76:I80 I83:I102 I107:I111 I114:I131 I5:I40" name="Rango1_3_7_3_4"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H39:H131" name="Rango1_3_7_3_8"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T9:AU11" name="Rango1_27_9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BC24" name="Rango1_27_5_1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T24:AU24" name="Rango1_27_8_1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BC23" name="Rango1_27_5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T23:AU23" name="Rango1_27_8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BC18" name="Rango1_27_4_3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T18:AU18" name="Rango1_27_7_4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BC17" name="Rango1_27_4_2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T17:AU17" name="Rango1_27_7_3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BC16" name="Rango1_27_4_1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T16:AU16" name="Rango1_27_7_2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BC14" name="Rango1_27_4_5"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T14:AU14" name="Rango1_27_7_1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T13:AU13" name="Rango1_27_7_6"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BC19" name="Rango1_27_2_2" securityDescriptor="O:WDG:WDD:(A;;CC;;;S-1-5-21-797332336-63391822-1267956476-1103)(A;;CC;;;S-1-5-21-797332336-63391822-1267956476-50923)"/>
  </protectedRanges>
  <mergeCells count="7">
    <mergeCell ref="A3:F3"/>
    <mergeCell ref="H3:W3"/>
    <mergeCell ref="X3:AR3"/>
    <mergeCell ref="AS3:BD3"/>
    <mergeCell ref="B1:R2"/>
    <mergeCell ref="S2:U2"/>
    <mergeCell ref="AF2:AH2"/>
  </mergeCells>
  <conditionalFormatting sqref="M5:M38">
    <cfRule type="cellIs" dxfId="1" priority="1" operator="notEqual">
      <formula>0</formula>
    </cfRule>
  </conditionalFormatting>
  <dataValidations count="1">
    <dataValidation type="textLength" allowBlank="1" showInputMessage="1" showErrorMessage="1" sqref="U5:U38 AH5:AH38" xr:uid="{82A48D3A-0A6B-47BD-8C84-99742A30F292}">
      <formula1>100</formula1>
      <formula2>1000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55827C99-E81F-4D18-B64E-BBE9B5F7F122}">
          <x14:formula1>
            <xm:f>'C:\Users\mtamayo\Documents\Planeación MEN\2019\PAI\Marzo\DM\Oficina de Innovación\[PAI-INNOVACIÓN.xlsx]Hoja1'!#REF!</xm:f>
          </x14:formula1>
          <xm:sqref>V5:V38 AI5:AI38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3B7DF-4518-4CEC-92BD-744B8B116E01}">
  <sheetPr>
    <tabColor theme="9" tint="-0.249977111117893"/>
  </sheetPr>
  <dimension ref="A1:BD34"/>
  <sheetViews>
    <sheetView workbookViewId="0">
      <selection sqref="A1:XFD4"/>
    </sheetView>
  </sheetViews>
  <sheetFormatPr baseColWidth="10" defaultColWidth="11.42578125" defaultRowHeight="15" x14ac:dyDescent="0.2"/>
  <cols>
    <col min="1" max="1" width="12.42578125" style="13" customWidth="1"/>
    <col min="2" max="2" width="10.28515625" style="14" customWidth="1"/>
    <col min="3" max="3" width="22.28515625" style="14" customWidth="1"/>
    <col min="4" max="4" width="25.42578125" style="14" customWidth="1"/>
    <col min="5" max="5" width="30.7109375" style="14" customWidth="1"/>
    <col min="6" max="6" width="41.42578125" style="14" customWidth="1"/>
    <col min="7" max="7" width="31.42578125" style="14" customWidth="1"/>
    <col min="8" max="9" width="30.7109375" style="14" customWidth="1"/>
    <col min="10" max="10" width="16.42578125" style="13" bestFit="1" customWidth="1"/>
    <col min="11" max="11" width="16.42578125" style="13" hidden="1" customWidth="1"/>
    <col min="12" max="13" width="19.28515625" style="13" hidden="1" customWidth="1"/>
    <col min="14" max="14" width="24" style="13" bestFit="1" customWidth="1"/>
    <col min="15" max="15" width="19.42578125" style="13" bestFit="1" customWidth="1"/>
    <col min="16" max="16" width="14.5703125" style="13" bestFit="1" customWidth="1"/>
    <col min="17" max="17" width="14.42578125" style="13" hidden="1" customWidth="1"/>
    <col min="18" max="18" width="14.42578125" style="13" customWidth="1"/>
    <col min="19" max="19" width="22.28515625" style="15" customWidth="1"/>
    <col min="20" max="20" width="27.28515625" style="27" customWidth="1"/>
    <col min="21" max="21" width="34.42578125" style="15" customWidth="1"/>
    <col min="22" max="23" width="22.28515625" style="15" hidden="1" customWidth="1"/>
    <col min="24" max="24" width="30.7109375" style="14" customWidth="1"/>
    <col min="25" max="25" width="35.7109375" style="14" customWidth="1"/>
    <col min="26" max="26" width="30.7109375" style="14" customWidth="1"/>
    <col min="27" max="27" width="23.42578125" style="13" customWidth="1"/>
    <col min="28" max="28" width="22.7109375" style="13" customWidth="1"/>
    <col min="29" max="29" width="17.42578125" style="13" customWidth="1"/>
    <col min="30" max="30" width="70.42578125" style="14" customWidth="1"/>
    <col min="31" max="31" width="30.7109375" style="14" customWidth="1"/>
    <col min="32" max="32" width="22.28515625" style="15" customWidth="1"/>
    <col min="33" max="33" width="38" style="26" customWidth="1"/>
    <col min="34" max="34" width="33.140625" style="12" customWidth="1"/>
    <col min="35" max="36" width="22.28515625" style="12" hidden="1" customWidth="1"/>
    <col min="37" max="37" width="30.7109375" style="14" customWidth="1"/>
    <col min="38" max="38" width="17.28515625" style="13" hidden="1" customWidth="1"/>
    <col min="39" max="39" width="14" style="13" hidden="1" customWidth="1"/>
    <col min="40" max="40" width="15.140625" style="13" hidden="1" customWidth="1"/>
    <col min="41" max="41" width="19.85546875" style="13" hidden="1" customWidth="1"/>
    <col min="42" max="43" width="30.7109375" style="14" customWidth="1"/>
    <col min="44" max="44" width="24.28515625" style="13" hidden="1" customWidth="1"/>
    <col min="45" max="45" width="24.28515625" style="13" customWidth="1"/>
    <col min="46" max="46" width="47.42578125" style="14" customWidth="1"/>
    <col min="47" max="47" width="26.28515625" style="14" hidden="1" customWidth="1"/>
    <col min="48" max="48" width="23" style="14" customWidth="1"/>
    <col min="49" max="49" width="19.28515625" style="13" customWidth="1"/>
    <col min="50" max="50" width="28.7109375" style="13" customWidth="1"/>
    <col min="51" max="51" width="17.42578125" style="16" customWidth="1"/>
    <col min="52" max="52" width="42.28515625" style="16" customWidth="1"/>
    <col min="53" max="54" width="32.42578125" style="16" customWidth="1"/>
    <col min="55" max="55" width="28.85546875" style="14" bestFit="1" customWidth="1"/>
    <col min="56" max="56" width="28.7109375" style="14" customWidth="1"/>
    <col min="57" max="57" width="14.7109375" style="17" bestFit="1" customWidth="1"/>
    <col min="58" max="61" width="11.42578125" style="17"/>
    <col min="62" max="62" width="13.42578125" style="17" bestFit="1" customWidth="1"/>
    <col min="63" max="63" width="11.5703125" style="17" bestFit="1" customWidth="1"/>
    <col min="64" max="64" width="12" style="17" bestFit="1" customWidth="1"/>
    <col min="65" max="65" width="11.5703125" style="17" bestFit="1" customWidth="1"/>
    <col min="66" max="16384" width="11.42578125" style="17"/>
  </cols>
  <sheetData>
    <row r="1" spans="1:56" customFormat="1" ht="33.75" customHeight="1" x14ac:dyDescent="0.25">
      <c r="A1" s="189"/>
      <c r="B1" s="190" t="s">
        <v>3094</v>
      </c>
      <c r="C1" s="190"/>
      <c r="D1" s="190"/>
      <c r="E1" s="190"/>
      <c r="F1" s="190"/>
      <c r="G1" s="190"/>
      <c r="H1" s="190"/>
      <c r="I1" s="190"/>
      <c r="J1" s="190"/>
      <c r="K1" s="190"/>
      <c r="L1" s="190"/>
      <c r="M1" s="190"/>
      <c r="N1" s="190"/>
      <c r="O1" s="190"/>
      <c r="P1" s="190"/>
      <c r="Q1" s="190"/>
      <c r="R1" s="190"/>
      <c r="S1" s="191"/>
      <c r="T1" s="191"/>
      <c r="U1" s="191"/>
      <c r="V1" s="191"/>
    </row>
    <row r="2" spans="1:56" customFormat="1" ht="51" customHeight="1" thickBot="1" x14ac:dyDescent="0.3">
      <c r="A2" s="192"/>
      <c r="B2" s="193"/>
      <c r="C2" s="193"/>
      <c r="D2" s="193"/>
      <c r="E2" s="193"/>
      <c r="F2" s="193"/>
      <c r="G2" s="193"/>
      <c r="H2" s="193"/>
      <c r="I2" s="193"/>
      <c r="J2" s="193"/>
      <c r="K2" s="193"/>
      <c r="L2" s="193"/>
      <c r="M2" s="193"/>
      <c r="N2" s="193"/>
      <c r="O2" s="193"/>
      <c r="P2" s="193"/>
      <c r="Q2" s="193"/>
      <c r="R2" s="193"/>
      <c r="S2" s="194" t="s">
        <v>3095</v>
      </c>
      <c r="T2" s="194"/>
      <c r="U2" s="194"/>
      <c r="V2" s="195"/>
      <c r="W2" s="195"/>
      <c r="X2" s="14"/>
      <c r="AF2" s="194" t="s">
        <v>3095</v>
      </c>
      <c r="AG2" s="194"/>
      <c r="AH2" s="194"/>
    </row>
    <row r="3" spans="1:56" s="216" customFormat="1" ht="30.75" customHeight="1" x14ac:dyDescent="0.4">
      <c r="A3" s="196" t="s">
        <v>3096</v>
      </c>
      <c r="B3" s="196"/>
      <c r="C3" s="196"/>
      <c r="D3" s="196"/>
      <c r="E3" s="196"/>
      <c r="F3" s="196"/>
      <c r="G3" s="215" t="s">
        <v>3097</v>
      </c>
      <c r="H3" s="197" t="s">
        <v>3098</v>
      </c>
      <c r="I3" s="198"/>
      <c r="J3" s="198"/>
      <c r="K3" s="198"/>
      <c r="L3" s="198"/>
      <c r="M3" s="198"/>
      <c r="N3" s="198"/>
      <c r="O3" s="198"/>
      <c r="P3" s="198"/>
      <c r="Q3" s="198"/>
      <c r="R3" s="198"/>
      <c r="S3" s="198"/>
      <c r="T3" s="198"/>
      <c r="U3" s="198"/>
      <c r="V3" s="198"/>
      <c r="W3" s="199"/>
      <c r="X3" s="200" t="s">
        <v>3099</v>
      </c>
      <c r="Y3" s="201"/>
      <c r="Z3" s="201"/>
      <c r="AA3" s="201"/>
      <c r="AB3" s="201"/>
      <c r="AC3" s="201"/>
      <c r="AD3" s="201"/>
      <c r="AE3" s="201"/>
      <c r="AF3" s="201"/>
      <c r="AG3" s="201"/>
      <c r="AH3" s="201"/>
      <c r="AI3" s="201"/>
      <c r="AJ3" s="201"/>
      <c r="AK3" s="201"/>
      <c r="AL3" s="201"/>
      <c r="AM3" s="201"/>
      <c r="AN3" s="201"/>
      <c r="AO3" s="201"/>
      <c r="AP3" s="201"/>
      <c r="AQ3" s="201"/>
      <c r="AR3" s="202"/>
      <c r="AS3" s="203" t="s">
        <v>3100</v>
      </c>
      <c r="AT3" s="204"/>
      <c r="AU3" s="204"/>
      <c r="AV3" s="204"/>
      <c r="AW3" s="204"/>
      <c r="AX3" s="204"/>
      <c r="AY3" s="204"/>
      <c r="AZ3" s="204"/>
      <c r="BA3" s="204"/>
      <c r="BB3" s="204"/>
      <c r="BC3" s="204"/>
      <c r="BD3" s="204"/>
    </row>
    <row r="4" spans="1:56" s="214" customFormat="1" ht="66.75" customHeight="1" x14ac:dyDescent="0.25">
      <c r="A4" s="205" t="s">
        <v>0</v>
      </c>
      <c r="B4" s="206" t="s">
        <v>3101</v>
      </c>
      <c r="C4" s="206" t="s">
        <v>3102</v>
      </c>
      <c r="D4" s="206" t="s">
        <v>1</v>
      </c>
      <c r="E4" s="206" t="s">
        <v>3019</v>
      </c>
      <c r="F4" s="206" t="s">
        <v>2</v>
      </c>
      <c r="G4" s="207" t="s">
        <v>3</v>
      </c>
      <c r="H4" s="208" t="s">
        <v>4</v>
      </c>
      <c r="I4" s="208" t="s">
        <v>5</v>
      </c>
      <c r="J4" s="208" t="s">
        <v>6</v>
      </c>
      <c r="K4" s="8" t="s">
        <v>1725</v>
      </c>
      <c r="L4" s="8" t="s">
        <v>1726</v>
      </c>
      <c r="M4" s="8" t="s">
        <v>1728</v>
      </c>
      <c r="N4" s="208" t="s">
        <v>7</v>
      </c>
      <c r="O4" s="208" t="s">
        <v>14</v>
      </c>
      <c r="P4" s="208" t="s">
        <v>3103</v>
      </c>
      <c r="Q4" s="208" t="s">
        <v>3018</v>
      </c>
      <c r="R4" s="9" t="s">
        <v>3104</v>
      </c>
      <c r="S4" s="9" t="s">
        <v>9</v>
      </c>
      <c r="T4" s="9" t="s">
        <v>3016</v>
      </c>
      <c r="U4" s="9" t="s">
        <v>10</v>
      </c>
      <c r="V4" s="9" t="s">
        <v>11</v>
      </c>
      <c r="W4" s="9" t="s">
        <v>12</v>
      </c>
      <c r="X4" s="10" t="s">
        <v>13</v>
      </c>
      <c r="Y4" s="209" t="s">
        <v>3105</v>
      </c>
      <c r="Z4" s="209" t="s">
        <v>6</v>
      </c>
      <c r="AA4" s="209" t="s">
        <v>14</v>
      </c>
      <c r="AB4" s="209" t="s">
        <v>8</v>
      </c>
      <c r="AC4" s="209" t="s">
        <v>3018</v>
      </c>
      <c r="AD4" s="209" t="s">
        <v>15</v>
      </c>
      <c r="AE4" s="209" t="s">
        <v>16</v>
      </c>
      <c r="AF4" s="9" t="s">
        <v>9</v>
      </c>
      <c r="AG4" s="9" t="s">
        <v>3016</v>
      </c>
      <c r="AH4" s="9" t="s">
        <v>10</v>
      </c>
      <c r="AI4" s="9" t="s">
        <v>11</v>
      </c>
      <c r="AJ4" s="9" t="s">
        <v>12</v>
      </c>
      <c r="AK4" s="210" t="s">
        <v>17</v>
      </c>
      <c r="AL4" s="205" t="s">
        <v>18</v>
      </c>
      <c r="AM4" s="205" t="s">
        <v>19</v>
      </c>
      <c r="AN4" s="205" t="s">
        <v>20</v>
      </c>
      <c r="AO4" s="205" t="s">
        <v>21</v>
      </c>
      <c r="AP4" s="210" t="s">
        <v>22</v>
      </c>
      <c r="AQ4" s="210" t="s">
        <v>23</v>
      </c>
      <c r="AR4" s="205" t="s">
        <v>24</v>
      </c>
      <c r="AS4" s="211" t="s">
        <v>3106</v>
      </c>
      <c r="AT4" s="211" t="s">
        <v>3107</v>
      </c>
      <c r="AU4" s="211" t="s">
        <v>25</v>
      </c>
      <c r="AV4" s="211" t="s">
        <v>26</v>
      </c>
      <c r="AW4" s="211" t="s">
        <v>18</v>
      </c>
      <c r="AX4" s="212" t="s">
        <v>27</v>
      </c>
      <c r="AY4" s="213" t="s">
        <v>28</v>
      </c>
      <c r="AZ4" s="213" t="s">
        <v>29</v>
      </c>
      <c r="BA4" s="11" t="s">
        <v>30</v>
      </c>
      <c r="BB4" s="11" t="s">
        <v>31</v>
      </c>
      <c r="BC4" s="11" t="s">
        <v>3108</v>
      </c>
      <c r="BD4" s="212" t="s">
        <v>3109</v>
      </c>
    </row>
    <row r="5" spans="1:56" s="41" customFormat="1" ht="63" customHeight="1" x14ac:dyDescent="0.25">
      <c r="A5" s="68">
        <v>1065</v>
      </c>
      <c r="B5" s="23" t="s">
        <v>1500</v>
      </c>
      <c r="C5" s="23" t="s">
        <v>2414</v>
      </c>
      <c r="D5" s="39" t="s">
        <v>2414</v>
      </c>
      <c r="E5" s="39" t="s">
        <v>2415</v>
      </c>
      <c r="F5" s="39" t="s">
        <v>2416</v>
      </c>
      <c r="G5" s="23" t="s">
        <v>416</v>
      </c>
      <c r="H5" s="23" t="s">
        <v>412</v>
      </c>
      <c r="I5" s="94" t="s">
        <v>416</v>
      </c>
      <c r="J5" s="94" t="s">
        <v>416</v>
      </c>
      <c r="K5" s="68">
        <f>IF(I5="na",0,IF(COUNTIFS($C$5:C5,C5,$I$5:I5,I5)&gt;1,0,1))</f>
        <v>0</v>
      </c>
      <c r="L5" s="68">
        <f>IF(I5="na",0,IF(COUNTIFS($D$5:D5,D5,$I$5:I5,I5)&gt;1,0,1))</f>
        <v>0</v>
      </c>
      <c r="M5" s="68">
        <f>IF(S5="",0,IF(VLOOKUP(R5,#REF!,2,0)=1,S5-O5,S5-SUMIFS($S:$S,$R:$R,INDEX(meses,VLOOKUP(R5,#REF!,2,0)-1),D:D,D5)))</f>
        <v>0</v>
      </c>
      <c r="N5" s="94"/>
      <c r="O5" s="94"/>
      <c r="P5" s="94"/>
      <c r="Q5" s="94"/>
      <c r="R5" s="94" t="s">
        <v>392</v>
      </c>
      <c r="S5" s="1"/>
      <c r="T5" s="22"/>
      <c r="U5" s="3"/>
      <c r="V5" s="3"/>
      <c r="W5" s="3"/>
      <c r="X5" s="23" t="s">
        <v>416</v>
      </c>
      <c r="Y5" s="23" t="s">
        <v>2417</v>
      </c>
      <c r="Z5" s="23" t="s">
        <v>2418</v>
      </c>
      <c r="AA5" s="113">
        <v>0</v>
      </c>
      <c r="AB5" s="113">
        <v>2</v>
      </c>
      <c r="AC5" s="69">
        <f t="shared" ref="AC5:AC11" si="0">AB5-AA5</f>
        <v>2</v>
      </c>
      <c r="AD5" s="23" t="s">
        <v>2419</v>
      </c>
      <c r="AE5" s="23" t="s">
        <v>2420</v>
      </c>
      <c r="AF5" s="48">
        <v>0</v>
      </c>
      <c r="AG5" s="22">
        <f t="shared" ref="AG5:AG11" si="1">(AF5-AA5)/(AB5-AA5)</f>
        <v>0</v>
      </c>
      <c r="AH5" s="39" t="s">
        <v>2449</v>
      </c>
      <c r="AI5" s="3"/>
      <c r="AJ5" s="3"/>
      <c r="AK5" s="23" t="s">
        <v>1508</v>
      </c>
      <c r="AL5" s="94" t="s">
        <v>46</v>
      </c>
      <c r="AM5" s="94">
        <v>2299</v>
      </c>
      <c r="AN5" s="94" t="s">
        <v>48</v>
      </c>
      <c r="AO5" s="94" t="s">
        <v>1509</v>
      </c>
      <c r="AP5" s="23" t="s">
        <v>2421</v>
      </c>
      <c r="AQ5" s="23" t="s">
        <v>416</v>
      </c>
      <c r="AR5" s="2" t="s">
        <v>416</v>
      </c>
      <c r="AS5" s="2"/>
      <c r="AT5" s="39" t="s">
        <v>2422</v>
      </c>
      <c r="AU5" s="39"/>
      <c r="AV5" s="39" t="s">
        <v>448</v>
      </c>
      <c r="AW5" s="94" t="s">
        <v>55</v>
      </c>
      <c r="AX5" s="115">
        <v>5500000</v>
      </c>
      <c r="AY5" s="116">
        <v>1</v>
      </c>
      <c r="AZ5" s="116" t="s">
        <v>2423</v>
      </c>
      <c r="BA5" s="116" t="s">
        <v>1569</v>
      </c>
      <c r="BB5" s="116" t="s">
        <v>450</v>
      </c>
      <c r="BC5" s="117">
        <v>0</v>
      </c>
      <c r="BD5" s="72"/>
    </row>
    <row r="6" spans="1:56" s="41" customFormat="1" ht="63" customHeight="1" x14ac:dyDescent="0.25">
      <c r="A6" s="68">
        <v>1066</v>
      </c>
      <c r="B6" s="23" t="s">
        <v>1500</v>
      </c>
      <c r="C6" s="23" t="s">
        <v>2414</v>
      </c>
      <c r="D6" s="39" t="s">
        <v>2414</v>
      </c>
      <c r="E6" s="39" t="s">
        <v>2415</v>
      </c>
      <c r="F6" s="39" t="s">
        <v>2416</v>
      </c>
      <c r="G6" s="23" t="s">
        <v>416</v>
      </c>
      <c r="H6" s="23" t="s">
        <v>412</v>
      </c>
      <c r="I6" s="94" t="s">
        <v>416</v>
      </c>
      <c r="J6" s="94" t="s">
        <v>416</v>
      </c>
      <c r="K6" s="68">
        <f>IF(I6="na",0,IF(COUNTIFS($C$5:C6,C6,$I$5:I6,I6)&gt;1,0,1))</f>
        <v>0</v>
      </c>
      <c r="L6" s="68">
        <f>IF(I6="na",0,IF(COUNTIFS($D$5:D6,D6,$I$5:I6,I6)&gt;1,0,1))</f>
        <v>0</v>
      </c>
      <c r="M6" s="68">
        <f>IF(S6="",0,IF(VLOOKUP(R6,#REF!,2,0)=1,S6-O6,S6-SUMIFS($S:$S,$R:$R,INDEX(meses,VLOOKUP(R6,#REF!,2,0)-1),D:D,D6)))</f>
        <v>0</v>
      </c>
      <c r="N6" s="94"/>
      <c r="O6" s="94"/>
      <c r="P6" s="94"/>
      <c r="Q6" s="94"/>
      <c r="R6" s="94" t="s">
        <v>392</v>
      </c>
      <c r="S6" s="1"/>
      <c r="T6" s="22"/>
      <c r="U6" s="3"/>
      <c r="V6" s="3"/>
      <c r="W6" s="3"/>
      <c r="X6" s="23" t="s">
        <v>416</v>
      </c>
      <c r="Y6" s="23" t="s">
        <v>2424</v>
      </c>
      <c r="Z6" s="23" t="s">
        <v>2418</v>
      </c>
      <c r="AA6" s="113">
        <v>0</v>
      </c>
      <c r="AB6" s="113">
        <v>2</v>
      </c>
      <c r="AC6" s="69">
        <f t="shared" si="0"/>
        <v>2</v>
      </c>
      <c r="AD6" s="23" t="s">
        <v>2419</v>
      </c>
      <c r="AE6" s="23" t="s">
        <v>274</v>
      </c>
      <c r="AF6" s="3">
        <v>0</v>
      </c>
      <c r="AG6" s="22">
        <f t="shared" si="1"/>
        <v>0</v>
      </c>
      <c r="AH6" s="29" t="s">
        <v>2450</v>
      </c>
      <c r="AI6" s="3"/>
      <c r="AJ6" s="3"/>
      <c r="AK6" s="23" t="s">
        <v>779</v>
      </c>
      <c r="AL6" s="94"/>
      <c r="AM6" s="94" t="s">
        <v>416</v>
      </c>
      <c r="AN6" s="94" t="s">
        <v>416</v>
      </c>
      <c r="AO6" s="94" t="s">
        <v>416</v>
      </c>
      <c r="AP6" s="23" t="s">
        <v>2421</v>
      </c>
      <c r="AQ6" s="23"/>
      <c r="AR6" s="2"/>
      <c r="AS6" s="2"/>
      <c r="AT6" s="39" t="s">
        <v>2425</v>
      </c>
      <c r="AU6" s="39"/>
      <c r="AV6" s="39" t="s">
        <v>70</v>
      </c>
      <c r="AW6" s="94" t="s">
        <v>779</v>
      </c>
      <c r="AX6" s="115">
        <v>6535144</v>
      </c>
      <c r="AY6" s="116">
        <v>12</v>
      </c>
      <c r="AZ6" s="116" t="s">
        <v>2426</v>
      </c>
      <c r="BA6" s="116">
        <v>0</v>
      </c>
      <c r="BB6" s="116" t="s">
        <v>81</v>
      </c>
      <c r="BC6" s="117">
        <v>78421728</v>
      </c>
      <c r="BD6" s="72"/>
    </row>
    <row r="7" spans="1:56" s="41" customFormat="1" ht="63" customHeight="1" x14ac:dyDescent="0.25">
      <c r="A7" s="68">
        <v>1067</v>
      </c>
      <c r="B7" s="23" t="s">
        <v>1500</v>
      </c>
      <c r="C7" s="23" t="s">
        <v>2414</v>
      </c>
      <c r="D7" s="39" t="s">
        <v>2414</v>
      </c>
      <c r="E7" s="39" t="s">
        <v>2415</v>
      </c>
      <c r="F7" s="39" t="s">
        <v>2416</v>
      </c>
      <c r="G7" s="23" t="s">
        <v>416</v>
      </c>
      <c r="H7" s="23" t="s">
        <v>412</v>
      </c>
      <c r="I7" s="94" t="s">
        <v>416</v>
      </c>
      <c r="J7" s="94" t="s">
        <v>416</v>
      </c>
      <c r="K7" s="68">
        <f>IF(I7="na",0,IF(COUNTIFS($C$5:C7,C7,$I$5:I7,I7)&gt;1,0,1))</f>
        <v>0</v>
      </c>
      <c r="L7" s="68">
        <f>IF(I7="na",0,IF(COUNTIFS($D$5:D7,D7,$I$5:I7,I7)&gt;1,0,1))</f>
        <v>0</v>
      </c>
      <c r="M7" s="68">
        <f>IF(S7="",0,IF(VLOOKUP(R7,#REF!,2,0)=1,S7-O7,S7-SUMIFS($S:$S,$R:$R,INDEX(meses,VLOOKUP(R7,#REF!,2,0)-1),D:D,D7)))</f>
        <v>0</v>
      </c>
      <c r="N7" s="94"/>
      <c r="O7" s="94"/>
      <c r="P7" s="94"/>
      <c r="Q7" s="94"/>
      <c r="R7" s="94" t="s">
        <v>392</v>
      </c>
      <c r="S7" s="1"/>
      <c r="T7" s="22"/>
      <c r="U7" s="3"/>
      <c r="V7" s="3"/>
      <c r="W7" s="3"/>
      <c r="X7" s="23" t="s">
        <v>416</v>
      </c>
      <c r="Y7" s="23" t="s">
        <v>2427</v>
      </c>
      <c r="Z7" s="23" t="s">
        <v>2418</v>
      </c>
      <c r="AA7" s="113">
        <v>0</v>
      </c>
      <c r="AB7" s="113">
        <v>2</v>
      </c>
      <c r="AC7" s="69">
        <f t="shared" si="0"/>
        <v>2</v>
      </c>
      <c r="AD7" s="23" t="s">
        <v>2419</v>
      </c>
      <c r="AE7" s="23" t="s">
        <v>2420</v>
      </c>
      <c r="AF7" s="3">
        <v>0</v>
      </c>
      <c r="AG7" s="22">
        <f t="shared" si="1"/>
        <v>0</v>
      </c>
      <c r="AH7" s="39" t="s">
        <v>2451</v>
      </c>
      <c r="AI7" s="3"/>
      <c r="AJ7" s="3"/>
      <c r="AK7" s="23" t="s">
        <v>779</v>
      </c>
      <c r="AL7" s="94"/>
      <c r="AM7" s="94" t="s">
        <v>416</v>
      </c>
      <c r="AN7" s="94" t="s">
        <v>416</v>
      </c>
      <c r="AO7" s="94" t="s">
        <v>416</v>
      </c>
      <c r="AP7" s="23" t="s">
        <v>2428</v>
      </c>
      <c r="AQ7" s="23"/>
      <c r="AR7" s="2"/>
      <c r="AS7" s="2"/>
      <c r="AT7" s="39" t="s">
        <v>2429</v>
      </c>
      <c r="AU7" s="39"/>
      <c r="AV7" s="39" t="s">
        <v>70</v>
      </c>
      <c r="AW7" s="94" t="s">
        <v>779</v>
      </c>
      <c r="AX7" s="115">
        <v>2471228</v>
      </c>
      <c r="AY7" s="116">
        <v>12</v>
      </c>
      <c r="AZ7" s="116" t="s">
        <v>2426</v>
      </c>
      <c r="BA7" s="116">
        <v>0</v>
      </c>
      <c r="BB7" s="116" t="s">
        <v>81</v>
      </c>
      <c r="BC7" s="117">
        <v>29654736</v>
      </c>
      <c r="BD7" s="72"/>
    </row>
    <row r="8" spans="1:56" s="41" customFormat="1" ht="118.5" customHeight="1" x14ac:dyDescent="0.25">
      <c r="A8" s="68">
        <v>1068</v>
      </c>
      <c r="B8" s="23" t="s">
        <v>1500</v>
      </c>
      <c r="C8" s="23" t="s">
        <v>2414</v>
      </c>
      <c r="D8" s="39" t="s">
        <v>2414</v>
      </c>
      <c r="E8" s="39" t="s">
        <v>2415</v>
      </c>
      <c r="F8" s="39" t="s">
        <v>2416</v>
      </c>
      <c r="G8" s="23" t="s">
        <v>416</v>
      </c>
      <c r="H8" s="23" t="s">
        <v>412</v>
      </c>
      <c r="I8" s="94" t="s">
        <v>416</v>
      </c>
      <c r="J8" s="94" t="s">
        <v>416</v>
      </c>
      <c r="K8" s="68">
        <f>IF(I8="na",0,IF(COUNTIFS($C$5:C8,C8,$I$5:I8,I8)&gt;1,0,1))</f>
        <v>0</v>
      </c>
      <c r="L8" s="68">
        <f>IF(I8="na",0,IF(COUNTIFS($D$5:D8,D8,$I$5:I8,I8)&gt;1,0,1))</f>
        <v>0</v>
      </c>
      <c r="M8" s="68">
        <f>IF(S8="",0,IF(VLOOKUP(R8,#REF!,2,0)=1,S8-O8,S8-SUMIFS($S:$S,$R:$R,INDEX(meses,VLOOKUP(R8,#REF!,2,0)-1),D:D,D8)))</f>
        <v>0</v>
      </c>
      <c r="N8" s="94"/>
      <c r="O8" s="94"/>
      <c r="P8" s="94"/>
      <c r="Q8" s="94"/>
      <c r="R8" s="94" t="s">
        <v>392</v>
      </c>
      <c r="S8" s="1"/>
      <c r="T8" s="22"/>
      <c r="U8" s="3"/>
      <c r="V8" s="3"/>
      <c r="W8" s="3"/>
      <c r="X8" s="23" t="s">
        <v>416</v>
      </c>
      <c r="Y8" s="23" t="s">
        <v>2430</v>
      </c>
      <c r="Z8" s="23" t="s">
        <v>2418</v>
      </c>
      <c r="AA8" s="113">
        <v>0</v>
      </c>
      <c r="AB8" s="113">
        <v>1</v>
      </c>
      <c r="AC8" s="69">
        <f t="shared" si="0"/>
        <v>1</v>
      </c>
      <c r="AD8" s="23" t="s">
        <v>2419</v>
      </c>
      <c r="AE8" s="23" t="s">
        <v>2431</v>
      </c>
      <c r="AF8" s="3">
        <v>0</v>
      </c>
      <c r="AG8" s="22">
        <f t="shared" si="1"/>
        <v>0</v>
      </c>
      <c r="AH8" s="39" t="s">
        <v>2448</v>
      </c>
      <c r="AI8" s="3"/>
      <c r="AJ8" s="3"/>
      <c r="AK8" s="23" t="s">
        <v>779</v>
      </c>
      <c r="AL8" s="94"/>
      <c r="AM8" s="94" t="s">
        <v>416</v>
      </c>
      <c r="AN8" s="94" t="s">
        <v>416</v>
      </c>
      <c r="AO8" s="94" t="s">
        <v>416</v>
      </c>
      <c r="AP8" s="23" t="s">
        <v>2432</v>
      </c>
      <c r="AQ8" s="23"/>
      <c r="AR8" s="2"/>
      <c r="AS8" s="2"/>
      <c r="AT8" s="39" t="s">
        <v>2425</v>
      </c>
      <c r="AU8" s="39"/>
      <c r="AV8" s="39" t="s">
        <v>70</v>
      </c>
      <c r="AW8" s="94" t="s">
        <v>779</v>
      </c>
      <c r="AX8" s="115">
        <v>6535144</v>
      </c>
      <c r="AY8" s="116">
        <v>12</v>
      </c>
      <c r="AZ8" s="116" t="s">
        <v>2426</v>
      </c>
      <c r="BA8" s="116">
        <v>0</v>
      </c>
      <c r="BB8" s="116" t="s">
        <v>81</v>
      </c>
      <c r="BC8" s="117">
        <v>78421728</v>
      </c>
      <c r="BD8" s="72"/>
    </row>
    <row r="9" spans="1:56" s="41" customFormat="1" ht="63" customHeight="1" x14ac:dyDescent="0.25">
      <c r="A9" s="68">
        <v>1069</v>
      </c>
      <c r="B9" s="23" t="s">
        <v>1500</v>
      </c>
      <c r="C9" s="23" t="s">
        <v>2414</v>
      </c>
      <c r="D9" s="39" t="s">
        <v>2414</v>
      </c>
      <c r="E9" s="39" t="s">
        <v>2415</v>
      </c>
      <c r="F9" s="39" t="s">
        <v>2416</v>
      </c>
      <c r="G9" s="23" t="s">
        <v>416</v>
      </c>
      <c r="H9" s="23" t="s">
        <v>412</v>
      </c>
      <c r="I9" s="94" t="s">
        <v>416</v>
      </c>
      <c r="J9" s="94" t="s">
        <v>416</v>
      </c>
      <c r="K9" s="68">
        <f>IF(I9="na",0,IF(COUNTIFS($C$5:C9,C9,$I$5:I9,I9)&gt;1,0,1))</f>
        <v>0</v>
      </c>
      <c r="L9" s="68">
        <f>IF(I9="na",0,IF(COUNTIFS($D$5:D9,D9,$I$5:I9,I9)&gt;1,0,1))</f>
        <v>0</v>
      </c>
      <c r="M9" s="68">
        <f>IF(S9="",0,IF(VLOOKUP(R9,#REF!,2,0)=1,S9-O9,S9-SUMIFS($S:$S,$R:$R,INDEX(meses,VLOOKUP(R9,#REF!,2,0)-1),D:D,D9)))</f>
        <v>0</v>
      </c>
      <c r="N9" s="94"/>
      <c r="O9" s="94"/>
      <c r="P9" s="94"/>
      <c r="Q9" s="94"/>
      <c r="R9" s="94" t="s">
        <v>392</v>
      </c>
      <c r="S9" s="1"/>
      <c r="T9" s="22"/>
      <c r="U9" s="3"/>
      <c r="V9" s="3"/>
      <c r="W9" s="3"/>
      <c r="X9" s="23" t="s">
        <v>416</v>
      </c>
      <c r="Y9" s="23" t="s">
        <v>2433</v>
      </c>
      <c r="Z9" s="23" t="s">
        <v>2418</v>
      </c>
      <c r="AA9" s="113">
        <v>0</v>
      </c>
      <c r="AB9" s="113">
        <v>1</v>
      </c>
      <c r="AC9" s="69">
        <f t="shared" si="0"/>
        <v>1</v>
      </c>
      <c r="AD9" s="23" t="s">
        <v>2419</v>
      </c>
      <c r="AE9" s="23" t="s">
        <v>2434</v>
      </c>
      <c r="AF9" s="172">
        <v>1</v>
      </c>
      <c r="AG9" s="22">
        <f t="shared" si="1"/>
        <v>1</v>
      </c>
      <c r="AH9" s="39" t="s">
        <v>2452</v>
      </c>
      <c r="AI9" s="3"/>
      <c r="AJ9" s="3"/>
      <c r="AK9" s="23" t="s">
        <v>779</v>
      </c>
      <c r="AL9" s="94"/>
      <c r="AM9" s="94" t="s">
        <v>416</v>
      </c>
      <c r="AN9" s="94" t="s">
        <v>416</v>
      </c>
      <c r="AO9" s="94" t="s">
        <v>416</v>
      </c>
      <c r="AP9" s="23" t="s">
        <v>2432</v>
      </c>
      <c r="AQ9" s="23"/>
      <c r="AR9" s="2"/>
      <c r="AS9" s="2"/>
      <c r="AT9" s="39" t="s">
        <v>2425</v>
      </c>
      <c r="AU9" s="39"/>
      <c r="AV9" s="39" t="s">
        <v>70</v>
      </c>
      <c r="AW9" s="94" t="s">
        <v>779</v>
      </c>
      <c r="AX9" s="115">
        <v>6535144</v>
      </c>
      <c r="AY9" s="116">
        <v>12</v>
      </c>
      <c r="AZ9" s="116" t="s">
        <v>2426</v>
      </c>
      <c r="BA9" s="116">
        <v>0</v>
      </c>
      <c r="BB9" s="116" t="s">
        <v>81</v>
      </c>
      <c r="BC9" s="117">
        <v>78421728</v>
      </c>
      <c r="BD9" s="72"/>
    </row>
    <row r="10" spans="1:56" s="41" customFormat="1" ht="63" customHeight="1" x14ac:dyDescent="0.25">
      <c r="A10" s="68">
        <v>1070</v>
      </c>
      <c r="B10" s="23" t="s">
        <v>1500</v>
      </c>
      <c r="C10" s="23" t="s">
        <v>2414</v>
      </c>
      <c r="D10" s="39" t="s">
        <v>2414</v>
      </c>
      <c r="E10" s="39" t="s">
        <v>2415</v>
      </c>
      <c r="F10" s="39" t="s">
        <v>1623</v>
      </c>
      <c r="G10" s="23" t="s">
        <v>416</v>
      </c>
      <c r="H10" s="23" t="s">
        <v>412</v>
      </c>
      <c r="I10" s="94" t="s">
        <v>416</v>
      </c>
      <c r="J10" s="94" t="s">
        <v>416</v>
      </c>
      <c r="K10" s="68">
        <f>IF(I10="na",0,IF(COUNTIFS($C$5:C10,C10,$I$5:I10,I10)&gt;1,0,1))</f>
        <v>0</v>
      </c>
      <c r="L10" s="68">
        <f>IF(I10="na",0,IF(COUNTIFS($D$5:D10,D10,$I$5:I10,I10)&gt;1,0,1))</f>
        <v>0</v>
      </c>
      <c r="M10" s="68">
        <f>IF(S10="",0,IF(VLOOKUP(R10,#REF!,2,0)=1,S10-O10,S10-SUMIFS($S:$S,$R:$R,INDEX(meses,VLOOKUP(R10,#REF!,2,0)-1),D:D,D10)))</f>
        <v>0</v>
      </c>
      <c r="N10" s="94"/>
      <c r="O10" s="94"/>
      <c r="P10" s="94"/>
      <c r="Q10" s="94"/>
      <c r="R10" s="94" t="s">
        <v>392</v>
      </c>
      <c r="S10" s="1"/>
      <c r="T10" s="22"/>
      <c r="U10" s="3"/>
      <c r="V10" s="3"/>
      <c r="W10" s="3"/>
      <c r="X10" s="23" t="s">
        <v>416</v>
      </c>
      <c r="Y10" s="23" t="s">
        <v>2435</v>
      </c>
      <c r="Z10" s="23" t="s">
        <v>2418</v>
      </c>
      <c r="AA10" s="113">
        <v>0</v>
      </c>
      <c r="AB10" s="113">
        <v>1</v>
      </c>
      <c r="AC10" s="69">
        <f t="shared" si="0"/>
        <v>1</v>
      </c>
      <c r="AD10" s="23" t="s">
        <v>2419</v>
      </c>
      <c r="AE10" s="23" t="s">
        <v>2436</v>
      </c>
      <c r="AF10" s="172">
        <v>0.25</v>
      </c>
      <c r="AG10" s="22">
        <f t="shared" si="1"/>
        <v>0.25</v>
      </c>
      <c r="AH10" s="29" t="s">
        <v>2453</v>
      </c>
      <c r="AI10" s="3"/>
      <c r="AJ10" s="3"/>
      <c r="AK10" s="23" t="s">
        <v>779</v>
      </c>
      <c r="AL10" s="94"/>
      <c r="AM10" s="94" t="s">
        <v>416</v>
      </c>
      <c r="AN10" s="94" t="s">
        <v>416</v>
      </c>
      <c r="AO10" s="94" t="s">
        <v>416</v>
      </c>
      <c r="AP10" s="23" t="s">
        <v>2437</v>
      </c>
      <c r="AQ10" s="23"/>
      <c r="AR10" s="2"/>
      <c r="AS10" s="2"/>
      <c r="AT10" s="39" t="s">
        <v>2425</v>
      </c>
      <c r="AU10" s="39"/>
      <c r="AV10" s="39" t="s">
        <v>70</v>
      </c>
      <c r="AW10" s="94" t="s">
        <v>779</v>
      </c>
      <c r="AX10" s="115">
        <v>6535144</v>
      </c>
      <c r="AY10" s="116">
        <v>12</v>
      </c>
      <c r="AZ10" s="116" t="s">
        <v>2426</v>
      </c>
      <c r="BA10" s="116">
        <v>0</v>
      </c>
      <c r="BB10" s="116" t="s">
        <v>81</v>
      </c>
      <c r="BC10" s="117">
        <v>78421728</v>
      </c>
      <c r="BD10" s="72"/>
    </row>
    <row r="11" spans="1:56" s="41" customFormat="1" ht="63" customHeight="1" x14ac:dyDescent="0.25">
      <c r="A11" s="68">
        <v>1071</v>
      </c>
      <c r="B11" s="23" t="s">
        <v>1500</v>
      </c>
      <c r="C11" s="23" t="s">
        <v>2414</v>
      </c>
      <c r="D11" s="39" t="s">
        <v>2414</v>
      </c>
      <c r="E11" s="39" t="s">
        <v>2415</v>
      </c>
      <c r="F11" s="39" t="s">
        <v>1623</v>
      </c>
      <c r="G11" s="23" t="s">
        <v>416</v>
      </c>
      <c r="H11" s="23" t="s">
        <v>412</v>
      </c>
      <c r="I11" s="94" t="s">
        <v>416</v>
      </c>
      <c r="J11" s="94" t="s">
        <v>416</v>
      </c>
      <c r="K11" s="68">
        <f>IF(I11="na",0,IF(COUNTIFS($C$5:C11,C11,$I$5:I11,I11)&gt;1,0,1))</f>
        <v>0</v>
      </c>
      <c r="L11" s="68">
        <f>IF(I11="na",0,IF(COUNTIFS($D$5:D11,D11,$I$5:I11,I11)&gt;1,0,1))</f>
        <v>0</v>
      </c>
      <c r="M11" s="68">
        <f>IF(S11="",0,IF(VLOOKUP(R11,#REF!,2,0)=1,S11-O11,S11-SUMIFS($S:$S,$R:$R,INDEX(meses,VLOOKUP(R11,#REF!,2,0)-1),D:D,D11)))</f>
        <v>0</v>
      </c>
      <c r="N11" s="94"/>
      <c r="O11" s="94"/>
      <c r="P11" s="94"/>
      <c r="Q11" s="94"/>
      <c r="R11" s="94" t="s">
        <v>392</v>
      </c>
      <c r="S11" s="1"/>
      <c r="T11" s="22"/>
      <c r="U11" s="3"/>
      <c r="V11" s="3"/>
      <c r="W11" s="3"/>
      <c r="X11" s="23" t="s">
        <v>416</v>
      </c>
      <c r="Y11" s="23" t="s">
        <v>2438</v>
      </c>
      <c r="Z11" s="23" t="s">
        <v>2418</v>
      </c>
      <c r="AA11" s="113">
        <v>0</v>
      </c>
      <c r="AB11" s="113">
        <v>1</v>
      </c>
      <c r="AC11" s="69">
        <f t="shared" si="0"/>
        <v>1</v>
      </c>
      <c r="AD11" s="23" t="s">
        <v>2419</v>
      </c>
      <c r="AE11" s="23" t="s">
        <v>2439</v>
      </c>
      <c r="AF11" s="3">
        <v>0</v>
      </c>
      <c r="AG11" s="22">
        <f t="shared" si="1"/>
        <v>0</v>
      </c>
      <c r="AH11" s="39" t="s">
        <v>2454</v>
      </c>
      <c r="AI11" s="3"/>
      <c r="AJ11" s="3"/>
      <c r="AK11" s="23" t="s">
        <v>779</v>
      </c>
      <c r="AL11" s="94"/>
      <c r="AM11" s="94" t="s">
        <v>416</v>
      </c>
      <c r="AN11" s="94" t="s">
        <v>416</v>
      </c>
      <c r="AO11" s="94" t="s">
        <v>416</v>
      </c>
      <c r="AP11" s="23" t="s">
        <v>2440</v>
      </c>
      <c r="AQ11" s="23"/>
      <c r="AR11" s="2"/>
      <c r="AS11" s="2"/>
      <c r="AT11" s="39" t="s">
        <v>2441</v>
      </c>
      <c r="AU11" s="39"/>
      <c r="AV11" s="39" t="s">
        <v>70</v>
      </c>
      <c r="AW11" s="94" t="s">
        <v>779</v>
      </c>
      <c r="AX11" s="115">
        <v>6535144</v>
      </c>
      <c r="AY11" s="116">
        <v>12</v>
      </c>
      <c r="AZ11" s="116" t="s">
        <v>2426</v>
      </c>
      <c r="BA11" s="116">
        <v>0</v>
      </c>
      <c r="BB11" s="116" t="s">
        <v>81</v>
      </c>
      <c r="BC11" s="117">
        <v>78421728</v>
      </c>
      <c r="BD11" s="72"/>
    </row>
    <row r="12" spans="1:56" s="41" customFormat="1" ht="63" customHeight="1" x14ac:dyDescent="0.25">
      <c r="A12" s="68">
        <v>1072</v>
      </c>
      <c r="B12" s="23" t="s">
        <v>1500</v>
      </c>
      <c r="C12" s="23" t="s">
        <v>2414</v>
      </c>
      <c r="D12" s="39" t="s">
        <v>2414</v>
      </c>
      <c r="E12" s="39" t="s">
        <v>2415</v>
      </c>
      <c r="F12" s="39" t="s">
        <v>1623</v>
      </c>
      <c r="G12" s="23" t="s">
        <v>416</v>
      </c>
      <c r="H12" s="23" t="s">
        <v>412</v>
      </c>
      <c r="I12" s="94" t="s">
        <v>416</v>
      </c>
      <c r="J12" s="94" t="s">
        <v>416</v>
      </c>
      <c r="K12" s="68">
        <f>IF(I12="na",0,IF(COUNTIFS($C$5:C12,C12,$I$5:I12,I12)&gt;1,0,1))</f>
        <v>0</v>
      </c>
      <c r="L12" s="68">
        <f>IF(I12="na",0,IF(COUNTIFS($D$5:D12,D12,$I$5:I12,I12)&gt;1,0,1))</f>
        <v>0</v>
      </c>
      <c r="M12" s="68">
        <f>IF(S12="",0,IF(VLOOKUP(R12,#REF!,2,0)=1,S12-O12,S12-SUMIFS($S:$S,$R:$R,INDEX(meses,VLOOKUP(R12,#REF!,2,0)-1),D:D,D12)))</f>
        <v>0</v>
      </c>
      <c r="N12" s="94"/>
      <c r="O12" s="94"/>
      <c r="P12" s="94"/>
      <c r="Q12" s="94"/>
      <c r="R12" s="94" t="s">
        <v>392</v>
      </c>
      <c r="S12" s="1"/>
      <c r="T12" s="22"/>
      <c r="U12" s="3"/>
      <c r="V12" s="3"/>
      <c r="W12" s="3"/>
      <c r="X12" s="23" t="s">
        <v>416</v>
      </c>
      <c r="Y12" s="23" t="s">
        <v>2438</v>
      </c>
      <c r="Z12" s="23"/>
      <c r="AA12" s="113"/>
      <c r="AB12" s="113"/>
      <c r="AC12" s="113"/>
      <c r="AD12" s="23"/>
      <c r="AE12" s="23"/>
      <c r="AF12" s="3"/>
      <c r="AG12" s="22"/>
      <c r="AH12" s="3"/>
      <c r="AI12" s="3"/>
      <c r="AJ12" s="3"/>
      <c r="AK12" s="23" t="s">
        <v>779</v>
      </c>
      <c r="AL12" s="94"/>
      <c r="AM12" s="94" t="s">
        <v>416</v>
      </c>
      <c r="AN12" s="94" t="s">
        <v>416</v>
      </c>
      <c r="AO12" s="94" t="s">
        <v>416</v>
      </c>
      <c r="AP12" s="23" t="s">
        <v>2440</v>
      </c>
      <c r="AQ12" s="23"/>
      <c r="AR12" s="2"/>
      <c r="AS12" s="2"/>
      <c r="AT12" s="39" t="s">
        <v>2442</v>
      </c>
      <c r="AU12" s="39"/>
      <c r="AV12" s="39" t="s">
        <v>70</v>
      </c>
      <c r="AW12" s="94" t="s">
        <v>779</v>
      </c>
      <c r="AX12" s="115">
        <v>6535144</v>
      </c>
      <c r="AY12" s="116">
        <v>6</v>
      </c>
      <c r="AZ12" s="116" t="s">
        <v>2426</v>
      </c>
      <c r="BA12" s="116">
        <v>0</v>
      </c>
      <c r="BB12" s="116" t="s">
        <v>81</v>
      </c>
      <c r="BC12" s="117">
        <v>39210864</v>
      </c>
      <c r="BD12" s="72"/>
    </row>
    <row r="13" spans="1:56" s="41" customFormat="1" ht="63" customHeight="1" x14ac:dyDescent="0.25">
      <c r="A13" s="68">
        <v>1073</v>
      </c>
      <c r="B13" s="23" t="s">
        <v>1500</v>
      </c>
      <c r="C13" s="23" t="s">
        <v>2414</v>
      </c>
      <c r="D13" s="39" t="s">
        <v>2414</v>
      </c>
      <c r="E13" s="39" t="s">
        <v>2415</v>
      </c>
      <c r="F13" s="39" t="s">
        <v>1623</v>
      </c>
      <c r="G13" s="23" t="s">
        <v>416</v>
      </c>
      <c r="H13" s="23" t="s">
        <v>412</v>
      </c>
      <c r="I13" s="94" t="s">
        <v>416</v>
      </c>
      <c r="J13" s="94" t="s">
        <v>416</v>
      </c>
      <c r="K13" s="68">
        <f>IF(I13="na",0,IF(COUNTIFS($C$5:C13,C13,$I$5:I13,I13)&gt;1,0,1))</f>
        <v>0</v>
      </c>
      <c r="L13" s="68">
        <f>IF(I13="na",0,IF(COUNTIFS($D$5:D13,D13,$I$5:I13,I13)&gt;1,0,1))</f>
        <v>0</v>
      </c>
      <c r="M13" s="68">
        <f>IF(S13="",0,IF(VLOOKUP(R13,#REF!,2,0)=1,S13-O13,S13-SUMIFS($S:$S,$R:$R,INDEX(meses,VLOOKUP(R13,#REF!,2,0)-1),D:D,D13)))</f>
        <v>0</v>
      </c>
      <c r="N13" s="94"/>
      <c r="O13" s="94"/>
      <c r="P13" s="94"/>
      <c r="Q13" s="94"/>
      <c r="R13" s="94" t="s">
        <v>392</v>
      </c>
      <c r="S13" s="1"/>
      <c r="T13" s="22"/>
      <c r="U13" s="3"/>
      <c r="V13" s="3"/>
      <c r="W13" s="3"/>
      <c r="X13" s="23" t="s">
        <v>416</v>
      </c>
      <c r="Y13" s="23" t="s">
        <v>2438</v>
      </c>
      <c r="Z13" s="23"/>
      <c r="AA13" s="113"/>
      <c r="AB13" s="113"/>
      <c r="AC13" s="113"/>
      <c r="AD13" s="23"/>
      <c r="AE13" s="23"/>
      <c r="AF13" s="3"/>
      <c r="AG13" s="22"/>
      <c r="AH13" s="3"/>
      <c r="AI13" s="3"/>
      <c r="AJ13" s="3"/>
      <c r="AK13" s="23" t="s">
        <v>779</v>
      </c>
      <c r="AL13" s="94"/>
      <c r="AM13" s="94" t="s">
        <v>416</v>
      </c>
      <c r="AN13" s="94" t="s">
        <v>416</v>
      </c>
      <c r="AO13" s="94" t="s">
        <v>416</v>
      </c>
      <c r="AP13" s="23" t="s">
        <v>2440</v>
      </c>
      <c r="AQ13" s="23"/>
      <c r="AR13" s="2"/>
      <c r="AS13" s="2"/>
      <c r="AT13" s="39" t="s">
        <v>2443</v>
      </c>
      <c r="AU13" s="39"/>
      <c r="AV13" s="39" t="s">
        <v>70</v>
      </c>
      <c r="AW13" s="94" t="s">
        <v>779</v>
      </c>
      <c r="AX13" s="115">
        <v>3677100</v>
      </c>
      <c r="AY13" s="116">
        <v>12</v>
      </c>
      <c r="AZ13" s="116" t="s">
        <v>2426</v>
      </c>
      <c r="BA13" s="116">
        <v>0</v>
      </c>
      <c r="BB13" s="116" t="s">
        <v>81</v>
      </c>
      <c r="BC13" s="117">
        <v>44125200</v>
      </c>
      <c r="BD13" s="72"/>
    </row>
    <row r="14" spans="1:56" s="41" customFormat="1" ht="63" customHeight="1" x14ac:dyDescent="0.25">
      <c r="A14" s="68">
        <v>1074</v>
      </c>
      <c r="B14" s="23" t="s">
        <v>1500</v>
      </c>
      <c r="C14" s="23" t="s">
        <v>2414</v>
      </c>
      <c r="D14" s="39" t="s">
        <v>2414</v>
      </c>
      <c r="E14" s="39" t="s">
        <v>2415</v>
      </c>
      <c r="F14" s="39" t="s">
        <v>1623</v>
      </c>
      <c r="G14" s="23" t="s">
        <v>416</v>
      </c>
      <c r="H14" s="23" t="s">
        <v>412</v>
      </c>
      <c r="I14" s="94" t="s">
        <v>416</v>
      </c>
      <c r="J14" s="94" t="s">
        <v>416</v>
      </c>
      <c r="K14" s="68">
        <f>IF(I14="na",0,IF(COUNTIFS($C$5:C14,C14,$I$5:I14,I14)&gt;1,0,1))</f>
        <v>0</v>
      </c>
      <c r="L14" s="68">
        <f>IF(I14="na",0,IF(COUNTIFS($D$5:D14,D14,$I$5:I14,I14)&gt;1,0,1))</f>
        <v>0</v>
      </c>
      <c r="M14" s="68">
        <f>IF(S14="",0,IF(VLOOKUP(R14,#REF!,2,0)=1,S14-O14,S14-SUMIFS($S:$S,$R:$R,INDEX(meses,VLOOKUP(R14,#REF!,2,0)-1),D:D,D14)))</f>
        <v>0</v>
      </c>
      <c r="N14" s="94"/>
      <c r="O14" s="94"/>
      <c r="P14" s="94"/>
      <c r="Q14" s="94"/>
      <c r="R14" s="94" t="s">
        <v>392</v>
      </c>
      <c r="S14" s="1"/>
      <c r="T14" s="22"/>
      <c r="U14" s="3"/>
      <c r="V14" s="3"/>
      <c r="W14" s="3"/>
      <c r="X14" s="23" t="s">
        <v>416</v>
      </c>
      <c r="Y14" s="23" t="s">
        <v>2438</v>
      </c>
      <c r="Z14" s="23"/>
      <c r="AA14" s="113"/>
      <c r="AB14" s="113"/>
      <c r="AC14" s="113"/>
      <c r="AD14" s="23"/>
      <c r="AE14" s="23"/>
      <c r="AF14" s="3"/>
      <c r="AG14" s="22"/>
      <c r="AH14" s="3"/>
      <c r="AI14" s="3"/>
      <c r="AJ14" s="3"/>
      <c r="AK14" s="23" t="s">
        <v>779</v>
      </c>
      <c r="AL14" s="94"/>
      <c r="AM14" s="94" t="s">
        <v>416</v>
      </c>
      <c r="AN14" s="94" t="s">
        <v>416</v>
      </c>
      <c r="AO14" s="94" t="s">
        <v>416</v>
      </c>
      <c r="AP14" s="23" t="s">
        <v>2440</v>
      </c>
      <c r="AQ14" s="23"/>
      <c r="AR14" s="2"/>
      <c r="AS14" s="2"/>
      <c r="AT14" s="39" t="s">
        <v>2443</v>
      </c>
      <c r="AU14" s="39"/>
      <c r="AV14" s="39" t="s">
        <v>70</v>
      </c>
      <c r="AW14" s="94" t="s">
        <v>779</v>
      </c>
      <c r="AX14" s="115">
        <v>3677100</v>
      </c>
      <c r="AY14" s="116">
        <v>12</v>
      </c>
      <c r="AZ14" s="116" t="s">
        <v>2426</v>
      </c>
      <c r="BA14" s="116">
        <v>0</v>
      </c>
      <c r="BB14" s="116" t="s">
        <v>81</v>
      </c>
      <c r="BC14" s="117">
        <v>44125200</v>
      </c>
      <c r="BD14" s="72"/>
    </row>
    <row r="15" spans="1:56" s="41" customFormat="1" ht="63" customHeight="1" x14ac:dyDescent="0.25">
      <c r="A15" s="68">
        <v>1075</v>
      </c>
      <c r="B15" s="23" t="s">
        <v>1500</v>
      </c>
      <c r="C15" s="23" t="s">
        <v>2414</v>
      </c>
      <c r="D15" s="39" t="s">
        <v>2414</v>
      </c>
      <c r="E15" s="39" t="s">
        <v>2415</v>
      </c>
      <c r="F15" s="39" t="s">
        <v>1623</v>
      </c>
      <c r="G15" s="23" t="s">
        <v>416</v>
      </c>
      <c r="H15" s="23" t="s">
        <v>412</v>
      </c>
      <c r="I15" s="94" t="s">
        <v>416</v>
      </c>
      <c r="J15" s="94" t="s">
        <v>416</v>
      </c>
      <c r="K15" s="68">
        <f>IF(I15="na",0,IF(COUNTIFS($C$5:C15,C15,$I$5:I15,I15)&gt;1,0,1))</f>
        <v>0</v>
      </c>
      <c r="L15" s="68">
        <f>IF(I15="na",0,IF(COUNTIFS($D$5:D15,D15,$I$5:I15,I15)&gt;1,0,1))</f>
        <v>0</v>
      </c>
      <c r="M15" s="68">
        <f>IF(S15="",0,IF(VLOOKUP(R15,#REF!,2,0)=1,S15-O15,S15-SUMIFS($S:$S,$R:$R,INDEX(meses,VLOOKUP(R15,#REF!,2,0)-1),D:D,D15)))</f>
        <v>0</v>
      </c>
      <c r="N15" s="94"/>
      <c r="O15" s="94"/>
      <c r="P15" s="94"/>
      <c r="Q15" s="94"/>
      <c r="R15" s="94" t="s">
        <v>392</v>
      </c>
      <c r="S15" s="1"/>
      <c r="T15" s="22"/>
      <c r="U15" s="3"/>
      <c r="V15" s="3"/>
      <c r="W15" s="3"/>
      <c r="X15" s="23" t="s">
        <v>416</v>
      </c>
      <c r="Y15" s="23" t="s">
        <v>2438</v>
      </c>
      <c r="Z15" s="23"/>
      <c r="AA15" s="113"/>
      <c r="AB15" s="113"/>
      <c r="AC15" s="113"/>
      <c r="AD15" s="23"/>
      <c r="AE15" s="23"/>
      <c r="AF15" s="3"/>
      <c r="AG15" s="22"/>
      <c r="AH15" s="3"/>
      <c r="AI15" s="3"/>
      <c r="AJ15" s="3"/>
      <c r="AK15" s="23" t="s">
        <v>779</v>
      </c>
      <c r="AL15" s="94"/>
      <c r="AM15" s="94" t="s">
        <v>416</v>
      </c>
      <c r="AN15" s="94" t="s">
        <v>416</v>
      </c>
      <c r="AO15" s="94" t="s">
        <v>416</v>
      </c>
      <c r="AP15" s="23" t="s">
        <v>2440</v>
      </c>
      <c r="AQ15" s="23"/>
      <c r="AR15" s="2"/>
      <c r="AS15" s="2"/>
      <c r="AT15" s="39" t="s">
        <v>2443</v>
      </c>
      <c r="AU15" s="39"/>
      <c r="AV15" s="39" t="s">
        <v>70</v>
      </c>
      <c r="AW15" s="94" t="s">
        <v>779</v>
      </c>
      <c r="AX15" s="115">
        <v>3677100</v>
      </c>
      <c r="AY15" s="116">
        <v>12</v>
      </c>
      <c r="AZ15" s="116" t="s">
        <v>2426</v>
      </c>
      <c r="BA15" s="116">
        <v>0</v>
      </c>
      <c r="BB15" s="116" t="s">
        <v>81</v>
      </c>
      <c r="BC15" s="117">
        <v>44125200</v>
      </c>
      <c r="BD15" s="72"/>
    </row>
    <row r="16" spans="1:56" s="41" customFormat="1" ht="63" customHeight="1" x14ac:dyDescent="0.25">
      <c r="A16" s="68">
        <v>1076</v>
      </c>
      <c r="B16" s="23" t="s">
        <v>1500</v>
      </c>
      <c r="C16" s="23" t="s">
        <v>2414</v>
      </c>
      <c r="D16" s="39" t="s">
        <v>2414</v>
      </c>
      <c r="E16" s="39" t="s">
        <v>2415</v>
      </c>
      <c r="F16" s="39" t="s">
        <v>1623</v>
      </c>
      <c r="G16" s="23" t="s">
        <v>416</v>
      </c>
      <c r="H16" s="23" t="s">
        <v>412</v>
      </c>
      <c r="I16" s="94" t="s">
        <v>416</v>
      </c>
      <c r="J16" s="94" t="s">
        <v>416</v>
      </c>
      <c r="K16" s="68">
        <f>IF(I16="na",0,IF(COUNTIFS($C$5:C16,C16,$I$5:I16,I16)&gt;1,0,1))</f>
        <v>0</v>
      </c>
      <c r="L16" s="68">
        <f>IF(I16="na",0,IF(COUNTIFS($D$5:D16,D16,$I$5:I16,I16)&gt;1,0,1))</f>
        <v>0</v>
      </c>
      <c r="M16" s="68">
        <f>IF(S16="",0,IF(VLOOKUP(R16,#REF!,2,0)=1,S16-O16,S16-SUMIFS($S:$S,$R:$R,INDEX(meses,VLOOKUP(R16,#REF!,2,0)-1),D:D,D16)))</f>
        <v>0</v>
      </c>
      <c r="N16" s="94"/>
      <c r="O16" s="94"/>
      <c r="P16" s="94"/>
      <c r="Q16" s="94"/>
      <c r="R16" s="94" t="s">
        <v>392</v>
      </c>
      <c r="S16" s="1"/>
      <c r="T16" s="22"/>
      <c r="U16" s="3"/>
      <c r="V16" s="3"/>
      <c r="W16" s="3"/>
      <c r="X16" s="23" t="s">
        <v>416</v>
      </c>
      <c r="Y16" s="23" t="s">
        <v>2438</v>
      </c>
      <c r="Z16" s="23"/>
      <c r="AA16" s="113"/>
      <c r="AB16" s="113"/>
      <c r="AC16" s="113"/>
      <c r="AD16" s="23"/>
      <c r="AE16" s="23"/>
      <c r="AF16" s="3"/>
      <c r="AG16" s="22"/>
      <c r="AH16" s="3"/>
      <c r="AI16" s="3"/>
      <c r="AJ16" s="3"/>
      <c r="AK16" s="23" t="s">
        <v>779</v>
      </c>
      <c r="AL16" s="94"/>
      <c r="AM16" s="94" t="s">
        <v>416</v>
      </c>
      <c r="AN16" s="94" t="s">
        <v>416</v>
      </c>
      <c r="AO16" s="94" t="s">
        <v>416</v>
      </c>
      <c r="AP16" s="23" t="s">
        <v>2440</v>
      </c>
      <c r="AQ16" s="23"/>
      <c r="AR16" s="2"/>
      <c r="AS16" s="2"/>
      <c r="AT16" s="39" t="s">
        <v>2443</v>
      </c>
      <c r="AU16" s="39"/>
      <c r="AV16" s="39" t="s">
        <v>70</v>
      </c>
      <c r="AW16" s="94" t="s">
        <v>779</v>
      </c>
      <c r="AX16" s="115">
        <v>3677100</v>
      </c>
      <c r="AY16" s="116">
        <v>12</v>
      </c>
      <c r="AZ16" s="116" t="s">
        <v>2426</v>
      </c>
      <c r="BA16" s="116">
        <v>0</v>
      </c>
      <c r="BB16" s="116" t="s">
        <v>81</v>
      </c>
      <c r="BC16" s="117">
        <v>44125200</v>
      </c>
      <c r="BD16" s="72"/>
    </row>
    <row r="17" spans="1:56" s="41" customFormat="1" ht="63" customHeight="1" x14ac:dyDescent="0.25">
      <c r="A17" s="68">
        <v>1077</v>
      </c>
      <c r="B17" s="23" t="s">
        <v>1500</v>
      </c>
      <c r="C17" s="23" t="s">
        <v>2414</v>
      </c>
      <c r="D17" s="39" t="s">
        <v>2414</v>
      </c>
      <c r="E17" s="39" t="s">
        <v>2415</v>
      </c>
      <c r="F17" s="39" t="s">
        <v>1623</v>
      </c>
      <c r="G17" s="23" t="s">
        <v>416</v>
      </c>
      <c r="H17" s="23" t="s">
        <v>412</v>
      </c>
      <c r="I17" s="94" t="s">
        <v>416</v>
      </c>
      <c r="J17" s="94" t="s">
        <v>416</v>
      </c>
      <c r="K17" s="68">
        <f>IF(I17="na",0,IF(COUNTIFS($C$5:C17,C17,$I$5:I17,I17)&gt;1,0,1))</f>
        <v>0</v>
      </c>
      <c r="L17" s="68">
        <f>IF(I17="na",0,IF(COUNTIFS($D$5:D17,D17,$I$5:I17,I17)&gt;1,0,1))</f>
        <v>0</v>
      </c>
      <c r="M17" s="68">
        <f>IF(S17="",0,IF(VLOOKUP(R17,#REF!,2,0)=1,S17-O17,S17-SUMIFS($S:$S,$R:$R,INDEX(meses,VLOOKUP(R17,#REF!,2,0)-1),D:D,D17)))</f>
        <v>0</v>
      </c>
      <c r="N17" s="94"/>
      <c r="O17" s="94"/>
      <c r="P17" s="94"/>
      <c r="Q17" s="94"/>
      <c r="R17" s="94" t="s">
        <v>392</v>
      </c>
      <c r="S17" s="1"/>
      <c r="T17" s="22"/>
      <c r="U17" s="3"/>
      <c r="V17" s="3"/>
      <c r="W17" s="3"/>
      <c r="X17" s="23" t="s">
        <v>416</v>
      </c>
      <c r="Y17" s="23" t="s">
        <v>2438</v>
      </c>
      <c r="Z17" s="23"/>
      <c r="AA17" s="113"/>
      <c r="AB17" s="113"/>
      <c r="AC17" s="113"/>
      <c r="AD17" s="23"/>
      <c r="AE17" s="23"/>
      <c r="AF17" s="3"/>
      <c r="AG17" s="22"/>
      <c r="AH17" s="3"/>
      <c r="AI17" s="3"/>
      <c r="AJ17" s="3"/>
      <c r="AK17" s="23" t="s">
        <v>779</v>
      </c>
      <c r="AL17" s="94"/>
      <c r="AM17" s="94" t="s">
        <v>416</v>
      </c>
      <c r="AN17" s="94" t="s">
        <v>416</v>
      </c>
      <c r="AO17" s="94" t="s">
        <v>416</v>
      </c>
      <c r="AP17" s="23" t="s">
        <v>2440</v>
      </c>
      <c r="AQ17" s="23"/>
      <c r="AR17" s="2"/>
      <c r="AS17" s="2"/>
      <c r="AT17" s="39" t="s">
        <v>2443</v>
      </c>
      <c r="AU17" s="39"/>
      <c r="AV17" s="39" t="s">
        <v>70</v>
      </c>
      <c r="AW17" s="94" t="s">
        <v>779</v>
      </c>
      <c r="AX17" s="115">
        <v>3677100</v>
      </c>
      <c r="AY17" s="116">
        <v>12</v>
      </c>
      <c r="AZ17" s="116" t="s">
        <v>2426</v>
      </c>
      <c r="BA17" s="116">
        <v>0</v>
      </c>
      <c r="BB17" s="116" t="s">
        <v>81</v>
      </c>
      <c r="BC17" s="117">
        <v>44125200</v>
      </c>
      <c r="BD17" s="72"/>
    </row>
    <row r="18" spans="1:56" s="41" customFormat="1" ht="63" customHeight="1" x14ac:dyDescent="0.25">
      <c r="A18" s="68">
        <v>1078</v>
      </c>
      <c r="B18" s="23" t="s">
        <v>1500</v>
      </c>
      <c r="C18" s="23" t="s">
        <v>2414</v>
      </c>
      <c r="D18" s="39" t="s">
        <v>2414</v>
      </c>
      <c r="E18" s="39" t="s">
        <v>2415</v>
      </c>
      <c r="F18" s="39" t="s">
        <v>1623</v>
      </c>
      <c r="G18" s="23" t="s">
        <v>416</v>
      </c>
      <c r="H18" s="23" t="s">
        <v>412</v>
      </c>
      <c r="I18" s="94" t="s">
        <v>416</v>
      </c>
      <c r="J18" s="94" t="s">
        <v>416</v>
      </c>
      <c r="K18" s="68">
        <f>IF(I18="na",0,IF(COUNTIFS($C$5:C18,C18,$I$5:I18,I18)&gt;1,0,1))</f>
        <v>0</v>
      </c>
      <c r="L18" s="68">
        <f>IF(I18="na",0,IF(COUNTIFS($D$5:D18,D18,$I$5:I18,I18)&gt;1,0,1))</f>
        <v>0</v>
      </c>
      <c r="M18" s="68">
        <f>IF(S18="",0,IF(VLOOKUP(R18,#REF!,2,0)=1,S18-O18,S18-SUMIFS($S:$S,$R:$R,INDEX(meses,VLOOKUP(R18,#REF!,2,0)-1),D:D,D18)))</f>
        <v>0</v>
      </c>
      <c r="N18" s="94"/>
      <c r="O18" s="94"/>
      <c r="P18" s="94"/>
      <c r="Q18" s="94"/>
      <c r="R18" s="94" t="s">
        <v>392</v>
      </c>
      <c r="S18" s="1"/>
      <c r="T18" s="22"/>
      <c r="U18" s="3"/>
      <c r="V18" s="3"/>
      <c r="W18" s="3"/>
      <c r="X18" s="23" t="s">
        <v>416</v>
      </c>
      <c r="Y18" s="23" t="s">
        <v>2438</v>
      </c>
      <c r="Z18" s="23"/>
      <c r="AA18" s="113"/>
      <c r="AB18" s="113"/>
      <c r="AC18" s="113"/>
      <c r="AD18" s="23"/>
      <c r="AE18" s="23"/>
      <c r="AF18" s="3"/>
      <c r="AG18" s="22"/>
      <c r="AH18" s="3"/>
      <c r="AI18" s="3"/>
      <c r="AJ18" s="3"/>
      <c r="AK18" s="23" t="s">
        <v>779</v>
      </c>
      <c r="AL18" s="94"/>
      <c r="AM18" s="94" t="s">
        <v>416</v>
      </c>
      <c r="AN18" s="94" t="s">
        <v>416</v>
      </c>
      <c r="AO18" s="94" t="s">
        <v>416</v>
      </c>
      <c r="AP18" s="23" t="s">
        <v>2440</v>
      </c>
      <c r="AQ18" s="23"/>
      <c r="AR18" s="2"/>
      <c r="AS18" s="2"/>
      <c r="AT18" s="39" t="s">
        <v>2444</v>
      </c>
      <c r="AU18" s="39"/>
      <c r="AV18" s="39" t="s">
        <v>70</v>
      </c>
      <c r="AW18" s="94" t="s">
        <v>779</v>
      </c>
      <c r="AX18" s="115">
        <v>3677100</v>
      </c>
      <c r="AY18" s="116">
        <v>12</v>
      </c>
      <c r="AZ18" s="116" t="s">
        <v>2426</v>
      </c>
      <c r="BA18" s="116">
        <v>0</v>
      </c>
      <c r="BB18" s="116" t="s">
        <v>81</v>
      </c>
      <c r="BC18" s="117">
        <v>44125200</v>
      </c>
      <c r="BD18" s="72"/>
    </row>
    <row r="19" spans="1:56" s="41" customFormat="1" ht="63" customHeight="1" x14ac:dyDescent="0.25">
      <c r="A19" s="68">
        <v>1079</v>
      </c>
      <c r="B19" s="23" t="s">
        <v>1500</v>
      </c>
      <c r="C19" s="23" t="s">
        <v>2414</v>
      </c>
      <c r="D19" s="39" t="s">
        <v>2414</v>
      </c>
      <c r="E19" s="39" t="s">
        <v>2415</v>
      </c>
      <c r="F19" s="39" t="s">
        <v>1623</v>
      </c>
      <c r="G19" s="23" t="s">
        <v>416</v>
      </c>
      <c r="H19" s="23" t="s">
        <v>412</v>
      </c>
      <c r="I19" s="94" t="s">
        <v>416</v>
      </c>
      <c r="J19" s="94" t="s">
        <v>416</v>
      </c>
      <c r="K19" s="68">
        <f>IF(I19="na",0,IF(COUNTIFS($C$5:C19,C19,$I$5:I19,I19)&gt;1,0,1))</f>
        <v>0</v>
      </c>
      <c r="L19" s="68">
        <f>IF(I19="na",0,IF(COUNTIFS($D$5:D19,D19,$I$5:I19,I19)&gt;1,0,1))</f>
        <v>0</v>
      </c>
      <c r="M19" s="68">
        <f>IF(S19="",0,IF(VLOOKUP(R19,#REF!,2,0)=1,S19-O19,S19-SUMIFS($S:$S,$R:$R,INDEX(meses,VLOOKUP(R19,#REF!,2,0)-1),D:D,D19)))</f>
        <v>0</v>
      </c>
      <c r="N19" s="94"/>
      <c r="O19" s="94"/>
      <c r="P19" s="94"/>
      <c r="Q19" s="94"/>
      <c r="R19" s="94" t="s">
        <v>392</v>
      </c>
      <c r="S19" s="1"/>
      <c r="T19" s="22"/>
      <c r="U19" s="3"/>
      <c r="V19" s="3"/>
      <c r="W19" s="3"/>
      <c r="X19" s="23" t="s">
        <v>416</v>
      </c>
      <c r="Y19" s="23" t="s">
        <v>2438</v>
      </c>
      <c r="Z19" s="23"/>
      <c r="AA19" s="113"/>
      <c r="AB19" s="113"/>
      <c r="AC19" s="113"/>
      <c r="AD19" s="23"/>
      <c r="AE19" s="23"/>
      <c r="AF19" s="3"/>
      <c r="AG19" s="22"/>
      <c r="AH19" s="3"/>
      <c r="AI19" s="3"/>
      <c r="AJ19" s="3"/>
      <c r="AK19" s="23" t="s">
        <v>779</v>
      </c>
      <c r="AL19" s="94"/>
      <c r="AM19" s="94" t="s">
        <v>416</v>
      </c>
      <c r="AN19" s="94" t="s">
        <v>416</v>
      </c>
      <c r="AO19" s="94" t="s">
        <v>416</v>
      </c>
      <c r="AP19" s="23" t="s">
        <v>2440</v>
      </c>
      <c r="AQ19" s="23"/>
      <c r="AR19" s="2"/>
      <c r="AS19" s="2"/>
      <c r="AT19" s="39" t="s">
        <v>2445</v>
      </c>
      <c r="AU19" s="39"/>
      <c r="AV19" s="39" t="s">
        <v>70</v>
      </c>
      <c r="AW19" s="94" t="s">
        <v>779</v>
      </c>
      <c r="AX19" s="115">
        <v>9323348</v>
      </c>
      <c r="AY19" s="116">
        <v>12</v>
      </c>
      <c r="AZ19" s="116" t="s">
        <v>2426</v>
      </c>
      <c r="BA19" s="116">
        <v>0</v>
      </c>
      <c r="BB19" s="116" t="s">
        <v>81</v>
      </c>
      <c r="BC19" s="117">
        <v>111880176</v>
      </c>
      <c r="BD19" s="72"/>
    </row>
    <row r="20" spans="1:56" s="41" customFormat="1" ht="63" customHeight="1" x14ac:dyDescent="0.25">
      <c r="A20" s="68">
        <v>1080</v>
      </c>
      <c r="B20" s="23" t="s">
        <v>1500</v>
      </c>
      <c r="C20" s="23" t="s">
        <v>2414</v>
      </c>
      <c r="D20" s="39" t="s">
        <v>2414</v>
      </c>
      <c r="E20" s="39" t="s">
        <v>2415</v>
      </c>
      <c r="F20" s="39" t="s">
        <v>2416</v>
      </c>
      <c r="G20" s="23" t="s">
        <v>416</v>
      </c>
      <c r="H20" s="23" t="s">
        <v>412</v>
      </c>
      <c r="I20" s="94" t="s">
        <v>416</v>
      </c>
      <c r="J20" s="94" t="s">
        <v>416</v>
      </c>
      <c r="K20" s="68">
        <f>IF(I20="na",0,IF(COUNTIFS($C$5:C20,C20,$I$5:I20,I20)&gt;1,0,1))</f>
        <v>0</v>
      </c>
      <c r="L20" s="68">
        <f>IF(I20="na",0,IF(COUNTIFS($D$5:D20,D20,$I$5:I20,I20)&gt;1,0,1))</f>
        <v>0</v>
      </c>
      <c r="M20" s="68">
        <f>IF(S20="",0,IF(VLOOKUP(R20,#REF!,2,0)=1,S20-O20,S20-SUMIFS($S:$S,$R:$R,INDEX(meses,VLOOKUP(R20,#REF!,2,0)-1),D:D,D20)))</f>
        <v>0</v>
      </c>
      <c r="N20" s="94"/>
      <c r="O20" s="94"/>
      <c r="P20" s="94"/>
      <c r="Q20" s="94"/>
      <c r="R20" s="94" t="s">
        <v>392</v>
      </c>
      <c r="S20" s="1"/>
      <c r="T20" s="22"/>
      <c r="U20" s="3"/>
      <c r="V20" s="3"/>
      <c r="W20" s="3"/>
      <c r="X20" s="23" t="s">
        <v>416</v>
      </c>
      <c r="Y20" s="23" t="s">
        <v>2417</v>
      </c>
      <c r="Z20" s="23" t="s">
        <v>2418</v>
      </c>
      <c r="AA20" s="113">
        <v>0</v>
      </c>
      <c r="AB20" s="113">
        <v>2</v>
      </c>
      <c r="AC20" s="69">
        <f t="shared" ref="AC20:AC26" si="2">AB20-AA20</f>
        <v>2</v>
      </c>
      <c r="AD20" s="23" t="s">
        <v>2419</v>
      </c>
      <c r="AE20" s="23" t="s">
        <v>2420</v>
      </c>
      <c r="AF20" s="3"/>
      <c r="AG20" s="22">
        <f t="shared" ref="AG20:AG26" si="3">(AF20-AA20)/(AB20-AA20)</f>
        <v>0</v>
      </c>
      <c r="AH20" s="3"/>
      <c r="AI20" s="3"/>
      <c r="AJ20" s="3"/>
      <c r="AK20" s="23" t="s">
        <v>1508</v>
      </c>
      <c r="AL20" s="94" t="s">
        <v>46</v>
      </c>
      <c r="AM20" s="94">
        <v>2299</v>
      </c>
      <c r="AN20" s="94" t="s">
        <v>48</v>
      </c>
      <c r="AO20" s="94" t="s">
        <v>1509</v>
      </c>
      <c r="AP20" s="23" t="s">
        <v>2421</v>
      </c>
      <c r="AQ20" s="23" t="s">
        <v>416</v>
      </c>
      <c r="AR20" s="2" t="s">
        <v>416</v>
      </c>
      <c r="AS20" s="2"/>
      <c r="AT20" s="39" t="s">
        <v>2422</v>
      </c>
      <c r="AU20" s="39"/>
      <c r="AV20" s="39" t="s">
        <v>448</v>
      </c>
      <c r="AW20" s="94" t="s">
        <v>55</v>
      </c>
      <c r="AX20" s="115">
        <v>5500000</v>
      </c>
      <c r="AY20" s="116">
        <v>1</v>
      </c>
      <c r="AZ20" s="116" t="s">
        <v>2423</v>
      </c>
      <c r="BA20" s="116" t="s">
        <v>1569</v>
      </c>
      <c r="BB20" s="116" t="s">
        <v>450</v>
      </c>
      <c r="BC20" s="117">
        <v>0</v>
      </c>
      <c r="BD20" s="72"/>
    </row>
    <row r="21" spans="1:56" s="41" customFormat="1" ht="63" customHeight="1" x14ac:dyDescent="0.25">
      <c r="A21" s="68">
        <v>1081</v>
      </c>
      <c r="B21" s="23" t="s">
        <v>1500</v>
      </c>
      <c r="C21" s="23" t="s">
        <v>2414</v>
      </c>
      <c r="D21" s="39" t="s">
        <v>2414</v>
      </c>
      <c r="E21" s="39" t="s">
        <v>2415</v>
      </c>
      <c r="F21" s="39" t="s">
        <v>2416</v>
      </c>
      <c r="G21" s="23" t="s">
        <v>416</v>
      </c>
      <c r="H21" s="23" t="s">
        <v>412</v>
      </c>
      <c r="I21" s="94" t="s">
        <v>416</v>
      </c>
      <c r="J21" s="94" t="s">
        <v>416</v>
      </c>
      <c r="K21" s="68">
        <f>IF(I21="na",0,IF(COUNTIFS($C$5:C21,C21,$I$5:I21,I21)&gt;1,0,1))</f>
        <v>0</v>
      </c>
      <c r="L21" s="68">
        <f>IF(I21="na",0,IF(COUNTIFS($D$5:D21,D21,$I$5:I21,I21)&gt;1,0,1))</f>
        <v>0</v>
      </c>
      <c r="M21" s="68">
        <f>IF(S21="",0,IF(VLOOKUP(R21,#REF!,2,0)=1,S21-O21,S21-SUMIFS($S:$S,$R:$R,INDEX(meses,VLOOKUP(R21,#REF!,2,0)-1),D:D,D21)))</f>
        <v>0</v>
      </c>
      <c r="N21" s="94"/>
      <c r="O21" s="94"/>
      <c r="P21" s="94"/>
      <c r="Q21" s="94"/>
      <c r="R21" s="94" t="s">
        <v>392</v>
      </c>
      <c r="S21" s="1"/>
      <c r="T21" s="22"/>
      <c r="U21" s="3"/>
      <c r="V21" s="3"/>
      <c r="W21" s="3"/>
      <c r="X21" s="23" t="s">
        <v>416</v>
      </c>
      <c r="Y21" s="23" t="s">
        <v>2424</v>
      </c>
      <c r="Z21" s="23" t="s">
        <v>2418</v>
      </c>
      <c r="AA21" s="113">
        <v>0</v>
      </c>
      <c r="AB21" s="113">
        <v>2</v>
      </c>
      <c r="AC21" s="69">
        <f t="shared" si="2"/>
        <v>2</v>
      </c>
      <c r="AD21" s="23" t="s">
        <v>2419</v>
      </c>
      <c r="AE21" s="23" t="s">
        <v>274</v>
      </c>
      <c r="AF21" s="3"/>
      <c r="AG21" s="22">
        <f t="shared" si="3"/>
        <v>0</v>
      </c>
      <c r="AH21" s="3"/>
      <c r="AI21" s="3"/>
      <c r="AJ21" s="3"/>
      <c r="AK21" s="23" t="s">
        <v>779</v>
      </c>
      <c r="AL21" s="94"/>
      <c r="AM21" s="94" t="s">
        <v>416</v>
      </c>
      <c r="AN21" s="94" t="s">
        <v>416</v>
      </c>
      <c r="AO21" s="94" t="s">
        <v>416</v>
      </c>
      <c r="AP21" s="23" t="s">
        <v>2421</v>
      </c>
      <c r="AQ21" s="23"/>
      <c r="AR21" s="2"/>
      <c r="AS21" s="2"/>
      <c r="AT21" s="39" t="s">
        <v>2425</v>
      </c>
      <c r="AU21" s="39"/>
      <c r="AV21" s="39" t="s">
        <v>70</v>
      </c>
      <c r="AW21" s="94" t="s">
        <v>779</v>
      </c>
      <c r="AX21" s="115">
        <v>6535144</v>
      </c>
      <c r="AY21" s="116">
        <v>12</v>
      </c>
      <c r="AZ21" s="116" t="s">
        <v>2426</v>
      </c>
      <c r="BA21" s="116">
        <v>0</v>
      </c>
      <c r="BB21" s="116" t="s">
        <v>81</v>
      </c>
      <c r="BC21" s="117">
        <v>78421728</v>
      </c>
      <c r="BD21" s="72"/>
    </row>
    <row r="22" spans="1:56" s="41" customFormat="1" ht="63" customHeight="1" x14ac:dyDescent="0.25">
      <c r="A22" s="68">
        <v>1082</v>
      </c>
      <c r="B22" s="23" t="s">
        <v>1500</v>
      </c>
      <c r="C22" s="23" t="s">
        <v>2414</v>
      </c>
      <c r="D22" s="39" t="s">
        <v>2414</v>
      </c>
      <c r="E22" s="39" t="s">
        <v>2415</v>
      </c>
      <c r="F22" s="39" t="s">
        <v>2416</v>
      </c>
      <c r="G22" s="23" t="s">
        <v>416</v>
      </c>
      <c r="H22" s="23" t="s">
        <v>412</v>
      </c>
      <c r="I22" s="94" t="s">
        <v>416</v>
      </c>
      <c r="J22" s="94" t="s">
        <v>416</v>
      </c>
      <c r="K22" s="68">
        <f>IF(I22="na",0,IF(COUNTIFS($C$5:C22,C22,$I$5:I22,I22)&gt;1,0,1))</f>
        <v>0</v>
      </c>
      <c r="L22" s="68">
        <f>IF(I22="na",0,IF(COUNTIFS($D$5:D22,D22,$I$5:I22,I22)&gt;1,0,1))</f>
        <v>0</v>
      </c>
      <c r="M22" s="68">
        <f>IF(S22="",0,IF(VLOOKUP(R22,#REF!,2,0)=1,S22-O22,S22-SUMIFS($S:$S,$R:$R,INDEX(meses,VLOOKUP(R22,#REF!,2,0)-1),D:D,D22)))</f>
        <v>0</v>
      </c>
      <c r="N22" s="94"/>
      <c r="O22" s="94"/>
      <c r="P22" s="94"/>
      <c r="Q22" s="94"/>
      <c r="R22" s="94" t="s">
        <v>392</v>
      </c>
      <c r="S22" s="1"/>
      <c r="T22" s="22"/>
      <c r="U22" s="3"/>
      <c r="V22" s="3"/>
      <c r="W22" s="3"/>
      <c r="X22" s="23" t="s">
        <v>416</v>
      </c>
      <c r="Y22" s="23" t="s">
        <v>2427</v>
      </c>
      <c r="Z22" s="23" t="s">
        <v>2418</v>
      </c>
      <c r="AA22" s="113">
        <v>0</v>
      </c>
      <c r="AB22" s="113">
        <v>2</v>
      </c>
      <c r="AC22" s="69">
        <f t="shared" si="2"/>
        <v>2</v>
      </c>
      <c r="AD22" s="23" t="s">
        <v>2419</v>
      </c>
      <c r="AE22" s="23" t="s">
        <v>2420</v>
      </c>
      <c r="AF22" s="3"/>
      <c r="AG22" s="22">
        <f t="shared" si="3"/>
        <v>0</v>
      </c>
      <c r="AH22" s="3"/>
      <c r="AI22" s="3"/>
      <c r="AJ22" s="3"/>
      <c r="AK22" s="23" t="s">
        <v>779</v>
      </c>
      <c r="AL22" s="94"/>
      <c r="AM22" s="94" t="s">
        <v>416</v>
      </c>
      <c r="AN22" s="94" t="s">
        <v>416</v>
      </c>
      <c r="AO22" s="94" t="s">
        <v>416</v>
      </c>
      <c r="AP22" s="23" t="s">
        <v>2428</v>
      </c>
      <c r="AQ22" s="23"/>
      <c r="AR22" s="2"/>
      <c r="AS22" s="2"/>
      <c r="AT22" s="39" t="s">
        <v>2429</v>
      </c>
      <c r="AU22" s="39"/>
      <c r="AV22" s="39" t="s">
        <v>70</v>
      </c>
      <c r="AW22" s="94" t="s">
        <v>779</v>
      </c>
      <c r="AX22" s="115">
        <v>2471228</v>
      </c>
      <c r="AY22" s="116">
        <v>12</v>
      </c>
      <c r="AZ22" s="116" t="s">
        <v>2426</v>
      </c>
      <c r="BA22" s="116">
        <v>0</v>
      </c>
      <c r="BB22" s="116" t="s">
        <v>81</v>
      </c>
      <c r="BC22" s="117">
        <v>29654736</v>
      </c>
      <c r="BD22" s="72"/>
    </row>
    <row r="23" spans="1:56" s="41" customFormat="1" ht="63" customHeight="1" x14ac:dyDescent="0.25">
      <c r="A23" s="68">
        <v>1083</v>
      </c>
      <c r="B23" s="23" t="s">
        <v>1500</v>
      </c>
      <c r="C23" s="23" t="s">
        <v>2414</v>
      </c>
      <c r="D23" s="39" t="s">
        <v>2414</v>
      </c>
      <c r="E23" s="39" t="s">
        <v>2415</v>
      </c>
      <c r="F23" s="39" t="s">
        <v>2416</v>
      </c>
      <c r="G23" s="23" t="s">
        <v>416</v>
      </c>
      <c r="H23" s="23" t="s">
        <v>412</v>
      </c>
      <c r="I23" s="94" t="s">
        <v>416</v>
      </c>
      <c r="J23" s="94" t="s">
        <v>416</v>
      </c>
      <c r="K23" s="68">
        <f>IF(I23="na",0,IF(COUNTIFS($C$5:C23,C23,$I$5:I23,I23)&gt;1,0,1))</f>
        <v>0</v>
      </c>
      <c r="L23" s="68">
        <f>IF(I23="na",0,IF(COUNTIFS($D$5:D23,D23,$I$5:I23,I23)&gt;1,0,1))</f>
        <v>0</v>
      </c>
      <c r="M23" s="68">
        <f>IF(S23="",0,IF(VLOOKUP(R23,#REF!,2,0)=1,S23-O23,S23-SUMIFS($S:$S,$R:$R,INDEX(meses,VLOOKUP(R23,#REF!,2,0)-1),D:D,D23)))</f>
        <v>0</v>
      </c>
      <c r="N23" s="94"/>
      <c r="O23" s="94"/>
      <c r="P23" s="94"/>
      <c r="Q23" s="94"/>
      <c r="R23" s="94" t="s">
        <v>392</v>
      </c>
      <c r="S23" s="1"/>
      <c r="T23" s="22"/>
      <c r="U23" s="3"/>
      <c r="V23" s="3"/>
      <c r="W23" s="3"/>
      <c r="X23" s="23" t="s">
        <v>416</v>
      </c>
      <c r="Y23" s="23" t="s">
        <v>2430</v>
      </c>
      <c r="Z23" s="23" t="s">
        <v>2418</v>
      </c>
      <c r="AA23" s="113">
        <v>0</v>
      </c>
      <c r="AB23" s="113">
        <v>1</v>
      </c>
      <c r="AC23" s="69">
        <f t="shared" si="2"/>
        <v>1</v>
      </c>
      <c r="AD23" s="23" t="s">
        <v>2419</v>
      </c>
      <c r="AE23" s="23" t="s">
        <v>2431</v>
      </c>
      <c r="AF23" s="3"/>
      <c r="AG23" s="22">
        <f t="shared" si="3"/>
        <v>0</v>
      </c>
      <c r="AH23" s="3"/>
      <c r="AI23" s="3"/>
      <c r="AJ23" s="3"/>
      <c r="AK23" s="23" t="s">
        <v>779</v>
      </c>
      <c r="AL23" s="94"/>
      <c r="AM23" s="94" t="s">
        <v>416</v>
      </c>
      <c r="AN23" s="94" t="s">
        <v>416</v>
      </c>
      <c r="AO23" s="94" t="s">
        <v>416</v>
      </c>
      <c r="AP23" s="23" t="s">
        <v>2432</v>
      </c>
      <c r="AQ23" s="23"/>
      <c r="AR23" s="2"/>
      <c r="AS23" s="2"/>
      <c r="AT23" s="39" t="s">
        <v>2425</v>
      </c>
      <c r="AU23" s="39"/>
      <c r="AV23" s="39" t="s">
        <v>70</v>
      </c>
      <c r="AW23" s="94" t="s">
        <v>779</v>
      </c>
      <c r="AX23" s="115">
        <v>6535144</v>
      </c>
      <c r="AY23" s="116">
        <v>12</v>
      </c>
      <c r="AZ23" s="116" t="s">
        <v>2426</v>
      </c>
      <c r="BA23" s="116">
        <v>0</v>
      </c>
      <c r="BB23" s="116" t="s">
        <v>81</v>
      </c>
      <c r="BC23" s="117">
        <v>78421728</v>
      </c>
      <c r="BD23" s="72"/>
    </row>
    <row r="24" spans="1:56" s="41" customFormat="1" ht="131.25" customHeight="1" x14ac:dyDescent="0.25">
      <c r="A24" s="68">
        <v>1084</v>
      </c>
      <c r="B24" s="23" t="s">
        <v>1500</v>
      </c>
      <c r="C24" s="23" t="s">
        <v>2414</v>
      </c>
      <c r="D24" s="39" t="s">
        <v>2414</v>
      </c>
      <c r="E24" s="39" t="s">
        <v>2415</v>
      </c>
      <c r="F24" s="39" t="s">
        <v>2416</v>
      </c>
      <c r="G24" s="23" t="s">
        <v>416</v>
      </c>
      <c r="H24" s="23" t="s">
        <v>412</v>
      </c>
      <c r="I24" s="94" t="s">
        <v>416</v>
      </c>
      <c r="J24" s="94" t="s">
        <v>416</v>
      </c>
      <c r="K24" s="68">
        <f>IF(I24="na",0,IF(COUNTIFS($C$5:C24,C24,$I$5:I24,I24)&gt;1,0,1))</f>
        <v>0</v>
      </c>
      <c r="L24" s="68">
        <f>IF(I24="na",0,IF(COUNTIFS($D$5:D24,D24,$I$5:I24,I24)&gt;1,0,1))</f>
        <v>0</v>
      </c>
      <c r="M24" s="68">
        <f>IF(S24="",0,IF(VLOOKUP(R24,#REF!,2,0)=1,S24-O24,S24-SUMIFS($S:$S,$R:$R,INDEX(meses,VLOOKUP(R24,#REF!,2,0)-1),D:D,D24)))</f>
        <v>0</v>
      </c>
      <c r="N24" s="94"/>
      <c r="O24" s="94"/>
      <c r="P24" s="94"/>
      <c r="Q24" s="94"/>
      <c r="R24" s="94" t="s">
        <v>392</v>
      </c>
      <c r="S24" s="1"/>
      <c r="T24" s="22"/>
      <c r="U24" s="3"/>
      <c r="V24" s="3"/>
      <c r="W24" s="3"/>
      <c r="X24" s="23" t="s">
        <v>416</v>
      </c>
      <c r="Y24" s="23" t="s">
        <v>2446</v>
      </c>
      <c r="Z24" s="23" t="s">
        <v>2418</v>
      </c>
      <c r="AA24" s="113">
        <v>0</v>
      </c>
      <c r="AB24" s="113">
        <v>1</v>
      </c>
      <c r="AC24" s="69">
        <f t="shared" si="2"/>
        <v>1</v>
      </c>
      <c r="AD24" s="23" t="s">
        <v>2419</v>
      </c>
      <c r="AE24" s="23" t="s">
        <v>2447</v>
      </c>
      <c r="AF24" s="3"/>
      <c r="AG24" s="22">
        <f t="shared" si="3"/>
        <v>0</v>
      </c>
      <c r="AH24" s="3"/>
      <c r="AI24" s="3"/>
      <c r="AJ24" s="3"/>
      <c r="AK24" s="23" t="s">
        <v>779</v>
      </c>
      <c r="AL24" s="94"/>
      <c r="AM24" s="94" t="s">
        <v>416</v>
      </c>
      <c r="AN24" s="94" t="s">
        <v>416</v>
      </c>
      <c r="AO24" s="94" t="s">
        <v>416</v>
      </c>
      <c r="AP24" s="23" t="s">
        <v>2432</v>
      </c>
      <c r="AQ24" s="23"/>
      <c r="AR24" s="2"/>
      <c r="AS24" s="2"/>
      <c r="AT24" s="39" t="s">
        <v>2425</v>
      </c>
      <c r="AU24" s="39"/>
      <c r="AV24" s="39" t="s">
        <v>70</v>
      </c>
      <c r="AW24" s="94" t="s">
        <v>779</v>
      </c>
      <c r="AX24" s="115">
        <v>6535144</v>
      </c>
      <c r="AY24" s="116">
        <v>12</v>
      </c>
      <c r="AZ24" s="116" t="s">
        <v>2426</v>
      </c>
      <c r="BA24" s="116">
        <v>0</v>
      </c>
      <c r="BB24" s="116" t="s">
        <v>81</v>
      </c>
      <c r="BC24" s="117">
        <v>78421728</v>
      </c>
      <c r="BD24" s="72"/>
    </row>
    <row r="25" spans="1:56" s="41" customFormat="1" ht="63" customHeight="1" x14ac:dyDescent="0.25">
      <c r="A25" s="68">
        <v>1085</v>
      </c>
      <c r="B25" s="23" t="s">
        <v>1500</v>
      </c>
      <c r="C25" s="23" t="s">
        <v>2414</v>
      </c>
      <c r="D25" s="39" t="s">
        <v>2414</v>
      </c>
      <c r="E25" s="39" t="s">
        <v>2415</v>
      </c>
      <c r="F25" s="39" t="s">
        <v>1623</v>
      </c>
      <c r="G25" s="23" t="s">
        <v>416</v>
      </c>
      <c r="H25" s="23" t="s">
        <v>412</v>
      </c>
      <c r="I25" s="94" t="s">
        <v>416</v>
      </c>
      <c r="J25" s="94" t="s">
        <v>416</v>
      </c>
      <c r="K25" s="68">
        <f>IF(I25="na",0,IF(COUNTIFS($C$5:C25,C25,$I$5:I25,I25)&gt;1,0,1))</f>
        <v>0</v>
      </c>
      <c r="L25" s="68">
        <f>IF(I25="na",0,IF(COUNTIFS($D$5:D25,D25,$I$5:I25,I25)&gt;1,0,1))</f>
        <v>0</v>
      </c>
      <c r="M25" s="68">
        <f>IF(S25="",0,IF(VLOOKUP(R25,#REF!,2,0)=1,S25-O25,S25-SUMIFS($S:$S,$R:$R,INDEX(meses,VLOOKUP(R25,#REF!,2,0)-1),D:D,D25)))</f>
        <v>0</v>
      </c>
      <c r="N25" s="94"/>
      <c r="O25" s="94"/>
      <c r="P25" s="94"/>
      <c r="Q25" s="94"/>
      <c r="R25" s="94" t="s">
        <v>392</v>
      </c>
      <c r="S25" s="1"/>
      <c r="T25" s="22"/>
      <c r="U25" s="3"/>
      <c r="V25" s="3"/>
      <c r="W25" s="3"/>
      <c r="X25" s="23" t="s">
        <v>416</v>
      </c>
      <c r="Y25" s="23" t="s">
        <v>2435</v>
      </c>
      <c r="Z25" s="23" t="s">
        <v>2418</v>
      </c>
      <c r="AA25" s="113">
        <v>0</v>
      </c>
      <c r="AB25" s="113">
        <v>1</v>
      </c>
      <c r="AC25" s="69">
        <f t="shared" si="2"/>
        <v>1</v>
      </c>
      <c r="AD25" s="23" t="s">
        <v>2419</v>
      </c>
      <c r="AE25" s="23" t="s">
        <v>2436</v>
      </c>
      <c r="AF25" s="3"/>
      <c r="AG25" s="22">
        <f t="shared" si="3"/>
        <v>0</v>
      </c>
      <c r="AH25" s="3"/>
      <c r="AI25" s="3"/>
      <c r="AJ25" s="3"/>
      <c r="AK25" s="23" t="s">
        <v>779</v>
      </c>
      <c r="AL25" s="94"/>
      <c r="AM25" s="94" t="s">
        <v>416</v>
      </c>
      <c r="AN25" s="94" t="s">
        <v>416</v>
      </c>
      <c r="AO25" s="94" t="s">
        <v>416</v>
      </c>
      <c r="AP25" s="23" t="s">
        <v>2437</v>
      </c>
      <c r="AQ25" s="23"/>
      <c r="AR25" s="2"/>
      <c r="AS25" s="2"/>
      <c r="AT25" s="39" t="s">
        <v>2425</v>
      </c>
      <c r="AU25" s="39"/>
      <c r="AV25" s="39" t="s">
        <v>70</v>
      </c>
      <c r="AW25" s="94" t="s">
        <v>779</v>
      </c>
      <c r="AX25" s="115">
        <v>6535144</v>
      </c>
      <c r="AY25" s="116">
        <v>12</v>
      </c>
      <c r="AZ25" s="116" t="s">
        <v>2426</v>
      </c>
      <c r="BA25" s="116">
        <v>0</v>
      </c>
      <c r="BB25" s="116" t="s">
        <v>81</v>
      </c>
      <c r="BC25" s="117">
        <v>78421728</v>
      </c>
      <c r="BD25" s="72"/>
    </row>
    <row r="26" spans="1:56" s="41" customFormat="1" ht="63" customHeight="1" x14ac:dyDescent="0.25">
      <c r="A26" s="68">
        <v>1086</v>
      </c>
      <c r="B26" s="23" t="s">
        <v>1500</v>
      </c>
      <c r="C26" s="23" t="s">
        <v>2414</v>
      </c>
      <c r="D26" s="39" t="s">
        <v>2414</v>
      </c>
      <c r="E26" s="39" t="s">
        <v>2415</v>
      </c>
      <c r="F26" s="39" t="s">
        <v>1623</v>
      </c>
      <c r="G26" s="23" t="s">
        <v>416</v>
      </c>
      <c r="H26" s="23" t="s">
        <v>412</v>
      </c>
      <c r="I26" s="94" t="s">
        <v>416</v>
      </c>
      <c r="J26" s="94" t="s">
        <v>416</v>
      </c>
      <c r="K26" s="68">
        <f>IF(I26="na",0,IF(COUNTIFS($C$5:C26,C26,$I$5:I26,I26)&gt;1,0,1))</f>
        <v>0</v>
      </c>
      <c r="L26" s="68">
        <f>IF(I26="na",0,IF(COUNTIFS($D$5:D26,D26,$I$5:I26,I26)&gt;1,0,1))</f>
        <v>0</v>
      </c>
      <c r="M26" s="68">
        <f>IF(S26="",0,IF(VLOOKUP(R26,#REF!,2,0)=1,S26-O26,S26-SUMIFS($S:$S,$R:$R,INDEX(meses,VLOOKUP(R26,#REF!,2,0)-1),D:D,D26)))</f>
        <v>0</v>
      </c>
      <c r="N26" s="94"/>
      <c r="O26" s="94"/>
      <c r="P26" s="94"/>
      <c r="Q26" s="94"/>
      <c r="R26" s="94" t="s">
        <v>392</v>
      </c>
      <c r="S26" s="1"/>
      <c r="T26" s="22"/>
      <c r="U26" s="3"/>
      <c r="V26" s="3"/>
      <c r="W26" s="3"/>
      <c r="X26" s="23" t="s">
        <v>416</v>
      </c>
      <c r="Y26" s="23" t="s">
        <v>2438</v>
      </c>
      <c r="Z26" s="23" t="s">
        <v>2418</v>
      </c>
      <c r="AA26" s="113">
        <v>0</v>
      </c>
      <c r="AB26" s="113">
        <v>1</v>
      </c>
      <c r="AC26" s="69">
        <f t="shared" si="2"/>
        <v>1</v>
      </c>
      <c r="AD26" s="23" t="s">
        <v>2419</v>
      </c>
      <c r="AE26" s="23" t="s">
        <v>2439</v>
      </c>
      <c r="AF26" s="3"/>
      <c r="AG26" s="22">
        <f t="shared" si="3"/>
        <v>0</v>
      </c>
      <c r="AH26" s="3"/>
      <c r="AI26" s="3"/>
      <c r="AJ26" s="3"/>
      <c r="AK26" s="23" t="s">
        <v>779</v>
      </c>
      <c r="AL26" s="94"/>
      <c r="AM26" s="94" t="s">
        <v>416</v>
      </c>
      <c r="AN26" s="94" t="s">
        <v>416</v>
      </c>
      <c r="AO26" s="94" t="s">
        <v>416</v>
      </c>
      <c r="AP26" s="23" t="s">
        <v>2440</v>
      </c>
      <c r="AQ26" s="23"/>
      <c r="AR26" s="2"/>
      <c r="AS26" s="2"/>
      <c r="AT26" s="39" t="s">
        <v>2441</v>
      </c>
      <c r="AU26" s="39"/>
      <c r="AV26" s="39" t="s">
        <v>70</v>
      </c>
      <c r="AW26" s="94" t="s">
        <v>779</v>
      </c>
      <c r="AX26" s="115">
        <v>6535144</v>
      </c>
      <c r="AY26" s="116">
        <v>12</v>
      </c>
      <c r="AZ26" s="116" t="s">
        <v>2426</v>
      </c>
      <c r="BA26" s="116">
        <v>0</v>
      </c>
      <c r="BB26" s="116" t="s">
        <v>81</v>
      </c>
      <c r="BC26" s="117">
        <v>78421728</v>
      </c>
      <c r="BD26" s="72"/>
    </row>
    <row r="27" spans="1:56" s="41" customFormat="1" ht="63" customHeight="1" x14ac:dyDescent="0.25">
      <c r="A27" s="68">
        <v>1087</v>
      </c>
      <c r="B27" s="23" t="s">
        <v>1500</v>
      </c>
      <c r="C27" s="23" t="s">
        <v>2414</v>
      </c>
      <c r="D27" s="39" t="s">
        <v>2414</v>
      </c>
      <c r="E27" s="39" t="s">
        <v>2415</v>
      </c>
      <c r="F27" s="39" t="s">
        <v>1623</v>
      </c>
      <c r="G27" s="23" t="s">
        <v>416</v>
      </c>
      <c r="H27" s="23" t="s">
        <v>412</v>
      </c>
      <c r="I27" s="94" t="s">
        <v>416</v>
      </c>
      <c r="J27" s="94" t="s">
        <v>416</v>
      </c>
      <c r="K27" s="68">
        <f>IF(I27="na",0,IF(COUNTIFS($C$5:C27,C27,$I$5:I27,I27)&gt;1,0,1))</f>
        <v>0</v>
      </c>
      <c r="L27" s="68">
        <f>IF(I27="na",0,IF(COUNTIFS($D$5:D27,D27,$I$5:I27,I27)&gt;1,0,1))</f>
        <v>0</v>
      </c>
      <c r="M27" s="68">
        <f>IF(S27="",0,IF(VLOOKUP(R27,#REF!,2,0)=1,S27-O27,S27-SUMIFS($S:$S,$R:$R,INDEX(meses,VLOOKUP(R27,#REF!,2,0)-1),D:D,D27)))</f>
        <v>0</v>
      </c>
      <c r="N27" s="94"/>
      <c r="O27" s="94"/>
      <c r="P27" s="94"/>
      <c r="Q27" s="94"/>
      <c r="R27" s="94" t="s">
        <v>392</v>
      </c>
      <c r="S27" s="1"/>
      <c r="T27" s="22"/>
      <c r="U27" s="3"/>
      <c r="V27" s="3"/>
      <c r="W27" s="3"/>
      <c r="X27" s="23" t="s">
        <v>416</v>
      </c>
      <c r="Y27" s="23" t="s">
        <v>2438</v>
      </c>
      <c r="Z27" s="23"/>
      <c r="AA27" s="113"/>
      <c r="AB27" s="113"/>
      <c r="AC27" s="113"/>
      <c r="AD27" s="23"/>
      <c r="AE27" s="23"/>
      <c r="AF27" s="3"/>
      <c r="AG27" s="22"/>
      <c r="AH27" s="3"/>
      <c r="AI27" s="3"/>
      <c r="AJ27" s="3"/>
      <c r="AK27" s="23" t="s">
        <v>779</v>
      </c>
      <c r="AL27" s="94"/>
      <c r="AM27" s="94" t="s">
        <v>416</v>
      </c>
      <c r="AN27" s="94" t="s">
        <v>416</v>
      </c>
      <c r="AO27" s="94" t="s">
        <v>416</v>
      </c>
      <c r="AP27" s="23" t="s">
        <v>2440</v>
      </c>
      <c r="AQ27" s="23"/>
      <c r="AR27" s="2"/>
      <c r="AS27" s="2"/>
      <c r="AT27" s="39" t="s">
        <v>2442</v>
      </c>
      <c r="AU27" s="39"/>
      <c r="AV27" s="39" t="s">
        <v>70</v>
      </c>
      <c r="AW27" s="94" t="s">
        <v>779</v>
      </c>
      <c r="AX27" s="115">
        <v>6535144</v>
      </c>
      <c r="AY27" s="116">
        <v>6</v>
      </c>
      <c r="AZ27" s="116" t="s">
        <v>2426</v>
      </c>
      <c r="BA27" s="116">
        <v>0</v>
      </c>
      <c r="BB27" s="116" t="s">
        <v>81</v>
      </c>
      <c r="BC27" s="117">
        <v>39210864</v>
      </c>
      <c r="BD27" s="72"/>
    </row>
    <row r="28" spans="1:56" s="41" customFormat="1" ht="63" customHeight="1" x14ac:dyDescent="0.25">
      <c r="A28" s="68">
        <v>1088</v>
      </c>
      <c r="B28" s="23" t="s">
        <v>1500</v>
      </c>
      <c r="C28" s="23" t="s">
        <v>2414</v>
      </c>
      <c r="D28" s="39" t="s">
        <v>2414</v>
      </c>
      <c r="E28" s="39" t="s">
        <v>2415</v>
      </c>
      <c r="F28" s="39" t="s">
        <v>1623</v>
      </c>
      <c r="G28" s="23" t="s">
        <v>416</v>
      </c>
      <c r="H28" s="23" t="s">
        <v>412</v>
      </c>
      <c r="I28" s="94" t="s">
        <v>416</v>
      </c>
      <c r="J28" s="94" t="s">
        <v>416</v>
      </c>
      <c r="K28" s="68">
        <f>IF(I28="na",0,IF(COUNTIFS($C$5:C28,C28,$I$5:I28,I28)&gt;1,0,1))</f>
        <v>0</v>
      </c>
      <c r="L28" s="68">
        <f>IF(I28="na",0,IF(COUNTIFS($D$5:D28,D28,$I$5:I28,I28)&gt;1,0,1))</f>
        <v>0</v>
      </c>
      <c r="M28" s="68">
        <f>IF(S28="",0,IF(VLOOKUP(R28,#REF!,2,0)=1,S28-O28,S28-SUMIFS($S:$S,$R:$R,INDEX(meses,VLOOKUP(R28,#REF!,2,0)-1),D:D,D28)))</f>
        <v>0</v>
      </c>
      <c r="N28" s="94"/>
      <c r="O28" s="94"/>
      <c r="P28" s="94"/>
      <c r="Q28" s="94"/>
      <c r="R28" s="94" t="s">
        <v>392</v>
      </c>
      <c r="S28" s="1"/>
      <c r="T28" s="22"/>
      <c r="U28" s="3"/>
      <c r="V28" s="3"/>
      <c r="W28" s="3"/>
      <c r="X28" s="23" t="s">
        <v>416</v>
      </c>
      <c r="Y28" s="23" t="s">
        <v>2438</v>
      </c>
      <c r="Z28" s="23"/>
      <c r="AA28" s="113"/>
      <c r="AB28" s="113"/>
      <c r="AC28" s="113"/>
      <c r="AD28" s="23"/>
      <c r="AE28" s="23"/>
      <c r="AF28" s="3"/>
      <c r="AG28" s="22"/>
      <c r="AH28" s="3"/>
      <c r="AI28" s="3"/>
      <c r="AJ28" s="3"/>
      <c r="AK28" s="23" t="s">
        <v>779</v>
      </c>
      <c r="AL28" s="94"/>
      <c r="AM28" s="94" t="s">
        <v>416</v>
      </c>
      <c r="AN28" s="94" t="s">
        <v>416</v>
      </c>
      <c r="AO28" s="94" t="s">
        <v>416</v>
      </c>
      <c r="AP28" s="23" t="s">
        <v>2440</v>
      </c>
      <c r="AQ28" s="23"/>
      <c r="AR28" s="2"/>
      <c r="AS28" s="2"/>
      <c r="AT28" s="39" t="s">
        <v>2443</v>
      </c>
      <c r="AU28" s="39"/>
      <c r="AV28" s="39" t="s">
        <v>70</v>
      </c>
      <c r="AW28" s="94" t="s">
        <v>779</v>
      </c>
      <c r="AX28" s="115">
        <v>3677100</v>
      </c>
      <c r="AY28" s="116">
        <v>12</v>
      </c>
      <c r="AZ28" s="116" t="s">
        <v>2426</v>
      </c>
      <c r="BA28" s="116">
        <v>0</v>
      </c>
      <c r="BB28" s="116" t="s">
        <v>81</v>
      </c>
      <c r="BC28" s="117">
        <v>44125200</v>
      </c>
      <c r="BD28" s="72"/>
    </row>
    <row r="29" spans="1:56" s="41" customFormat="1" ht="63" customHeight="1" x14ac:dyDescent="0.25">
      <c r="A29" s="68">
        <v>1089</v>
      </c>
      <c r="B29" s="23" t="s">
        <v>1500</v>
      </c>
      <c r="C29" s="23" t="s">
        <v>2414</v>
      </c>
      <c r="D29" s="39" t="s">
        <v>2414</v>
      </c>
      <c r="E29" s="39" t="s">
        <v>2415</v>
      </c>
      <c r="F29" s="39" t="s">
        <v>1623</v>
      </c>
      <c r="G29" s="23" t="s">
        <v>416</v>
      </c>
      <c r="H29" s="23" t="s">
        <v>412</v>
      </c>
      <c r="I29" s="94" t="s">
        <v>416</v>
      </c>
      <c r="J29" s="94" t="s">
        <v>416</v>
      </c>
      <c r="K29" s="68">
        <f>IF(I29="na",0,IF(COUNTIFS($C$5:C29,C29,$I$5:I29,I29)&gt;1,0,1))</f>
        <v>0</v>
      </c>
      <c r="L29" s="68">
        <f>IF(I29="na",0,IF(COUNTIFS($D$5:D29,D29,$I$5:I29,I29)&gt;1,0,1))</f>
        <v>0</v>
      </c>
      <c r="M29" s="68">
        <f>IF(S29="",0,IF(VLOOKUP(R29,#REF!,2,0)=1,S29-O29,S29-SUMIFS($S:$S,$R:$R,INDEX(meses,VLOOKUP(R29,#REF!,2,0)-1),D:D,D29)))</f>
        <v>0</v>
      </c>
      <c r="N29" s="94"/>
      <c r="O29" s="94"/>
      <c r="P29" s="94"/>
      <c r="Q29" s="94"/>
      <c r="R29" s="94" t="s">
        <v>392</v>
      </c>
      <c r="S29" s="1"/>
      <c r="T29" s="22"/>
      <c r="U29" s="3"/>
      <c r="V29" s="3"/>
      <c r="W29" s="3"/>
      <c r="X29" s="23" t="s">
        <v>416</v>
      </c>
      <c r="Y29" s="23" t="s">
        <v>2438</v>
      </c>
      <c r="Z29" s="23"/>
      <c r="AA29" s="113"/>
      <c r="AB29" s="113"/>
      <c r="AC29" s="113"/>
      <c r="AD29" s="23"/>
      <c r="AE29" s="23"/>
      <c r="AF29" s="3"/>
      <c r="AG29" s="22"/>
      <c r="AH29" s="3"/>
      <c r="AI29" s="3"/>
      <c r="AJ29" s="3"/>
      <c r="AK29" s="23" t="s">
        <v>779</v>
      </c>
      <c r="AL29" s="94"/>
      <c r="AM29" s="94" t="s">
        <v>416</v>
      </c>
      <c r="AN29" s="94" t="s">
        <v>416</v>
      </c>
      <c r="AO29" s="94" t="s">
        <v>416</v>
      </c>
      <c r="AP29" s="23" t="s">
        <v>2440</v>
      </c>
      <c r="AQ29" s="23"/>
      <c r="AR29" s="2"/>
      <c r="AS29" s="2"/>
      <c r="AT29" s="39" t="s">
        <v>2443</v>
      </c>
      <c r="AU29" s="39"/>
      <c r="AV29" s="39" t="s">
        <v>70</v>
      </c>
      <c r="AW29" s="94" t="s">
        <v>779</v>
      </c>
      <c r="AX29" s="115">
        <v>3677100</v>
      </c>
      <c r="AY29" s="116">
        <v>12</v>
      </c>
      <c r="AZ29" s="116" t="s">
        <v>2426</v>
      </c>
      <c r="BA29" s="116">
        <v>0</v>
      </c>
      <c r="BB29" s="116" t="s">
        <v>81</v>
      </c>
      <c r="BC29" s="117">
        <v>44125200</v>
      </c>
      <c r="BD29" s="72"/>
    </row>
    <row r="30" spans="1:56" s="41" customFormat="1" ht="63" customHeight="1" x14ac:dyDescent="0.25">
      <c r="A30" s="68">
        <v>1090</v>
      </c>
      <c r="B30" s="23" t="s">
        <v>1500</v>
      </c>
      <c r="C30" s="23" t="s">
        <v>2414</v>
      </c>
      <c r="D30" s="39" t="s">
        <v>2414</v>
      </c>
      <c r="E30" s="39" t="s">
        <v>2415</v>
      </c>
      <c r="F30" s="39" t="s">
        <v>1623</v>
      </c>
      <c r="G30" s="23" t="s">
        <v>416</v>
      </c>
      <c r="H30" s="23" t="s">
        <v>412</v>
      </c>
      <c r="I30" s="94" t="s">
        <v>416</v>
      </c>
      <c r="J30" s="94" t="s">
        <v>416</v>
      </c>
      <c r="K30" s="68">
        <f>IF(I30="na",0,IF(COUNTIFS($C$5:C30,C30,$I$5:I30,I30)&gt;1,0,1))</f>
        <v>0</v>
      </c>
      <c r="L30" s="68">
        <f>IF(I30="na",0,IF(COUNTIFS($D$5:D30,D30,$I$5:I30,I30)&gt;1,0,1))</f>
        <v>0</v>
      </c>
      <c r="M30" s="68">
        <f>IF(S30="",0,IF(VLOOKUP(R30,#REF!,2,0)=1,S30-O30,S30-SUMIFS($S:$S,$R:$R,INDEX(meses,VLOOKUP(R30,#REF!,2,0)-1),D:D,D30)))</f>
        <v>0</v>
      </c>
      <c r="N30" s="94"/>
      <c r="O30" s="94"/>
      <c r="P30" s="94"/>
      <c r="Q30" s="94"/>
      <c r="R30" s="94" t="s">
        <v>392</v>
      </c>
      <c r="S30" s="1"/>
      <c r="T30" s="22"/>
      <c r="U30" s="3"/>
      <c r="V30" s="3"/>
      <c r="W30" s="3"/>
      <c r="X30" s="23" t="s">
        <v>416</v>
      </c>
      <c r="Y30" s="23" t="s">
        <v>2438</v>
      </c>
      <c r="Z30" s="23"/>
      <c r="AA30" s="113"/>
      <c r="AB30" s="113"/>
      <c r="AC30" s="113"/>
      <c r="AD30" s="23"/>
      <c r="AE30" s="23"/>
      <c r="AF30" s="3"/>
      <c r="AG30" s="22"/>
      <c r="AH30" s="3"/>
      <c r="AI30" s="3"/>
      <c r="AJ30" s="3"/>
      <c r="AK30" s="23" t="s">
        <v>779</v>
      </c>
      <c r="AL30" s="94"/>
      <c r="AM30" s="94" t="s">
        <v>416</v>
      </c>
      <c r="AN30" s="94" t="s">
        <v>416</v>
      </c>
      <c r="AO30" s="94" t="s">
        <v>416</v>
      </c>
      <c r="AP30" s="23" t="s">
        <v>2440</v>
      </c>
      <c r="AQ30" s="23"/>
      <c r="AR30" s="2"/>
      <c r="AS30" s="2"/>
      <c r="AT30" s="39" t="s">
        <v>2443</v>
      </c>
      <c r="AU30" s="39"/>
      <c r="AV30" s="39" t="s">
        <v>70</v>
      </c>
      <c r="AW30" s="94" t="s">
        <v>779</v>
      </c>
      <c r="AX30" s="115">
        <v>3677100</v>
      </c>
      <c r="AY30" s="116">
        <v>12</v>
      </c>
      <c r="AZ30" s="116" t="s">
        <v>2426</v>
      </c>
      <c r="BA30" s="116">
        <v>0</v>
      </c>
      <c r="BB30" s="116" t="s">
        <v>81</v>
      </c>
      <c r="BC30" s="117">
        <v>44125200</v>
      </c>
      <c r="BD30" s="72"/>
    </row>
    <row r="31" spans="1:56" s="41" customFormat="1" ht="63" customHeight="1" x14ac:dyDescent="0.25">
      <c r="A31" s="68">
        <v>1091</v>
      </c>
      <c r="B31" s="23" t="s">
        <v>1500</v>
      </c>
      <c r="C31" s="23" t="s">
        <v>2414</v>
      </c>
      <c r="D31" s="39" t="s">
        <v>2414</v>
      </c>
      <c r="E31" s="39" t="s">
        <v>2415</v>
      </c>
      <c r="F31" s="39" t="s">
        <v>1623</v>
      </c>
      <c r="G31" s="23" t="s">
        <v>416</v>
      </c>
      <c r="H31" s="23" t="s">
        <v>412</v>
      </c>
      <c r="I31" s="94" t="s">
        <v>416</v>
      </c>
      <c r="J31" s="94" t="s">
        <v>416</v>
      </c>
      <c r="K31" s="68">
        <f>IF(I31="na",0,IF(COUNTIFS($C$5:C31,C31,$I$5:I31,I31)&gt;1,0,1))</f>
        <v>0</v>
      </c>
      <c r="L31" s="68">
        <f>IF(I31="na",0,IF(COUNTIFS($D$5:D31,D31,$I$5:I31,I31)&gt;1,0,1))</f>
        <v>0</v>
      </c>
      <c r="M31" s="68">
        <f>IF(S31="",0,IF(VLOOKUP(R31,#REF!,2,0)=1,S31-O31,S31-SUMIFS($S:$S,$R:$R,INDEX(meses,VLOOKUP(R31,#REF!,2,0)-1),D:D,D31)))</f>
        <v>0</v>
      </c>
      <c r="N31" s="94"/>
      <c r="O31" s="94"/>
      <c r="P31" s="94"/>
      <c r="Q31" s="94"/>
      <c r="R31" s="94" t="s">
        <v>392</v>
      </c>
      <c r="S31" s="1"/>
      <c r="T31" s="22"/>
      <c r="U31" s="3"/>
      <c r="V31" s="3"/>
      <c r="W31" s="3"/>
      <c r="X31" s="23" t="s">
        <v>416</v>
      </c>
      <c r="Y31" s="23" t="s">
        <v>2438</v>
      </c>
      <c r="Z31" s="23"/>
      <c r="AA31" s="113"/>
      <c r="AB31" s="113"/>
      <c r="AC31" s="113"/>
      <c r="AD31" s="23"/>
      <c r="AE31" s="23"/>
      <c r="AF31" s="3"/>
      <c r="AG31" s="22"/>
      <c r="AH31" s="3"/>
      <c r="AI31" s="3"/>
      <c r="AJ31" s="3"/>
      <c r="AK31" s="23" t="s">
        <v>779</v>
      </c>
      <c r="AL31" s="94"/>
      <c r="AM31" s="94" t="s">
        <v>416</v>
      </c>
      <c r="AN31" s="94" t="s">
        <v>416</v>
      </c>
      <c r="AO31" s="94" t="s">
        <v>416</v>
      </c>
      <c r="AP31" s="23" t="s">
        <v>2440</v>
      </c>
      <c r="AQ31" s="23"/>
      <c r="AR31" s="2"/>
      <c r="AS31" s="2"/>
      <c r="AT31" s="39" t="s">
        <v>2443</v>
      </c>
      <c r="AU31" s="39"/>
      <c r="AV31" s="39" t="s">
        <v>70</v>
      </c>
      <c r="AW31" s="94" t="s">
        <v>779</v>
      </c>
      <c r="AX31" s="115">
        <v>3677100</v>
      </c>
      <c r="AY31" s="116">
        <v>12</v>
      </c>
      <c r="AZ31" s="116" t="s">
        <v>2426</v>
      </c>
      <c r="BA31" s="116">
        <v>0</v>
      </c>
      <c r="BB31" s="116" t="s">
        <v>81</v>
      </c>
      <c r="BC31" s="117">
        <v>44125200</v>
      </c>
      <c r="BD31" s="72"/>
    </row>
    <row r="32" spans="1:56" s="41" customFormat="1" ht="63" customHeight="1" x14ac:dyDescent="0.25">
      <c r="A32" s="68">
        <v>1092</v>
      </c>
      <c r="B32" s="23" t="s">
        <v>1500</v>
      </c>
      <c r="C32" s="23" t="s">
        <v>2414</v>
      </c>
      <c r="D32" s="39" t="s">
        <v>2414</v>
      </c>
      <c r="E32" s="39" t="s">
        <v>2415</v>
      </c>
      <c r="F32" s="39" t="s">
        <v>1623</v>
      </c>
      <c r="G32" s="23" t="s">
        <v>416</v>
      </c>
      <c r="H32" s="23" t="s">
        <v>412</v>
      </c>
      <c r="I32" s="94" t="s">
        <v>416</v>
      </c>
      <c r="J32" s="94" t="s">
        <v>416</v>
      </c>
      <c r="K32" s="68">
        <f>IF(I32="na",0,IF(COUNTIFS($C$5:C32,C32,$I$5:I32,I32)&gt;1,0,1))</f>
        <v>0</v>
      </c>
      <c r="L32" s="68">
        <f>IF(I32="na",0,IF(COUNTIFS($D$5:D32,D32,$I$5:I32,I32)&gt;1,0,1))</f>
        <v>0</v>
      </c>
      <c r="M32" s="68">
        <f>IF(S32="",0,IF(VLOOKUP(R32,#REF!,2,0)=1,S32-O32,S32-SUMIFS($S:$S,$R:$R,INDEX(meses,VLOOKUP(R32,#REF!,2,0)-1),D:D,D32)))</f>
        <v>0</v>
      </c>
      <c r="N32" s="94"/>
      <c r="O32" s="94"/>
      <c r="P32" s="94"/>
      <c r="Q32" s="94"/>
      <c r="R32" s="94" t="s">
        <v>392</v>
      </c>
      <c r="S32" s="1"/>
      <c r="T32" s="22"/>
      <c r="U32" s="3"/>
      <c r="V32" s="3"/>
      <c r="W32" s="3"/>
      <c r="X32" s="23" t="s">
        <v>416</v>
      </c>
      <c r="Y32" s="23" t="s">
        <v>2438</v>
      </c>
      <c r="Z32" s="23"/>
      <c r="AA32" s="113"/>
      <c r="AB32" s="113"/>
      <c r="AC32" s="113"/>
      <c r="AD32" s="23"/>
      <c r="AE32" s="23"/>
      <c r="AF32" s="3"/>
      <c r="AG32" s="22"/>
      <c r="AH32" s="3"/>
      <c r="AI32" s="3"/>
      <c r="AJ32" s="3"/>
      <c r="AK32" s="23" t="s">
        <v>779</v>
      </c>
      <c r="AL32" s="94"/>
      <c r="AM32" s="94" t="s">
        <v>416</v>
      </c>
      <c r="AN32" s="94" t="s">
        <v>416</v>
      </c>
      <c r="AO32" s="94" t="s">
        <v>416</v>
      </c>
      <c r="AP32" s="23" t="s">
        <v>2440</v>
      </c>
      <c r="AQ32" s="23"/>
      <c r="AR32" s="2"/>
      <c r="AS32" s="2"/>
      <c r="AT32" s="39" t="s">
        <v>2443</v>
      </c>
      <c r="AU32" s="39"/>
      <c r="AV32" s="39" t="s">
        <v>70</v>
      </c>
      <c r="AW32" s="94" t="s">
        <v>779</v>
      </c>
      <c r="AX32" s="115">
        <v>3677100</v>
      </c>
      <c r="AY32" s="116">
        <v>12</v>
      </c>
      <c r="AZ32" s="116" t="s">
        <v>2426</v>
      </c>
      <c r="BA32" s="116">
        <v>0</v>
      </c>
      <c r="BB32" s="116" t="s">
        <v>81</v>
      </c>
      <c r="BC32" s="117">
        <v>44125200</v>
      </c>
      <c r="BD32" s="72"/>
    </row>
    <row r="33" spans="1:56" s="41" customFormat="1" ht="63" customHeight="1" x14ac:dyDescent="0.25">
      <c r="A33" s="68">
        <v>1093</v>
      </c>
      <c r="B33" s="23" t="s">
        <v>1500</v>
      </c>
      <c r="C33" s="23" t="s">
        <v>2414</v>
      </c>
      <c r="D33" s="39" t="s">
        <v>2414</v>
      </c>
      <c r="E33" s="39" t="s">
        <v>2415</v>
      </c>
      <c r="F33" s="39" t="s">
        <v>1623</v>
      </c>
      <c r="G33" s="23" t="s">
        <v>416</v>
      </c>
      <c r="H33" s="23" t="s">
        <v>412</v>
      </c>
      <c r="I33" s="94" t="s">
        <v>416</v>
      </c>
      <c r="J33" s="94" t="s">
        <v>416</v>
      </c>
      <c r="K33" s="68">
        <f>IF(I33="na",0,IF(COUNTIFS($C$5:C33,C33,$I$5:I33,I33)&gt;1,0,1))</f>
        <v>0</v>
      </c>
      <c r="L33" s="68">
        <f>IF(I33="na",0,IF(COUNTIFS($D$5:D33,D33,$I$5:I33,I33)&gt;1,0,1))</f>
        <v>0</v>
      </c>
      <c r="M33" s="68">
        <f>IF(S33="",0,IF(VLOOKUP(R33,#REF!,2,0)=1,S33-O33,S33-SUMIFS($S:$S,$R:$R,INDEX(meses,VLOOKUP(R33,#REF!,2,0)-1),D:D,D33)))</f>
        <v>0</v>
      </c>
      <c r="N33" s="94"/>
      <c r="O33" s="94"/>
      <c r="P33" s="94"/>
      <c r="Q33" s="94"/>
      <c r="R33" s="94" t="s">
        <v>392</v>
      </c>
      <c r="S33" s="1"/>
      <c r="T33" s="22"/>
      <c r="U33" s="3"/>
      <c r="V33" s="3"/>
      <c r="W33" s="3"/>
      <c r="X33" s="23" t="s">
        <v>416</v>
      </c>
      <c r="Y33" s="23" t="s">
        <v>2438</v>
      </c>
      <c r="Z33" s="23"/>
      <c r="AA33" s="113"/>
      <c r="AB33" s="113"/>
      <c r="AC33" s="113"/>
      <c r="AD33" s="23"/>
      <c r="AE33" s="23"/>
      <c r="AF33" s="3"/>
      <c r="AG33" s="22"/>
      <c r="AH33" s="3"/>
      <c r="AI33" s="3"/>
      <c r="AJ33" s="3"/>
      <c r="AK33" s="23" t="s">
        <v>779</v>
      </c>
      <c r="AL33" s="94"/>
      <c r="AM33" s="94" t="s">
        <v>416</v>
      </c>
      <c r="AN33" s="94" t="s">
        <v>416</v>
      </c>
      <c r="AO33" s="94" t="s">
        <v>416</v>
      </c>
      <c r="AP33" s="23" t="s">
        <v>2440</v>
      </c>
      <c r="AQ33" s="23"/>
      <c r="AR33" s="2"/>
      <c r="AS33" s="2"/>
      <c r="AT33" s="39" t="s">
        <v>2444</v>
      </c>
      <c r="AU33" s="39"/>
      <c r="AV33" s="39" t="s">
        <v>70</v>
      </c>
      <c r="AW33" s="94" t="s">
        <v>779</v>
      </c>
      <c r="AX33" s="115">
        <v>3677100</v>
      </c>
      <c r="AY33" s="116">
        <v>12</v>
      </c>
      <c r="AZ33" s="116" t="s">
        <v>2426</v>
      </c>
      <c r="BA33" s="116">
        <v>0</v>
      </c>
      <c r="BB33" s="116" t="s">
        <v>81</v>
      </c>
      <c r="BC33" s="117">
        <v>44125200</v>
      </c>
      <c r="BD33" s="72"/>
    </row>
    <row r="34" spans="1:56" s="41" customFormat="1" ht="63" customHeight="1" x14ac:dyDescent="0.25">
      <c r="A34" s="68">
        <v>1094</v>
      </c>
      <c r="B34" s="23" t="s">
        <v>1500</v>
      </c>
      <c r="C34" s="23" t="s">
        <v>2414</v>
      </c>
      <c r="D34" s="39" t="s">
        <v>2414</v>
      </c>
      <c r="E34" s="39" t="s">
        <v>2415</v>
      </c>
      <c r="F34" s="39" t="s">
        <v>1623</v>
      </c>
      <c r="G34" s="23" t="s">
        <v>416</v>
      </c>
      <c r="H34" s="23" t="s">
        <v>412</v>
      </c>
      <c r="I34" s="94" t="s">
        <v>416</v>
      </c>
      <c r="J34" s="94" t="s">
        <v>416</v>
      </c>
      <c r="K34" s="68">
        <f>IF(I34="na",0,IF(COUNTIFS($C$5:C34,C34,$I$5:I34,I34)&gt;1,0,1))</f>
        <v>0</v>
      </c>
      <c r="L34" s="68">
        <f>IF(I34="na",0,IF(COUNTIFS($D$5:D34,D34,$I$5:I34,I34)&gt;1,0,1))</f>
        <v>0</v>
      </c>
      <c r="M34" s="68">
        <f>IF(S34="",0,IF(VLOOKUP(R34,#REF!,2,0)=1,S34-O34,S34-SUMIFS($S:$S,$R:$R,INDEX(meses,VLOOKUP(R34,#REF!,2,0)-1),D:D,D34)))</f>
        <v>0</v>
      </c>
      <c r="N34" s="94"/>
      <c r="O34" s="94"/>
      <c r="P34" s="94"/>
      <c r="Q34" s="94"/>
      <c r="R34" s="94" t="s">
        <v>392</v>
      </c>
      <c r="S34" s="1"/>
      <c r="T34" s="22"/>
      <c r="U34" s="3"/>
      <c r="V34" s="3"/>
      <c r="W34" s="3"/>
      <c r="X34" s="23" t="s">
        <v>416</v>
      </c>
      <c r="Y34" s="23" t="s">
        <v>2438</v>
      </c>
      <c r="Z34" s="23"/>
      <c r="AA34" s="113"/>
      <c r="AB34" s="113"/>
      <c r="AC34" s="113"/>
      <c r="AD34" s="23"/>
      <c r="AE34" s="23"/>
      <c r="AF34" s="3"/>
      <c r="AG34" s="22"/>
      <c r="AH34" s="3"/>
      <c r="AI34" s="3"/>
      <c r="AJ34" s="3"/>
      <c r="AK34" s="23" t="s">
        <v>779</v>
      </c>
      <c r="AL34" s="94"/>
      <c r="AM34" s="94" t="s">
        <v>416</v>
      </c>
      <c r="AN34" s="94" t="s">
        <v>416</v>
      </c>
      <c r="AO34" s="94" t="s">
        <v>416</v>
      </c>
      <c r="AP34" s="23" t="s">
        <v>2440</v>
      </c>
      <c r="AQ34" s="23"/>
      <c r="AR34" s="2"/>
      <c r="AS34" s="2"/>
      <c r="AT34" s="39" t="s">
        <v>2445</v>
      </c>
      <c r="AU34" s="39"/>
      <c r="AV34" s="39" t="s">
        <v>70</v>
      </c>
      <c r="AW34" s="94" t="s">
        <v>779</v>
      </c>
      <c r="AX34" s="115">
        <v>9323348</v>
      </c>
      <c r="AY34" s="116">
        <v>12</v>
      </c>
      <c r="AZ34" s="116" t="s">
        <v>2426</v>
      </c>
      <c r="BA34" s="116">
        <v>0</v>
      </c>
      <c r="BB34" s="116" t="s">
        <v>81</v>
      </c>
      <c r="BC34" s="117">
        <v>111880176</v>
      </c>
      <c r="BD34" s="72"/>
    </row>
  </sheetData>
  <protectedRanges>
    <protectedRange algorithmName="SHA-512" hashValue="VfdVsKGl5qE2tikkmfXD4ednvebSaBOMzoXueDKO3NEuF2Z+Q++ksvuI9ZhjGmGLuVBgVNFtJxUd9GtIpfEBBw==" saltValue="MPQF+EnLD5kb7JtrVZ0D3A==" spinCount="100000" sqref="I41:I45 I48:I67 I72:I76 I79:I98 I103:I107 I110:I127 I5:I36" name="Rango1_3_7_3_4"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G5:H34 H35:H127" name="Rango1_3_7_3_8"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X5:X34 AE5:AE34 BA5:BB34 AT5:AU34 AX5:AY34 AK5:AK34 AP5:AQ34" name="Rango1_2_15_8"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D5:AD34" name="Rango1_16_8_8" securityDescriptor="O:WDG:WDD:(A;;CC;;;S-1-5-21-797332336-63391822-1267956476-1103)(A;;CC;;;S-1-5-21-797332336-63391822-1267956476-50923)"/>
  </protectedRanges>
  <mergeCells count="7">
    <mergeCell ref="AS3:BD3"/>
    <mergeCell ref="B1:R2"/>
    <mergeCell ref="S2:U2"/>
    <mergeCell ref="AF2:AH2"/>
    <mergeCell ref="A3:F3"/>
    <mergeCell ref="H3:W3"/>
    <mergeCell ref="X3:AR3"/>
  </mergeCells>
  <conditionalFormatting sqref="M5:M34">
    <cfRule type="cellIs" dxfId="0" priority="1" operator="notEqual">
      <formula>0</formula>
    </cfRule>
  </conditionalFormatting>
  <dataValidations count="1">
    <dataValidation type="textLength" allowBlank="1" showInputMessage="1" showErrorMessage="1" sqref="U5:U34 AH5:AH34" xr:uid="{24C2DF88-FE1F-4B3E-80AE-8B5A8EC315BB}">
      <formula1>100</formula1>
      <formula2>1000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C2FA49D8-D3D4-40AD-9E8D-56EB601E62B6}">
          <x14:formula1>
            <xm:f>'C:\Users\mtamayo\Documents\Planeación MEN\2019\PAI\Marzo\DM\Oficina de Control Interno\[PAI-OCI.xlsx]Hoja1'!#REF!</xm:f>
          </x14:formula1>
          <xm:sqref>AI5:AI34 V5:V34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8290EF37B156F4E96F25E215CC751D3" ma:contentTypeVersion="8" ma:contentTypeDescription="Crear nuevo documento." ma:contentTypeScope="" ma:versionID="7933f6d24a9dde851ce276c59772543d">
  <xsd:schema xmlns:xsd="http://www.w3.org/2001/XMLSchema" xmlns:xs="http://www.w3.org/2001/XMLSchema" xmlns:p="http://schemas.microsoft.com/office/2006/metadata/properties" xmlns:ns2="b8c950c6-3f04-43c4-8933-d04135459fbb" xmlns:ns3="fbc29763-09fc-46fd-89e0-8b2ac5ba812b" targetNamespace="http://schemas.microsoft.com/office/2006/metadata/properties" ma:root="true" ma:fieldsID="22d496bb9ee2a45bdace4337ee03261c" ns2:_="" ns3:_="">
    <xsd:import namespace="b8c950c6-3f04-43c4-8933-d04135459fbb"/>
    <xsd:import namespace="fbc29763-09fc-46fd-89e0-8b2ac5ba812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c950c6-3f04-43c4-8933-d04135459f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c29763-09fc-46fd-89e0-8b2ac5ba812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0C1095-E6F6-4627-9217-725CEC8EE36D}">
  <ds:schemaRefs>
    <ds:schemaRef ds:uri="http://schemas.microsoft.com/sharepoint/v3/contenttype/forms"/>
  </ds:schemaRefs>
</ds:datastoreItem>
</file>

<file path=customXml/itemProps2.xml><?xml version="1.0" encoding="utf-8"?>
<ds:datastoreItem xmlns:ds="http://schemas.openxmlformats.org/officeDocument/2006/customXml" ds:itemID="{FF150E67-268B-4C2C-B191-0D0A416FD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c950c6-3f04-43c4-8933-d04135459fbb"/>
    <ds:schemaRef ds:uri="fbc29763-09fc-46fd-89e0-8b2ac5ba81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099245-8853-4470-AD8D-EA9A53489C91}">
  <ds:schemaRefs>
    <ds:schemaRef ds:uri="http://purl.org/dc/terms/"/>
    <ds:schemaRef ds:uri="http://schemas.microsoft.com/office/2006/metadata/properties"/>
    <ds:schemaRef ds:uri="http://schemas.openxmlformats.org/package/2006/metadata/core-properties"/>
    <ds:schemaRef ds:uri="fbc29763-09fc-46fd-89e0-8b2ac5ba812b"/>
    <ds:schemaRef ds:uri="http://purl.org/dc/elements/1.1/"/>
    <ds:schemaRef ds:uri="b8c950c6-3f04-43c4-8933-d04135459fbb"/>
    <ds:schemaRef ds:uri="http://schemas.microsoft.com/office/2006/documentManagement/typ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TALENTO HUMANO</vt:lpstr>
      <vt:lpstr>DIRECCIONAMIENTO ESTRATÉGICO</vt:lpstr>
      <vt:lpstr>GESTIÓN CON VALORES PARA RESULT</vt:lpstr>
      <vt:lpstr>EVALUACIÓN DE RESULTADOS</vt:lpstr>
      <vt:lpstr>INFORMACIÓN Y COMUNICACIONES</vt:lpstr>
      <vt:lpstr>GESTION DEL KTO Y LA INNOVACIÓN</vt:lpstr>
      <vt:lpstr>CONTROL INTERNO</vt:lpstr>
    </vt:vector>
  </TitlesOfParts>
  <Manager/>
  <Company>Ministerio de Hacienda y Crédito Público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 Angelica Blanco Pinzon</dc:creator>
  <cp:keywords/>
  <dc:description/>
  <cp:lastModifiedBy>Marcela Tamayo Rincon</cp:lastModifiedBy>
  <cp:revision/>
  <dcterms:created xsi:type="dcterms:W3CDTF">2018-12-11T21:49:58Z</dcterms:created>
  <dcterms:modified xsi:type="dcterms:W3CDTF">2019-04-25T22:01:36Z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0x01010008290EF37B156F4E96F25E215CC751D3</vt:lpwstr>
  </property>
  <property fmtid="{D5CDD505-2E9C-101B-9397-08002B2CF9AE}" pid="3" name="AuthorIds_UIVersion_1024">
    <vt:lpwstr>12,20</vt:lpwstr>
  </property>
</Properties>
</file>