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827"/>
  <workbookPr defaultThemeVersion="124226"/>
  <mc:AlternateContent xmlns:mc="http://schemas.openxmlformats.org/markup-compatibility/2006">
    <mc:Choice Requires="x15">
      <x15ac:absPath xmlns:x15ac="http://schemas.microsoft.com/office/spreadsheetml/2010/11/ac" url="D:\MARTHA MEN 2017- OCTUBRE10112017\PLAN DE ACCION\SECTORIAL\IV TRIMESTRE\"/>
    </mc:Choice>
  </mc:AlternateContent>
  <bookViews>
    <workbookView xWindow="0" yWindow="0" windowWidth="28800" windowHeight="12210" tabRatio="897" firstSheet="1" activeTab="7" xr2:uid="{00000000-000D-0000-FFFF-FFFF00000000}"/>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 name="CONSOLIDADO TOTAL" sheetId="7" r:id="rId7"/>
    <sheet name="GRAFICA POR ENTIDAD" sheetId="8" r:id="rId8"/>
    <sheet name="Tablas_grafica" sheetId="9" r:id="rId9"/>
    <sheet name="Consolidado_politica" sheetId="10" r:id="rId10"/>
  </sheets>
  <externalReferences>
    <externalReference r:id="rId11"/>
    <externalReference r:id="rId12"/>
  </externalReferences>
  <calcPr calcId="171027" iterateDelta="1E-4"/>
</workbook>
</file>

<file path=xl/calcChain.xml><?xml version="1.0" encoding="utf-8"?>
<calcChain xmlns="http://schemas.openxmlformats.org/spreadsheetml/2006/main">
  <c r="L16" i="9" l="1"/>
  <c r="E7" i="10"/>
  <c r="G34" i="4" l="1"/>
  <c r="G32" i="4"/>
  <c r="G21" i="4"/>
  <c r="G37" i="2"/>
  <c r="P18" i="3"/>
  <c r="Q18" i="3"/>
  <c r="R18" i="3"/>
  <c r="S18" i="3"/>
  <c r="T18" i="3"/>
  <c r="U18" i="3"/>
  <c r="V18" i="3"/>
  <c r="W18" i="3"/>
  <c r="X18" i="3"/>
  <c r="O18" i="3"/>
  <c r="P12" i="3"/>
  <c r="Q12" i="3"/>
  <c r="R12" i="3"/>
  <c r="S12" i="3"/>
  <c r="T12" i="3"/>
  <c r="U12" i="3"/>
  <c r="V12" i="3"/>
  <c r="W12" i="3"/>
  <c r="X12" i="3"/>
  <c r="O12" i="3"/>
  <c r="G12" i="3"/>
  <c r="G26" i="3" s="1"/>
  <c r="G24" i="3"/>
  <c r="G21" i="3"/>
  <c r="G18" i="3"/>
  <c r="P22" i="2"/>
  <c r="Q22" i="2"/>
  <c r="R22" i="2"/>
  <c r="S22" i="2"/>
  <c r="T22" i="2"/>
  <c r="U22" i="2"/>
  <c r="V22" i="2"/>
  <c r="W22" i="2"/>
  <c r="X22" i="2"/>
  <c r="P15" i="2"/>
  <c r="Q15" i="2"/>
  <c r="R15" i="2"/>
  <c r="S15" i="2"/>
  <c r="T15" i="2"/>
  <c r="U15" i="2"/>
  <c r="V15" i="2"/>
  <c r="W15" i="2"/>
  <c r="X15" i="2"/>
  <c r="P35" i="2"/>
  <c r="Q35" i="2"/>
  <c r="R35" i="2"/>
  <c r="S35" i="2"/>
  <c r="T35" i="2"/>
  <c r="U35" i="2"/>
  <c r="V35" i="2"/>
  <c r="W35" i="2"/>
  <c r="X35" i="2"/>
  <c r="G35" i="2"/>
  <c r="G22" i="2"/>
  <c r="G15" i="2"/>
  <c r="P45" i="1"/>
  <c r="Q45" i="1"/>
  <c r="R45" i="1"/>
  <c r="S45" i="1"/>
  <c r="T45" i="1"/>
  <c r="U45" i="1"/>
  <c r="V45" i="1"/>
  <c r="W45" i="1"/>
  <c r="X45" i="1"/>
  <c r="O45" i="1"/>
  <c r="P16" i="1"/>
  <c r="Q16" i="1"/>
  <c r="R16" i="1"/>
  <c r="S16" i="1"/>
  <c r="T16" i="1"/>
  <c r="U16" i="1"/>
  <c r="V16" i="1"/>
  <c r="W16" i="1"/>
  <c r="X16" i="1"/>
  <c r="O16" i="1"/>
  <c r="C5" i="7"/>
  <c r="D5" i="7"/>
  <c r="E5" i="7"/>
  <c r="F5" i="7"/>
  <c r="G5" i="7"/>
  <c r="H5" i="7"/>
  <c r="I5" i="7"/>
  <c r="J5" i="7"/>
  <c r="K5" i="7"/>
  <c r="C6" i="7"/>
  <c r="D6" i="7"/>
  <c r="E6" i="7"/>
  <c r="F6" i="7"/>
  <c r="G6" i="7"/>
  <c r="H6" i="7"/>
  <c r="I6" i="7"/>
  <c r="J6" i="7"/>
  <c r="K6" i="7"/>
  <c r="B6" i="7"/>
  <c r="B5" i="7"/>
  <c r="Y35" i="2" l="1"/>
  <c r="M218" i="5"/>
  <c r="M217" i="5"/>
  <c r="M216" i="5"/>
  <c r="M215" i="5"/>
  <c r="AD204" i="5"/>
  <c r="AC204" i="5"/>
  <c r="AB204" i="5"/>
  <c r="AA204" i="5"/>
  <c r="AD203" i="5"/>
  <c r="AC203" i="5"/>
  <c r="AB203" i="5"/>
  <c r="AA203" i="5"/>
  <c r="AD202" i="5"/>
  <c r="AC202" i="5"/>
  <c r="AB202" i="5"/>
  <c r="AA202" i="5"/>
  <c r="AD201" i="5"/>
  <c r="AC201" i="5"/>
  <c r="AB201" i="5"/>
  <c r="AA201" i="5"/>
  <c r="AD198" i="5"/>
  <c r="AC198" i="5"/>
  <c r="AB198" i="5"/>
  <c r="AA198" i="5"/>
  <c r="U198" i="5"/>
  <c r="T198" i="5"/>
  <c r="S198" i="5"/>
  <c r="AD197" i="5"/>
  <c r="AC197" i="5"/>
  <c r="AB197" i="5"/>
  <c r="AB185" i="5" s="1"/>
  <c r="AA197" i="5"/>
  <c r="C197" i="5"/>
  <c r="AD196" i="5"/>
  <c r="AC196" i="5"/>
  <c r="AB196" i="5"/>
  <c r="AA196" i="5"/>
  <c r="AD195" i="5"/>
  <c r="AC195" i="5"/>
  <c r="AB195" i="5"/>
  <c r="AA195" i="5"/>
  <c r="AD194" i="5"/>
  <c r="AC194" i="5"/>
  <c r="AB194" i="5"/>
  <c r="AA194" i="5"/>
  <c r="AD193" i="5"/>
  <c r="AC193" i="5"/>
  <c r="AB193" i="5"/>
  <c r="AA193" i="5"/>
  <c r="AD192" i="5"/>
  <c r="AC192" i="5"/>
  <c r="AB192" i="5"/>
  <c r="AA192" i="5"/>
  <c r="AD191" i="5"/>
  <c r="AC191" i="5"/>
  <c r="AC185" i="5" s="1"/>
  <c r="AB191" i="5"/>
  <c r="AA191" i="5"/>
  <c r="AA185" i="5" s="1"/>
  <c r="C191" i="5"/>
  <c r="AD190" i="5"/>
  <c r="AC190" i="5"/>
  <c r="AB190" i="5"/>
  <c r="AA190" i="5"/>
  <c r="AD189" i="5"/>
  <c r="AC189" i="5"/>
  <c r="AB189" i="5"/>
  <c r="AA189" i="5"/>
  <c r="AD188" i="5"/>
  <c r="AC188" i="5"/>
  <c r="AB188" i="5"/>
  <c r="AA188" i="5"/>
  <c r="AD185" i="5"/>
  <c r="U185" i="5"/>
  <c r="T185" i="5"/>
  <c r="S185" i="5"/>
  <c r="AD184" i="5"/>
  <c r="AC184" i="5"/>
  <c r="AB184" i="5"/>
  <c r="AA184" i="5"/>
  <c r="AD183" i="5"/>
  <c r="AC183" i="5"/>
  <c r="AB183" i="5"/>
  <c r="AA183" i="5"/>
  <c r="AD182" i="5"/>
  <c r="AC182" i="5"/>
  <c r="AB182" i="5"/>
  <c r="AA182" i="5"/>
  <c r="AD181" i="5"/>
  <c r="AC181" i="5"/>
  <c r="AB181" i="5"/>
  <c r="AA181" i="5"/>
  <c r="AD180" i="5"/>
  <c r="AC180" i="5"/>
  <c r="AB180" i="5"/>
  <c r="AA180" i="5"/>
  <c r="AD179" i="5"/>
  <c r="AC179" i="5"/>
  <c r="AB179" i="5"/>
  <c r="AA179" i="5"/>
  <c r="AD178" i="5"/>
  <c r="AC178" i="5"/>
  <c r="AB178" i="5"/>
  <c r="AA178" i="5"/>
  <c r="AD177" i="5"/>
  <c r="AC177" i="5"/>
  <c r="AB177" i="5"/>
  <c r="AD176" i="5"/>
  <c r="AB176" i="5"/>
  <c r="AB173" i="5" s="1"/>
  <c r="AA176" i="5"/>
  <c r="AA173" i="5" s="1"/>
  <c r="Q176" i="5"/>
  <c r="AC176" i="5" s="1"/>
  <c r="AC173" i="5" s="1"/>
  <c r="O176" i="5"/>
  <c r="U173" i="5"/>
  <c r="T173" i="5"/>
  <c r="S173" i="5"/>
  <c r="AD172" i="5"/>
  <c r="AC172" i="5"/>
  <c r="AB172" i="5"/>
  <c r="AA172" i="5"/>
  <c r="AD171" i="5"/>
  <c r="AC171" i="5"/>
  <c r="AB171" i="5"/>
  <c r="AA171" i="5"/>
  <c r="AD170" i="5"/>
  <c r="AC170" i="5"/>
  <c r="AB170" i="5"/>
  <c r="AA170" i="5"/>
  <c r="AD169" i="5"/>
  <c r="AC169" i="5"/>
  <c r="AB169" i="5"/>
  <c r="AA169" i="5"/>
  <c r="AD168" i="5"/>
  <c r="AC168" i="5"/>
  <c r="AB168" i="5"/>
  <c r="AA168" i="5"/>
  <c r="AD167" i="5"/>
  <c r="AC167" i="5"/>
  <c r="AB167" i="5"/>
  <c r="AA167" i="5"/>
  <c r="AD166" i="5"/>
  <c r="AC166" i="5"/>
  <c r="AB166" i="5"/>
  <c r="AA166" i="5"/>
  <c r="AD165" i="5"/>
  <c r="AC165" i="5"/>
  <c r="AB165" i="5"/>
  <c r="AA165" i="5"/>
  <c r="AD164" i="5"/>
  <c r="AC164" i="5"/>
  <c r="AB164" i="5"/>
  <c r="AA164" i="5"/>
  <c r="AD163" i="5"/>
  <c r="AC163" i="5"/>
  <c r="AB163" i="5"/>
  <c r="AA163" i="5"/>
  <c r="AD162" i="5"/>
  <c r="AC162" i="5"/>
  <c r="AB162" i="5"/>
  <c r="AA162" i="5"/>
  <c r="AD161" i="5"/>
  <c r="AC161" i="5"/>
  <c r="AB161" i="5"/>
  <c r="AA161" i="5"/>
  <c r="AD160" i="5"/>
  <c r="AC160" i="5"/>
  <c r="AB160" i="5"/>
  <c r="AA160" i="5"/>
  <c r="AD159" i="5"/>
  <c r="AC159" i="5"/>
  <c r="AB159" i="5"/>
  <c r="AA159" i="5"/>
  <c r="AD158" i="5"/>
  <c r="AC158" i="5"/>
  <c r="AB158" i="5"/>
  <c r="AA158" i="5"/>
  <c r="AD157" i="5"/>
  <c r="AC157" i="5"/>
  <c r="AB157" i="5"/>
  <c r="AA157" i="5"/>
  <c r="AD156" i="5"/>
  <c r="AC156" i="5"/>
  <c r="AB156" i="5"/>
  <c r="AA156" i="5"/>
  <c r="AD153" i="5"/>
  <c r="AC153" i="5"/>
  <c r="AB153" i="5"/>
  <c r="AA153" i="5"/>
  <c r="U153" i="5"/>
  <c r="T153" i="5"/>
  <c r="S153" i="5"/>
  <c r="AD152" i="5"/>
  <c r="AC152" i="5"/>
  <c r="AB152" i="5"/>
  <c r="AA152" i="5"/>
  <c r="AD151" i="5"/>
  <c r="AC151" i="5"/>
  <c r="AB151" i="5"/>
  <c r="AA151" i="5"/>
  <c r="AD150" i="5"/>
  <c r="AC150" i="5"/>
  <c r="AB150" i="5"/>
  <c r="AA150" i="5"/>
  <c r="AD149" i="5"/>
  <c r="AC149" i="5"/>
  <c r="AB149" i="5"/>
  <c r="AA149" i="5"/>
  <c r="AD148" i="5"/>
  <c r="AC148" i="5"/>
  <c r="AB148" i="5"/>
  <c r="AA148" i="5"/>
  <c r="AD147" i="5"/>
  <c r="AC147" i="5"/>
  <c r="AB147" i="5"/>
  <c r="AA147" i="5"/>
  <c r="AD146" i="5"/>
  <c r="AC146" i="5"/>
  <c r="AB146" i="5"/>
  <c r="AA146" i="5"/>
  <c r="AD145" i="5"/>
  <c r="AC145" i="5"/>
  <c r="AB145" i="5"/>
  <c r="AA145" i="5"/>
  <c r="AD144" i="5"/>
  <c r="AC144" i="5"/>
  <c r="AB144" i="5"/>
  <c r="AA144" i="5"/>
  <c r="AD143" i="5"/>
  <c r="AC143" i="5"/>
  <c r="AB143" i="5"/>
  <c r="AA143" i="5"/>
  <c r="AD142" i="5"/>
  <c r="AC142" i="5"/>
  <c r="AB142" i="5"/>
  <c r="AA142" i="5"/>
  <c r="AD141" i="5"/>
  <c r="AC141" i="5"/>
  <c r="AB141" i="5"/>
  <c r="AA141" i="5"/>
  <c r="AD140" i="5"/>
  <c r="AC140" i="5"/>
  <c r="AB140" i="5"/>
  <c r="AA140" i="5"/>
  <c r="AD138" i="5"/>
  <c r="AC138" i="5"/>
  <c r="AB138" i="5"/>
  <c r="AA138" i="5"/>
  <c r="AD137" i="5"/>
  <c r="AC137" i="5"/>
  <c r="AB137" i="5"/>
  <c r="AA137" i="5"/>
  <c r="AD136" i="5"/>
  <c r="AC136" i="5"/>
  <c r="AB136" i="5"/>
  <c r="AA136" i="5"/>
  <c r="AD135" i="5"/>
  <c r="AC135" i="5"/>
  <c r="AB135" i="5"/>
  <c r="AA135" i="5"/>
  <c r="AD134" i="5"/>
  <c r="AC134" i="5"/>
  <c r="AB134" i="5"/>
  <c r="AA134" i="5"/>
  <c r="AD133" i="5"/>
  <c r="AC133" i="5"/>
  <c r="AB133" i="5"/>
  <c r="AA133" i="5"/>
  <c r="AD132" i="5"/>
  <c r="AC132" i="5"/>
  <c r="AB132" i="5"/>
  <c r="AA132" i="5"/>
  <c r="AD131" i="5"/>
  <c r="AC131" i="5"/>
  <c r="AB131" i="5"/>
  <c r="AA131" i="5"/>
  <c r="AD130" i="5"/>
  <c r="AC130" i="5"/>
  <c r="AB130" i="5"/>
  <c r="AA130" i="5"/>
  <c r="AD129" i="5"/>
  <c r="AC129" i="5"/>
  <c r="AB129" i="5"/>
  <c r="AA129" i="5"/>
  <c r="AD128" i="5"/>
  <c r="AC128" i="5"/>
  <c r="AB128" i="5"/>
  <c r="AA128" i="5"/>
  <c r="AD127" i="5"/>
  <c r="AC127" i="5"/>
  <c r="AB127" i="5"/>
  <c r="AA127" i="5"/>
  <c r="AD126" i="5"/>
  <c r="AC126" i="5"/>
  <c r="AB126" i="5"/>
  <c r="AA126" i="5"/>
  <c r="AD123" i="5"/>
  <c r="AC123" i="5"/>
  <c r="AB123" i="5"/>
  <c r="AA123" i="5"/>
  <c r="U123" i="5"/>
  <c r="T123" i="5"/>
  <c r="S123" i="5"/>
  <c r="AD120" i="5"/>
  <c r="AC120" i="5"/>
  <c r="AB120" i="5"/>
  <c r="AA120" i="5"/>
  <c r="AD119" i="5"/>
  <c r="AC119" i="5"/>
  <c r="AB119" i="5"/>
  <c r="AA119" i="5"/>
  <c r="AD118" i="5"/>
  <c r="AC118" i="5"/>
  <c r="AB118" i="5"/>
  <c r="AA118" i="5"/>
  <c r="AD117" i="5"/>
  <c r="AC117" i="5"/>
  <c r="AB117" i="5"/>
  <c r="AA117" i="5"/>
  <c r="AD116" i="5"/>
  <c r="AC116" i="5"/>
  <c r="AB116" i="5"/>
  <c r="AA116" i="5"/>
  <c r="AD115" i="5"/>
  <c r="AC115" i="5"/>
  <c r="AB115" i="5"/>
  <c r="AA115" i="5"/>
  <c r="AD113" i="5"/>
  <c r="AC113" i="5"/>
  <c r="AB113" i="5"/>
  <c r="AA113" i="5"/>
  <c r="AD109" i="5"/>
  <c r="AC109" i="5"/>
  <c r="AB109" i="5"/>
  <c r="AA109" i="5"/>
  <c r="AD108" i="5"/>
  <c r="AC108" i="5"/>
  <c r="AB108" i="5"/>
  <c r="AA108" i="5"/>
  <c r="AD105" i="5"/>
  <c r="AC105" i="5"/>
  <c r="AB105" i="5"/>
  <c r="AA105" i="5"/>
  <c r="U105" i="5"/>
  <c r="T105" i="5"/>
  <c r="S105" i="5"/>
  <c r="AD104" i="5"/>
  <c r="AD101" i="5" s="1"/>
  <c r="AC104" i="5"/>
  <c r="AB104" i="5"/>
  <c r="AA104" i="5"/>
  <c r="AC101" i="5"/>
  <c r="AB101" i="5"/>
  <c r="AA101" i="5"/>
  <c r="U101" i="5"/>
  <c r="T101" i="5"/>
  <c r="S101" i="5"/>
  <c r="AD100" i="5"/>
  <c r="AC100" i="5"/>
  <c r="AB100" i="5"/>
  <c r="AA100" i="5"/>
  <c r="AD99" i="5"/>
  <c r="AC99" i="5"/>
  <c r="AB99" i="5"/>
  <c r="AA99" i="5"/>
  <c r="AD98" i="5"/>
  <c r="AC98" i="5"/>
  <c r="AB98" i="5"/>
  <c r="AA98" i="5"/>
  <c r="AD97" i="5"/>
  <c r="AC97" i="5"/>
  <c r="AB97" i="5"/>
  <c r="AA97" i="5"/>
  <c r="AD96" i="5"/>
  <c r="AC96" i="5"/>
  <c r="AB96" i="5"/>
  <c r="AA96" i="5"/>
  <c r="AD95" i="5"/>
  <c r="AC95" i="5"/>
  <c r="AB95" i="5"/>
  <c r="AA95" i="5"/>
  <c r="AD94" i="5"/>
  <c r="AC94" i="5"/>
  <c r="AB94" i="5"/>
  <c r="AA94" i="5"/>
  <c r="AD91" i="5"/>
  <c r="AC91" i="5"/>
  <c r="AB91" i="5"/>
  <c r="AA91" i="5"/>
  <c r="U91" i="5"/>
  <c r="T91" i="5"/>
  <c r="S91" i="5"/>
  <c r="AD90" i="5"/>
  <c r="AC90" i="5"/>
  <c r="AB90" i="5"/>
  <c r="AA90" i="5"/>
  <c r="AD87" i="5"/>
  <c r="AC87" i="5"/>
  <c r="AB87" i="5"/>
  <c r="AA87" i="5"/>
  <c r="U87" i="5"/>
  <c r="T87" i="5"/>
  <c r="S87" i="5"/>
  <c r="AD85" i="5"/>
  <c r="AC85" i="5"/>
  <c r="AB85" i="5"/>
  <c r="AA85" i="5"/>
  <c r="AD84" i="5"/>
  <c r="AC84" i="5"/>
  <c r="AB84" i="5"/>
  <c r="AA84" i="5"/>
  <c r="AD83" i="5"/>
  <c r="AC83" i="5"/>
  <c r="AB83" i="5"/>
  <c r="AA83" i="5"/>
  <c r="AD82" i="5"/>
  <c r="AC82" i="5"/>
  <c r="AB82" i="5"/>
  <c r="AA82" i="5"/>
  <c r="AD81" i="5"/>
  <c r="AC81" i="5"/>
  <c r="AB81" i="5"/>
  <c r="AA81" i="5"/>
  <c r="AD80" i="5"/>
  <c r="AC80" i="5"/>
  <c r="AB80" i="5"/>
  <c r="AA80" i="5"/>
  <c r="AD79" i="5"/>
  <c r="AC79" i="5"/>
  <c r="AB79" i="5"/>
  <c r="AA79" i="5"/>
  <c r="AD78" i="5"/>
  <c r="AC78" i="5"/>
  <c r="AB78" i="5"/>
  <c r="AA78" i="5"/>
  <c r="AA75" i="5" s="1"/>
  <c r="C214" i="5" s="1"/>
  <c r="M214" i="5" s="1"/>
  <c r="AD75" i="5"/>
  <c r="AC75" i="5"/>
  <c r="AB75" i="5"/>
  <c r="U75" i="5"/>
  <c r="T75" i="5"/>
  <c r="S75" i="5"/>
  <c r="AD71" i="5"/>
  <c r="AC71" i="5"/>
  <c r="AB71" i="5"/>
  <c r="AA71" i="5"/>
  <c r="AD70" i="5"/>
  <c r="AC70" i="5"/>
  <c r="AB70" i="5"/>
  <c r="AA70" i="5"/>
  <c r="AD69" i="5"/>
  <c r="AC69" i="5"/>
  <c r="AB69" i="5"/>
  <c r="AA69" i="5"/>
  <c r="AD68" i="5"/>
  <c r="AC68" i="5"/>
  <c r="AB68" i="5"/>
  <c r="AA68" i="5"/>
  <c r="AD67" i="5"/>
  <c r="AC67" i="5"/>
  <c r="AB67" i="5"/>
  <c r="AA67" i="5"/>
  <c r="AD66" i="5"/>
  <c r="AC66" i="5"/>
  <c r="AB66" i="5"/>
  <c r="AA66" i="5"/>
  <c r="AD65" i="5"/>
  <c r="AC65" i="5"/>
  <c r="AB65" i="5"/>
  <c r="AA65" i="5"/>
  <c r="AD64" i="5"/>
  <c r="AC64" i="5"/>
  <c r="AB64" i="5"/>
  <c r="AA64" i="5"/>
  <c r="AD63" i="5"/>
  <c r="AC63" i="5"/>
  <c r="AB63" i="5"/>
  <c r="AA63" i="5"/>
  <c r="AD62" i="5"/>
  <c r="AC62" i="5"/>
  <c r="AB62" i="5"/>
  <c r="AA62" i="5"/>
  <c r="AD61" i="5"/>
  <c r="AC61" i="5"/>
  <c r="AB61" i="5"/>
  <c r="AA61" i="5"/>
  <c r="AD60" i="5"/>
  <c r="AC60" i="5"/>
  <c r="AB60" i="5"/>
  <c r="AA60" i="5"/>
  <c r="AD59" i="5"/>
  <c r="AC59" i="5"/>
  <c r="AB59" i="5"/>
  <c r="AA59" i="5"/>
  <c r="AD57" i="5"/>
  <c r="AC57" i="5"/>
  <c r="AB57" i="5"/>
  <c r="AA57" i="5"/>
  <c r="AD56" i="5"/>
  <c r="AC56" i="5"/>
  <c r="AB56" i="5"/>
  <c r="AA56" i="5"/>
  <c r="AD55" i="5"/>
  <c r="AC55" i="5"/>
  <c r="AB55" i="5"/>
  <c r="AA55" i="5"/>
  <c r="AD54" i="5"/>
  <c r="AC54" i="5"/>
  <c r="AB54" i="5"/>
  <c r="AA54" i="5"/>
  <c r="AD53" i="5"/>
  <c r="AC53" i="5"/>
  <c r="AB53" i="5"/>
  <c r="AA53" i="5"/>
  <c r="AD52" i="5"/>
  <c r="AC52" i="5"/>
  <c r="AB52" i="5"/>
  <c r="AA52" i="5"/>
  <c r="AD51" i="5"/>
  <c r="AC51" i="5"/>
  <c r="AB51" i="5"/>
  <c r="AA51" i="5"/>
  <c r="AD50" i="5"/>
  <c r="AC50" i="5"/>
  <c r="AB50" i="5"/>
  <c r="AA50" i="5"/>
  <c r="AD49" i="5"/>
  <c r="AC49" i="5"/>
  <c r="AB49" i="5"/>
  <c r="AA49" i="5"/>
  <c r="AD48" i="5"/>
  <c r="AC48" i="5"/>
  <c r="AB48" i="5"/>
  <c r="AA48" i="5"/>
  <c r="AD47" i="5"/>
  <c r="AC47" i="5"/>
  <c r="AB47" i="5"/>
  <c r="AA47" i="5"/>
  <c r="AD46" i="5"/>
  <c r="AC46" i="5"/>
  <c r="AB46" i="5"/>
  <c r="AA46" i="5"/>
  <c r="AD45" i="5"/>
  <c r="AC45" i="5"/>
  <c r="AB45" i="5"/>
  <c r="AA45" i="5"/>
  <c r="AD44" i="5"/>
  <c r="AC44" i="5"/>
  <c r="AB44" i="5"/>
  <c r="AA44" i="5"/>
  <c r="AD43" i="5"/>
  <c r="AC43" i="5"/>
  <c r="AB43" i="5"/>
  <c r="AA43" i="5"/>
  <c r="AD42" i="5"/>
  <c r="AC42" i="5"/>
  <c r="AB42" i="5"/>
  <c r="AA42" i="5"/>
  <c r="AD41" i="5"/>
  <c r="AC41" i="5"/>
  <c r="AB41" i="5"/>
  <c r="AA41" i="5"/>
  <c r="AD40" i="5"/>
  <c r="AC40" i="5"/>
  <c r="AB40" i="5"/>
  <c r="AA40" i="5"/>
  <c r="AD39" i="5"/>
  <c r="AC39" i="5"/>
  <c r="AB39" i="5"/>
  <c r="AA39" i="5"/>
  <c r="AD38" i="5"/>
  <c r="AC38" i="5"/>
  <c r="AB38" i="5"/>
  <c r="AA38" i="5"/>
  <c r="AD37" i="5"/>
  <c r="AC37" i="5"/>
  <c r="AB37" i="5"/>
  <c r="AA37" i="5"/>
  <c r="AD36" i="5"/>
  <c r="AC36" i="5"/>
  <c r="AB36" i="5"/>
  <c r="AA36" i="5"/>
  <c r="AD35" i="5"/>
  <c r="AC35" i="5"/>
  <c r="AB35" i="5"/>
  <c r="AA35" i="5"/>
  <c r="AD34" i="5"/>
  <c r="AC34" i="5"/>
  <c r="AB34" i="5"/>
  <c r="AA34" i="5"/>
  <c r="AD33" i="5"/>
  <c r="AC33" i="5"/>
  <c r="AB33" i="5"/>
  <c r="AA33" i="5"/>
  <c r="AD32" i="5"/>
  <c r="AC32" i="5"/>
  <c r="AB32" i="5"/>
  <c r="AA32" i="5"/>
  <c r="AD31" i="5"/>
  <c r="AC31" i="5"/>
  <c r="AB31" i="5"/>
  <c r="AA31" i="5"/>
  <c r="AD30" i="5"/>
  <c r="AC30" i="5"/>
  <c r="AB30" i="5"/>
  <c r="AA30" i="5"/>
  <c r="AD29" i="5"/>
  <c r="AC29" i="5"/>
  <c r="AB29" i="5"/>
  <c r="AA29" i="5"/>
  <c r="AD28" i="5"/>
  <c r="AC28" i="5"/>
  <c r="AB28" i="5"/>
  <c r="AA28" i="5"/>
  <c r="AD27" i="5"/>
  <c r="AC27" i="5"/>
  <c r="AB27" i="5"/>
  <c r="AA27" i="5"/>
  <c r="AD26" i="5"/>
  <c r="AC26" i="5"/>
  <c r="AB26" i="5"/>
  <c r="AA26" i="5"/>
  <c r="AD25" i="5"/>
  <c r="AC25" i="5"/>
  <c r="AB25" i="5"/>
  <c r="AA25" i="5"/>
  <c r="AD24" i="5"/>
  <c r="AC24" i="5"/>
  <c r="AB24" i="5"/>
  <c r="AA24" i="5"/>
  <c r="AD23" i="5"/>
  <c r="AC23" i="5"/>
  <c r="AB23" i="5"/>
  <c r="AA23" i="5"/>
  <c r="AD22" i="5"/>
  <c r="AC22" i="5"/>
  <c r="AB22" i="5"/>
  <c r="AA22" i="5"/>
  <c r="AD21" i="5"/>
  <c r="AC21" i="5"/>
  <c r="AB21" i="5"/>
  <c r="AA21" i="5"/>
  <c r="AD20" i="5"/>
  <c r="AC20" i="5"/>
  <c r="AB20" i="5"/>
  <c r="AA20" i="5"/>
  <c r="AD19" i="5"/>
  <c r="AC19" i="5"/>
  <c r="AB19" i="5"/>
  <c r="AA19" i="5"/>
  <c r="AD18" i="5"/>
  <c r="AC18" i="5"/>
  <c r="AB18" i="5"/>
  <c r="AA18" i="5"/>
  <c r="AD17" i="5"/>
  <c r="AC17" i="5"/>
  <c r="AB17" i="5"/>
  <c r="AA17" i="5"/>
  <c r="AD16" i="5"/>
  <c r="AC16" i="5"/>
  <c r="AB16" i="5"/>
  <c r="AA16" i="5"/>
  <c r="AD15" i="5"/>
  <c r="AC15" i="5"/>
  <c r="AB15" i="5"/>
  <c r="AA15" i="5"/>
  <c r="AD14" i="5"/>
  <c r="AC14" i="5"/>
  <c r="AB14" i="5"/>
  <c r="AA14" i="5"/>
  <c r="AD13" i="5"/>
  <c r="AC13" i="5"/>
  <c r="AB13" i="5"/>
  <c r="AA13" i="5"/>
  <c r="AD12" i="5"/>
  <c r="AC12" i="5"/>
  <c r="AB12" i="5"/>
  <c r="AA12" i="5"/>
  <c r="J11" i="5"/>
  <c r="AC11" i="5" s="1"/>
  <c r="AC8" i="5" s="1"/>
  <c r="AD173" i="5" l="1"/>
  <c r="AA11" i="5"/>
  <c r="AA8" i="5" s="1"/>
  <c r="AD11" i="5"/>
  <c r="AD8" i="5" s="1"/>
  <c r="AB11" i="5"/>
  <c r="AB8" i="5" s="1"/>
  <c r="X21" i="3"/>
  <c r="Y24" i="2"/>
  <c r="Y17" i="2"/>
  <c r="Y10" i="2"/>
  <c r="Y20" i="3"/>
  <c r="Y23" i="3"/>
  <c r="Y18" i="3" l="1"/>
  <c r="E3" i="10"/>
  <c r="B7" i="10" l="1"/>
  <c r="B6" i="10"/>
  <c r="B5" i="10"/>
  <c r="B4" i="10"/>
  <c r="B14" i="9"/>
  <c r="C14" i="9"/>
  <c r="D14" i="9"/>
  <c r="E14" i="9"/>
  <c r="F14" i="9"/>
  <c r="G14" i="9"/>
  <c r="H14" i="9"/>
  <c r="I14" i="9"/>
  <c r="J14" i="9"/>
  <c r="K14" i="9"/>
  <c r="B11" i="9"/>
  <c r="C11" i="9"/>
  <c r="D11" i="9"/>
  <c r="E11" i="9"/>
  <c r="F11" i="9"/>
  <c r="G11" i="9"/>
  <c r="H11" i="9"/>
  <c r="I11" i="9"/>
  <c r="J11" i="9"/>
  <c r="K11" i="9"/>
  <c r="B8" i="9"/>
  <c r="C8" i="9"/>
  <c r="D8" i="9"/>
  <c r="E8" i="9"/>
  <c r="F8" i="9"/>
  <c r="G8" i="9"/>
  <c r="H8" i="9"/>
  <c r="I8" i="9"/>
  <c r="J8" i="9"/>
  <c r="K8" i="9"/>
  <c r="B5" i="9"/>
  <c r="C5" i="9"/>
  <c r="D5" i="9"/>
  <c r="E5" i="9"/>
  <c r="F5" i="9"/>
  <c r="G5" i="9"/>
  <c r="H5" i="9"/>
  <c r="I5" i="9"/>
  <c r="J5" i="9"/>
  <c r="K5" i="9"/>
  <c r="K17" i="8"/>
  <c r="J17" i="8"/>
  <c r="I17" i="8"/>
  <c r="H17" i="8"/>
  <c r="G17" i="8"/>
  <c r="F17" i="8"/>
  <c r="E17" i="8"/>
  <c r="D17" i="8"/>
  <c r="C17" i="8"/>
  <c r="B17" i="8"/>
  <c r="K16" i="8"/>
  <c r="J16" i="8"/>
  <c r="I16" i="8"/>
  <c r="H16" i="8"/>
  <c r="G16" i="8"/>
  <c r="F16" i="8"/>
  <c r="E16" i="8"/>
  <c r="D16" i="8"/>
  <c r="C16" i="8"/>
  <c r="B16" i="8"/>
  <c r="K14" i="8"/>
  <c r="J14" i="8"/>
  <c r="I14" i="8"/>
  <c r="H14" i="8"/>
  <c r="G14" i="8"/>
  <c r="F14" i="8"/>
  <c r="E14" i="8"/>
  <c r="D14" i="8"/>
  <c r="C14" i="8"/>
  <c r="B14" i="8"/>
  <c r="K13" i="8"/>
  <c r="J13" i="8"/>
  <c r="I13" i="8"/>
  <c r="H13" i="8"/>
  <c r="G13" i="8"/>
  <c r="F13" i="8"/>
  <c r="E13" i="8"/>
  <c r="D13" i="8"/>
  <c r="C13" i="8"/>
  <c r="B13" i="8"/>
  <c r="K11" i="8"/>
  <c r="J11" i="8"/>
  <c r="I11" i="8"/>
  <c r="H11" i="8"/>
  <c r="G11" i="8"/>
  <c r="F11" i="8"/>
  <c r="E11" i="8"/>
  <c r="D11" i="8"/>
  <c r="C11" i="8"/>
  <c r="B11" i="8"/>
  <c r="K10" i="8"/>
  <c r="J10" i="8"/>
  <c r="I10" i="8"/>
  <c r="H10" i="8"/>
  <c r="G10" i="8"/>
  <c r="F10" i="8"/>
  <c r="E10" i="8"/>
  <c r="D10" i="8"/>
  <c r="C10" i="8"/>
  <c r="B10" i="8"/>
  <c r="K8" i="8"/>
  <c r="J8" i="8"/>
  <c r="I8" i="8"/>
  <c r="H8" i="8"/>
  <c r="G8" i="8"/>
  <c r="F8" i="8"/>
  <c r="E8" i="8"/>
  <c r="D8" i="8"/>
  <c r="C8" i="8"/>
  <c r="B8" i="8"/>
  <c r="K7" i="8"/>
  <c r="J7" i="8"/>
  <c r="I7" i="8"/>
  <c r="H7" i="8"/>
  <c r="G7" i="8"/>
  <c r="F7" i="8"/>
  <c r="E7" i="8"/>
  <c r="D7" i="8"/>
  <c r="C7" i="8"/>
  <c r="B7" i="8"/>
  <c r="L5" i="7"/>
  <c r="P32" i="4"/>
  <c r="Q32" i="4"/>
  <c r="R32" i="4"/>
  <c r="S32" i="4"/>
  <c r="T32" i="4"/>
  <c r="U32" i="4"/>
  <c r="V32" i="4"/>
  <c r="W32" i="4"/>
  <c r="X32" i="4"/>
  <c r="O32" i="4"/>
  <c r="N34" i="4"/>
  <c r="N36" i="4" s="1"/>
  <c r="M34" i="4"/>
  <c r="M36" i="4" s="1"/>
  <c r="G36" i="4"/>
  <c r="Y30" i="4"/>
  <c r="P28" i="4"/>
  <c r="Q28" i="4"/>
  <c r="R28" i="4"/>
  <c r="S28" i="4"/>
  <c r="T28" i="4"/>
  <c r="U28" i="4"/>
  <c r="V28" i="4"/>
  <c r="W28" i="4"/>
  <c r="X28" i="4"/>
  <c r="O28" i="4"/>
  <c r="F32" i="4"/>
  <c r="E32" i="4"/>
  <c r="E34" i="4" s="1"/>
  <c r="E36" i="4" s="1"/>
  <c r="D32" i="4"/>
  <c r="D34" i="4" s="1"/>
  <c r="D36" i="4" s="1"/>
  <c r="Y23" i="4"/>
  <c r="Y12" i="4"/>
  <c r="F28" i="4"/>
  <c r="P21" i="4"/>
  <c r="Q21" i="4"/>
  <c r="R21" i="4"/>
  <c r="S21" i="4"/>
  <c r="T21" i="4"/>
  <c r="U21" i="4"/>
  <c r="V21" i="4"/>
  <c r="W21" i="4"/>
  <c r="X21" i="4"/>
  <c r="O21" i="4"/>
  <c r="F21" i="4"/>
  <c r="F34" i="4" s="1"/>
  <c r="E21" i="4"/>
  <c r="D21" i="4"/>
  <c r="F24" i="3"/>
  <c r="F21" i="3"/>
  <c r="F18" i="3"/>
  <c r="F26" i="3"/>
  <c r="N26" i="3"/>
  <c r="N28" i="3"/>
  <c r="M26" i="3"/>
  <c r="M28" i="3"/>
  <c r="F28" i="3"/>
  <c r="E26" i="3"/>
  <c r="E28" i="3"/>
  <c r="D26" i="3"/>
  <c r="D28" i="3"/>
  <c r="Y14" i="3"/>
  <c r="P24" i="3"/>
  <c r="Q24" i="3"/>
  <c r="R24" i="3"/>
  <c r="S24" i="3"/>
  <c r="T24" i="3"/>
  <c r="U24" i="3"/>
  <c r="V24" i="3"/>
  <c r="W24" i="3"/>
  <c r="X24" i="3"/>
  <c r="O24" i="3"/>
  <c r="P21" i="3"/>
  <c r="Q21" i="3"/>
  <c r="R21" i="3"/>
  <c r="S21" i="3"/>
  <c r="T21" i="3"/>
  <c r="U21" i="3"/>
  <c r="V21" i="3"/>
  <c r="W21" i="3"/>
  <c r="O21" i="3"/>
  <c r="Y11" i="3"/>
  <c r="Y10" i="3"/>
  <c r="F12" i="3"/>
  <c r="G28" i="3"/>
  <c r="E24" i="3"/>
  <c r="D24" i="3"/>
  <c r="E21" i="3"/>
  <c r="D21" i="3"/>
  <c r="E18" i="3"/>
  <c r="D18" i="3"/>
  <c r="E12" i="3"/>
  <c r="D12" i="3"/>
  <c r="U37" i="2"/>
  <c r="O35" i="2"/>
  <c r="F35" i="2"/>
  <c r="Y22" i="2"/>
  <c r="T37" i="2"/>
  <c r="T39" i="2" s="1"/>
  <c r="G12" i="7" s="1"/>
  <c r="O15" i="2"/>
  <c r="O22" i="2"/>
  <c r="F37" i="2"/>
  <c r="N37" i="2"/>
  <c r="N39" i="2"/>
  <c r="M37" i="2"/>
  <c r="M39" i="2"/>
  <c r="F39" i="2"/>
  <c r="E37" i="2"/>
  <c r="E39" i="2"/>
  <c r="D37" i="2"/>
  <c r="D39" i="2"/>
  <c r="E35" i="2"/>
  <c r="D35" i="2"/>
  <c r="F22" i="2"/>
  <c r="E22" i="2"/>
  <c r="D22" i="2"/>
  <c r="F15" i="2"/>
  <c r="E15" i="2"/>
  <c r="D15" i="2"/>
  <c r="Y41" i="1"/>
  <c r="Y45" i="1" s="1"/>
  <c r="P28" i="1"/>
  <c r="P39" i="1"/>
  <c r="Q28" i="1"/>
  <c r="Q39" i="1"/>
  <c r="R28" i="1"/>
  <c r="R39" i="1"/>
  <c r="S28" i="1"/>
  <c r="S39" i="1"/>
  <c r="T28" i="1"/>
  <c r="T39" i="1"/>
  <c r="U28" i="1"/>
  <c r="U39" i="1"/>
  <c r="V28" i="1"/>
  <c r="V39" i="1"/>
  <c r="O28" i="1"/>
  <c r="O39" i="1"/>
  <c r="E47" i="1"/>
  <c r="F47" i="1"/>
  <c r="G47" i="1"/>
  <c r="D47" i="1"/>
  <c r="N47" i="1"/>
  <c r="N49" i="1"/>
  <c r="M47" i="1"/>
  <c r="M49" i="1"/>
  <c r="G49" i="1"/>
  <c r="F49" i="1"/>
  <c r="E49" i="1"/>
  <c r="D49" i="1"/>
  <c r="E45" i="1"/>
  <c r="F45" i="1"/>
  <c r="G45" i="1"/>
  <c r="D45" i="1"/>
  <c r="Y34" i="1"/>
  <c r="Y30" i="1"/>
  <c r="Y27" i="1"/>
  <c r="Y26" i="1"/>
  <c r="Y23" i="1"/>
  <c r="Y20" i="1"/>
  <c r="Y18" i="1"/>
  <c r="Y13" i="1"/>
  <c r="Y10" i="1"/>
  <c r="W39" i="1"/>
  <c r="X39" i="1"/>
  <c r="E39" i="1"/>
  <c r="F39" i="1"/>
  <c r="G39" i="1"/>
  <c r="D39" i="1"/>
  <c r="W28" i="1"/>
  <c r="X28" i="1"/>
  <c r="G28" i="1"/>
  <c r="E28" i="1"/>
  <c r="F28" i="1"/>
  <c r="D28" i="1"/>
  <c r="G16" i="1"/>
  <c r="F16" i="1"/>
  <c r="E16" i="1"/>
  <c r="D16" i="1"/>
  <c r="F36" i="4" l="1"/>
  <c r="Y32" i="4"/>
  <c r="Y16" i="1"/>
  <c r="B13" i="7"/>
  <c r="G39" i="2"/>
  <c r="Q37" i="2"/>
  <c r="D11" i="7" s="1"/>
  <c r="D13" i="7" s="1"/>
  <c r="Y28" i="4"/>
  <c r="Y21" i="4"/>
  <c r="V34" i="4"/>
  <c r="I17" i="7" s="1"/>
  <c r="I19" i="7" s="1"/>
  <c r="R34" i="4"/>
  <c r="E17" i="7" s="1"/>
  <c r="E19" i="7" s="1"/>
  <c r="O34" i="4"/>
  <c r="B17" i="7" s="1"/>
  <c r="B19" i="7" s="1"/>
  <c r="X34" i="4"/>
  <c r="K17" i="7" s="1"/>
  <c r="K19" i="7" s="1"/>
  <c r="T34" i="4"/>
  <c r="T36" i="4" s="1"/>
  <c r="G18" i="7" s="1"/>
  <c r="W34" i="4"/>
  <c r="J17" i="7" s="1"/>
  <c r="J19" i="7" s="1"/>
  <c r="S34" i="4"/>
  <c r="S36" i="4" s="1"/>
  <c r="F18" i="7" s="1"/>
  <c r="U34" i="4"/>
  <c r="H17" i="7" s="1"/>
  <c r="H19" i="7" s="1"/>
  <c r="Q34" i="4"/>
  <c r="Q36" i="4" s="1"/>
  <c r="D18" i="7" s="1"/>
  <c r="P34" i="4"/>
  <c r="Y12" i="3"/>
  <c r="W26" i="3"/>
  <c r="J14" i="7" s="1"/>
  <c r="S26" i="3"/>
  <c r="F14" i="7" s="1"/>
  <c r="X26" i="3"/>
  <c r="K14" i="7" s="1"/>
  <c r="T26" i="3"/>
  <c r="T28" i="3" s="1"/>
  <c r="G15" i="7" s="1"/>
  <c r="P26" i="3"/>
  <c r="P28" i="3" s="1"/>
  <c r="C15" i="7" s="1"/>
  <c r="O26" i="3"/>
  <c r="B14" i="7" s="1"/>
  <c r="U26" i="3"/>
  <c r="H14" i="7" s="1"/>
  <c r="Q26" i="3"/>
  <c r="Q28" i="3" s="1"/>
  <c r="D15" i="7" s="1"/>
  <c r="Y24" i="3"/>
  <c r="R26" i="3"/>
  <c r="E14" i="7" s="1"/>
  <c r="V26" i="3"/>
  <c r="I14" i="7" s="1"/>
  <c r="Y21" i="3"/>
  <c r="W37" i="2"/>
  <c r="W39" i="2" s="1"/>
  <c r="J12" i="7" s="1"/>
  <c r="P37" i="2"/>
  <c r="P39" i="2" s="1"/>
  <c r="C12" i="7" s="1"/>
  <c r="H11" i="7"/>
  <c r="H13" i="7" s="1"/>
  <c r="U39" i="2"/>
  <c r="H12" i="7" s="1"/>
  <c r="V37" i="2"/>
  <c r="I11" i="7" s="1"/>
  <c r="I13" i="7" s="1"/>
  <c r="S37" i="2"/>
  <c r="F11" i="7" s="1"/>
  <c r="F13" i="7" s="1"/>
  <c r="X37" i="2"/>
  <c r="K11" i="7" s="1"/>
  <c r="K13" i="7" s="1"/>
  <c r="O37" i="2"/>
  <c r="B11" i="7" s="1"/>
  <c r="R37" i="2"/>
  <c r="R39" i="2" s="1"/>
  <c r="E12" i="7" s="1"/>
  <c r="S39" i="2"/>
  <c r="F12" i="7" s="1"/>
  <c r="G11" i="7"/>
  <c r="G13" i="7" s="1"/>
  <c r="Y15" i="2"/>
  <c r="Y28" i="1"/>
  <c r="L8" i="9"/>
  <c r="L11" i="9"/>
  <c r="L14" i="9"/>
  <c r="L5" i="9"/>
  <c r="S47" i="1"/>
  <c r="F8" i="7" s="1"/>
  <c r="F10" i="7" s="1"/>
  <c r="X47" i="1"/>
  <c r="X49" i="1" s="1"/>
  <c r="Y39" i="1"/>
  <c r="U47" i="1"/>
  <c r="H8" i="7" s="1"/>
  <c r="H10" i="7" s="1"/>
  <c r="V47" i="1"/>
  <c r="I8" i="7" s="1"/>
  <c r="T47" i="1"/>
  <c r="T49" i="1" s="1"/>
  <c r="W47" i="1"/>
  <c r="W49" i="1" s="1"/>
  <c r="J9" i="7" s="1"/>
  <c r="R47" i="1"/>
  <c r="E8" i="7" s="1"/>
  <c r="E10" i="7" s="1"/>
  <c r="Q47" i="1"/>
  <c r="D8" i="7" s="1"/>
  <c r="P47" i="1"/>
  <c r="C8" i="7" s="1"/>
  <c r="C10" i="7" s="1"/>
  <c r="B10" i="9" l="1"/>
  <c r="B16" i="7"/>
  <c r="B12" i="9" s="1"/>
  <c r="K10" i="9"/>
  <c r="K16" i="7"/>
  <c r="K12" i="9" s="1"/>
  <c r="F17" i="7"/>
  <c r="F19" i="7" s="1"/>
  <c r="F15" i="9" s="1"/>
  <c r="F10" i="9"/>
  <c r="F16" i="7"/>
  <c r="F12" i="9" s="1"/>
  <c r="J10" i="9"/>
  <c r="J16" i="7"/>
  <c r="J12" i="9" s="1"/>
  <c r="R36" i="4"/>
  <c r="E18" i="7" s="1"/>
  <c r="E10" i="9"/>
  <c r="E16" i="7"/>
  <c r="E12" i="9" s="1"/>
  <c r="D4" i="9"/>
  <c r="D10" i="7"/>
  <c r="D6" i="9" s="1"/>
  <c r="I10" i="9"/>
  <c r="I16" i="7"/>
  <c r="I12" i="9" s="1"/>
  <c r="I4" i="9"/>
  <c r="I10" i="7"/>
  <c r="I6" i="9" s="1"/>
  <c r="D17" i="7"/>
  <c r="D19" i="7" s="1"/>
  <c r="D15" i="9" s="1"/>
  <c r="U36" i="4"/>
  <c r="H18" i="7" s="1"/>
  <c r="H10" i="9"/>
  <c r="H16" i="7"/>
  <c r="V39" i="2"/>
  <c r="I12" i="7" s="1"/>
  <c r="H9" i="9"/>
  <c r="H7" i="9"/>
  <c r="D9" i="9"/>
  <c r="F4" i="9"/>
  <c r="S49" i="1"/>
  <c r="F9" i="7" s="1"/>
  <c r="D7" i="9"/>
  <c r="Q39" i="2"/>
  <c r="D12" i="7" s="1"/>
  <c r="G17" i="7"/>
  <c r="O36" i="4"/>
  <c r="W36" i="4"/>
  <c r="J18" i="7" s="1"/>
  <c r="V36" i="4"/>
  <c r="I18" i="7" s="1"/>
  <c r="X36" i="4"/>
  <c r="K18" i="7" s="1"/>
  <c r="C17" i="7"/>
  <c r="C19" i="7" s="1"/>
  <c r="P36" i="4"/>
  <c r="C18" i="7" s="1"/>
  <c r="H15" i="9"/>
  <c r="H13" i="9"/>
  <c r="E13" i="9"/>
  <c r="E15" i="9"/>
  <c r="B13" i="9"/>
  <c r="I13" i="9"/>
  <c r="I15" i="9"/>
  <c r="J13" i="9"/>
  <c r="J15" i="9"/>
  <c r="K15" i="9"/>
  <c r="K13" i="9"/>
  <c r="S28" i="3"/>
  <c r="F15" i="7" s="1"/>
  <c r="C14" i="7"/>
  <c r="R28" i="3"/>
  <c r="E15" i="7" s="1"/>
  <c r="X28" i="3"/>
  <c r="K15" i="7" s="1"/>
  <c r="W28" i="3"/>
  <c r="J15" i="7" s="1"/>
  <c r="D14" i="7"/>
  <c r="G14" i="7"/>
  <c r="V28" i="3"/>
  <c r="I15" i="7" s="1"/>
  <c r="U28" i="3"/>
  <c r="H15" i="7" s="1"/>
  <c r="O28" i="3"/>
  <c r="B15" i="7" s="1"/>
  <c r="G16" i="9"/>
  <c r="X39" i="2"/>
  <c r="K12" i="7" s="1"/>
  <c r="J11" i="7"/>
  <c r="J13" i="7" s="1"/>
  <c r="J9" i="9" s="1"/>
  <c r="C11" i="7"/>
  <c r="O39" i="2"/>
  <c r="B12" i="7" s="1"/>
  <c r="E11" i="7"/>
  <c r="I7" i="9"/>
  <c r="I9" i="9"/>
  <c r="K9" i="9"/>
  <c r="K7" i="9"/>
  <c r="G7" i="9"/>
  <c r="G9" i="9"/>
  <c r="F7" i="9"/>
  <c r="F9" i="9"/>
  <c r="B7" i="9"/>
  <c r="K9" i="7"/>
  <c r="J8" i="7"/>
  <c r="J10" i="7" s="1"/>
  <c r="G9" i="7"/>
  <c r="G21" i="7"/>
  <c r="G20" i="8" s="1"/>
  <c r="G8" i="7"/>
  <c r="Q49" i="1"/>
  <c r="D9" i="7" s="1"/>
  <c r="C4" i="9"/>
  <c r="P49" i="1"/>
  <c r="K8" i="7"/>
  <c r="K10" i="7" s="1"/>
  <c r="V49" i="1"/>
  <c r="I9" i="7" s="1"/>
  <c r="R49" i="1"/>
  <c r="E9" i="7" s="1"/>
  <c r="H4" i="9"/>
  <c r="E6" i="9"/>
  <c r="E4" i="9"/>
  <c r="U49" i="1"/>
  <c r="H9" i="7" s="1"/>
  <c r="O47" i="1"/>
  <c r="C6" i="9"/>
  <c r="F6" i="9"/>
  <c r="C9" i="7"/>
  <c r="G10" i="9" l="1"/>
  <c r="G16" i="7"/>
  <c r="G12" i="9" s="1"/>
  <c r="G4" i="9"/>
  <c r="G10" i="7"/>
  <c r="B18" i="7"/>
  <c r="B16" i="9"/>
  <c r="G19" i="7"/>
  <c r="G15" i="9" s="1"/>
  <c r="C10" i="9"/>
  <c r="C16" i="7"/>
  <c r="C12" i="9" s="1"/>
  <c r="F13" i="9"/>
  <c r="D10" i="9"/>
  <c r="D16" i="7"/>
  <c r="D12" i="9" s="1"/>
  <c r="D18" i="9" s="1"/>
  <c r="L17" i="7"/>
  <c r="D13" i="9"/>
  <c r="H12" i="9"/>
  <c r="J7" i="9"/>
  <c r="C13" i="7"/>
  <c r="C9" i="9" s="1"/>
  <c r="E13" i="7"/>
  <c r="E23" i="7" s="1"/>
  <c r="E7" i="9"/>
  <c r="F18" i="9"/>
  <c r="D16" i="9"/>
  <c r="D21" i="7"/>
  <c r="D20" i="8" s="1"/>
  <c r="G13" i="9"/>
  <c r="H23" i="7"/>
  <c r="F23" i="7"/>
  <c r="C21" i="7"/>
  <c r="C20" i="8" s="1"/>
  <c r="B15" i="9"/>
  <c r="C15" i="9"/>
  <c r="C13" i="9"/>
  <c r="F16" i="9"/>
  <c r="F21" i="7"/>
  <c r="F20" i="8" s="1"/>
  <c r="I21" i="7"/>
  <c r="I20" i="8" s="1"/>
  <c r="E16" i="9"/>
  <c r="E21" i="7"/>
  <c r="E20" i="8" s="1"/>
  <c r="L14" i="7"/>
  <c r="E6" i="10" s="1"/>
  <c r="K16" i="9"/>
  <c r="J16" i="9"/>
  <c r="J21" i="7"/>
  <c r="J20" i="8" s="1"/>
  <c r="I16" i="9"/>
  <c r="K21" i="7"/>
  <c r="K20" i="8" s="1"/>
  <c r="C7" i="9"/>
  <c r="L11" i="7"/>
  <c r="E5" i="10" s="1"/>
  <c r="I18" i="9"/>
  <c r="B9" i="9"/>
  <c r="K4" i="9"/>
  <c r="J4" i="9"/>
  <c r="C16" i="9"/>
  <c r="H6" i="9"/>
  <c r="H21" i="7"/>
  <c r="H20" i="8" s="1"/>
  <c r="H16" i="9"/>
  <c r="I23" i="7"/>
  <c r="B8" i="7"/>
  <c r="B10" i="7" s="1"/>
  <c r="O49" i="1"/>
  <c r="J23" i="7"/>
  <c r="J6" i="9"/>
  <c r="J18" i="9" s="1"/>
  <c r="K6" i="9"/>
  <c r="K18" i="9" s="1"/>
  <c r="K23" i="7"/>
  <c r="G23" i="7" l="1"/>
  <c r="D23" i="7"/>
  <c r="L10" i="9"/>
  <c r="H18" i="9"/>
  <c r="L12" i="9"/>
  <c r="L16" i="7"/>
  <c r="L13" i="9"/>
  <c r="L7" i="9"/>
  <c r="E9" i="9"/>
  <c r="E18" i="9" s="1"/>
  <c r="L13" i="7"/>
  <c r="C18" i="9"/>
  <c r="L19" i="7"/>
  <c r="C23" i="7"/>
  <c r="L15" i="9"/>
  <c r="G6" i="9"/>
  <c r="G18" i="9" s="1"/>
  <c r="B21" i="7"/>
  <c r="B9" i="7"/>
  <c r="B4" i="9"/>
  <c r="L4" i="9" s="1"/>
  <c r="L8" i="7"/>
  <c r="E4" i="10" s="1"/>
  <c r="E8" i="10" s="1"/>
  <c r="L9" i="9" l="1"/>
  <c r="B23" i="7"/>
  <c r="L23" i="7" s="1"/>
  <c r="L10" i="7"/>
  <c r="B6" i="9"/>
  <c r="B20" i="8"/>
  <c r="L21" i="7"/>
  <c r="B18" i="9" l="1"/>
  <c r="L18" i="9" s="1"/>
  <c r="L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Ortiz Camacho</author>
    <author>Mi Portatil</author>
  </authors>
  <commentList>
    <comment ref="S9" authorId="0" shapeId="0" xr:uid="{53724046-8482-494E-BD05-385ABE82B812}">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T9" authorId="0" shapeId="0" xr:uid="{C454515A-A213-4F9D-9322-3D6FA27C6795}">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U9" authorId="0" shapeId="0" xr:uid="{FFDB613A-D202-43D7-AF76-79D431A0AAC1}">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9" authorId="0" shapeId="0" xr:uid="{5C61232B-C7B5-45DA-AEF5-29484E260754}">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9" authorId="0" shapeId="0" xr:uid="{39D1B21B-B217-4657-811F-603F7F63DC5E}">
      <text>
        <r>
          <rPr>
            <b/>
            <sz val="9"/>
            <color indexed="81"/>
            <rFont val="Tahoma"/>
            <family val="2"/>
          </rPr>
          <t>MEN:</t>
        </r>
        <r>
          <rPr>
            <sz val="9"/>
            <color indexed="81"/>
            <rFont val="Tahoma"/>
            <family val="2"/>
          </rPr>
          <t xml:space="preserve">
Producto o entregable que se deriva de la ejecución de la ctividad</t>
        </r>
      </text>
    </comment>
    <comment ref="X9" authorId="0" shapeId="0" xr:uid="{5C4D88C5-F3AC-4B63-92B6-9E84F1645554}">
      <text>
        <r>
          <rPr>
            <b/>
            <sz val="9"/>
            <color indexed="81"/>
            <rFont val="Tahoma"/>
            <family val="2"/>
          </rPr>
          <t>MEN:</t>
        </r>
        <r>
          <rPr>
            <sz val="9"/>
            <color indexed="81"/>
            <rFont val="Tahoma"/>
            <family val="2"/>
          </rPr>
          <t xml:space="preserve">
Indique el lugar físico o virtual en el que se encuentra la evidencia</t>
        </r>
      </text>
    </comment>
    <comment ref="Y9" authorId="0" shapeId="0" xr:uid="{2F906A68-AF32-431E-978F-3EB0447B1DCF}">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75" authorId="0" shapeId="0" xr:uid="{5994946E-1BBA-429C-B544-EDE38B181681}">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75" authorId="0" shapeId="0" xr:uid="{CF381468-D3F6-469D-9204-2EFE68A0ECF4}">
      <text>
        <r>
          <rPr>
            <b/>
            <sz val="9"/>
            <color indexed="81"/>
            <rFont val="Tahoma"/>
            <family val="2"/>
          </rPr>
          <t>MEN:</t>
        </r>
        <r>
          <rPr>
            <sz val="9"/>
            <color indexed="81"/>
            <rFont val="Tahoma"/>
            <family val="2"/>
          </rPr>
          <t xml:space="preserve">
Producto o entregable que se deriva de la ejecución de la ctividad</t>
        </r>
      </text>
    </comment>
    <comment ref="X75" authorId="0" shapeId="0" xr:uid="{5352CA24-8EEC-4DD5-BD70-4C6532465D97}">
      <text>
        <r>
          <rPr>
            <b/>
            <sz val="9"/>
            <color indexed="81"/>
            <rFont val="Tahoma"/>
            <family val="2"/>
          </rPr>
          <t>MEN:</t>
        </r>
        <r>
          <rPr>
            <sz val="9"/>
            <color indexed="81"/>
            <rFont val="Tahoma"/>
            <family val="2"/>
          </rPr>
          <t xml:space="preserve">
Indique el lugar físico o virtual en el que se encuentra la evidencia</t>
        </r>
      </text>
    </comment>
    <comment ref="Y75" authorId="0" shapeId="0" xr:uid="{E9E49B9E-9978-404E-BD6B-33A3FEDBF965}">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76" authorId="0" shapeId="0" xr:uid="{553FA674-B3D2-45D4-943A-C3CE0340867D}">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87" authorId="0" shapeId="0" xr:uid="{3FFD305D-5DC3-4B2F-9426-9949FC0533A8}">
      <text>
        <r>
          <rPr>
            <b/>
            <sz val="9"/>
            <color indexed="81"/>
            <rFont val="Tahoma"/>
            <family val="2"/>
          </rPr>
          <t xml:space="preserve">MEN:
</t>
        </r>
        <r>
          <rPr>
            <sz val="9"/>
            <color indexed="81"/>
            <rFont val="Tahoma"/>
            <family val="2"/>
          </rPr>
          <t>Producto o entregable que se deriva de la ejecución de la ctividad</t>
        </r>
      </text>
    </comment>
    <comment ref="X87" authorId="0" shapeId="0" xr:uid="{88C05F72-5B44-4521-9FE3-1D8DA6752DD9}">
      <text>
        <r>
          <rPr>
            <b/>
            <sz val="9"/>
            <color indexed="81"/>
            <rFont val="Tahoma"/>
            <family val="2"/>
          </rPr>
          <t>MEN:</t>
        </r>
        <r>
          <rPr>
            <sz val="9"/>
            <color indexed="81"/>
            <rFont val="Tahoma"/>
            <family val="2"/>
          </rPr>
          <t xml:space="preserve">
Indique el lugar físico o virtual en el que se encuentra la evidencia</t>
        </r>
      </text>
    </comment>
    <comment ref="Y87" authorId="0" shapeId="0" xr:uid="{686F5A15-6347-4717-BC55-1B29DD0738C0}">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88" authorId="0" shapeId="0" xr:uid="{B1A05447-7FDE-452F-BF9A-34339234DAB0}">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91" authorId="0" shapeId="0" xr:uid="{3580C4BC-6045-46A9-A680-A994EDC60415}">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91" authorId="0" shapeId="0" xr:uid="{B9B19779-43CC-4CB8-AEEF-1C6A177819C1}">
      <text>
        <r>
          <rPr>
            <b/>
            <sz val="9"/>
            <color indexed="81"/>
            <rFont val="Tahoma"/>
            <family val="2"/>
          </rPr>
          <t>MEN:</t>
        </r>
        <r>
          <rPr>
            <sz val="9"/>
            <color indexed="81"/>
            <rFont val="Tahoma"/>
            <family val="2"/>
          </rPr>
          <t xml:space="preserve">
Producto o entregable que se deriva de la ejecución de la ctividad</t>
        </r>
      </text>
    </comment>
    <comment ref="X91" authorId="0" shapeId="0" xr:uid="{66FF4C5B-4D02-4866-80AA-2907423B0096}">
      <text>
        <r>
          <rPr>
            <b/>
            <sz val="9"/>
            <color indexed="81"/>
            <rFont val="Tahoma"/>
            <family val="2"/>
          </rPr>
          <t>MEN:</t>
        </r>
        <r>
          <rPr>
            <sz val="9"/>
            <color indexed="81"/>
            <rFont val="Tahoma"/>
            <family val="2"/>
          </rPr>
          <t xml:space="preserve">
Indique el lugar físico o virtual en el que se encuentra la evidencia</t>
        </r>
      </text>
    </comment>
    <comment ref="Y91" authorId="0" shapeId="0" xr:uid="{58400AF0-8661-4593-9228-FAE20FB54A7B}">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92" authorId="0" shapeId="0" xr:uid="{04FF2E1A-6D3A-41A8-B586-E06123DB2FC6}">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I94" authorId="1" shapeId="0" xr:uid="{9200D106-441F-4B88-9443-CCB3EB926076}">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S101" authorId="0" shapeId="0" xr:uid="{F0BE7FF3-49F7-484E-8283-0760FA1AD2D1}">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101" authorId="0" shapeId="0" xr:uid="{983218F1-280D-451E-8AF8-F0112CB6F9C1}">
      <text>
        <r>
          <rPr>
            <b/>
            <sz val="9"/>
            <color indexed="81"/>
            <rFont val="Tahoma"/>
            <family val="2"/>
          </rPr>
          <t>MEN:</t>
        </r>
        <r>
          <rPr>
            <sz val="9"/>
            <color indexed="81"/>
            <rFont val="Tahoma"/>
            <family val="2"/>
          </rPr>
          <t xml:space="preserve">
Producto o entregable que se deriva de la ejecución de la ctividad</t>
        </r>
      </text>
    </comment>
    <comment ref="S105" authorId="0" shapeId="0" xr:uid="{8BBC6E88-154E-463A-A950-1DF87B3C60EF}">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105" authorId="0" shapeId="0" xr:uid="{A1D5C06A-B125-49CA-8444-9B7F99531876}">
      <text>
        <r>
          <rPr>
            <b/>
            <sz val="9"/>
            <color indexed="81"/>
            <rFont val="Tahoma"/>
            <family val="2"/>
          </rPr>
          <t>MEN:</t>
        </r>
        <r>
          <rPr>
            <sz val="9"/>
            <color indexed="81"/>
            <rFont val="Tahoma"/>
            <family val="2"/>
          </rPr>
          <t xml:space="preserve">
Producto o entregable que se deriva de la ejecución de la ctividad</t>
        </r>
      </text>
    </comment>
    <comment ref="X105" authorId="0" shapeId="0" xr:uid="{A37A84B5-5B2D-40D4-9B4E-285E12B3499F}">
      <text>
        <r>
          <rPr>
            <b/>
            <sz val="9"/>
            <color indexed="81"/>
            <rFont val="Tahoma"/>
            <family val="2"/>
          </rPr>
          <t>MEN:</t>
        </r>
        <r>
          <rPr>
            <sz val="9"/>
            <color indexed="81"/>
            <rFont val="Tahoma"/>
            <family val="2"/>
          </rPr>
          <t xml:space="preserve">
Indique el lugar físico o virtual en el que se encuentra la evidencia</t>
        </r>
      </text>
    </comment>
    <comment ref="Y105" authorId="0" shapeId="0" xr:uid="{FAB54FEE-697F-4EEA-9982-A4BBCC2958AC}">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06" authorId="0" shapeId="0" xr:uid="{1B323FF4-D9EC-4D73-B2BE-7E60A7988735}">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23" authorId="0" shapeId="0" xr:uid="{618C02EE-0B28-486D-9DF6-F69D6B2A7499}">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123" authorId="0" shapeId="0" xr:uid="{6ED84D5C-CFAA-4C37-BB62-774126CD1133}">
      <text>
        <r>
          <rPr>
            <b/>
            <sz val="9"/>
            <color indexed="81"/>
            <rFont val="Tahoma"/>
            <family val="2"/>
          </rPr>
          <t>MEN:</t>
        </r>
        <r>
          <rPr>
            <sz val="9"/>
            <color indexed="81"/>
            <rFont val="Tahoma"/>
            <family val="2"/>
          </rPr>
          <t xml:space="preserve">
Producto o entregable que se deriva de la ejecución de la ctividad</t>
        </r>
      </text>
    </comment>
    <comment ref="X123" authorId="0" shapeId="0" xr:uid="{5110A42D-078F-4AE7-A4BE-0816DC2087A0}">
      <text>
        <r>
          <rPr>
            <b/>
            <sz val="9"/>
            <color indexed="81"/>
            <rFont val="Tahoma"/>
            <family val="2"/>
          </rPr>
          <t>MEN:</t>
        </r>
        <r>
          <rPr>
            <sz val="9"/>
            <color indexed="81"/>
            <rFont val="Tahoma"/>
            <family val="2"/>
          </rPr>
          <t xml:space="preserve">
Indique el lugar físico o virtual en el que se encuentra la evidencia</t>
        </r>
      </text>
    </comment>
    <comment ref="Y123" authorId="0" shapeId="0" xr:uid="{D088B25A-23BE-4DE2-87AB-1A70069148D1}">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24" authorId="0" shapeId="0" xr:uid="{0FB6B4EB-6689-4A90-A41E-9FAFA56A34AB}">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53" authorId="0" shapeId="0" xr:uid="{58B81A12-46BA-48AF-A50B-149B5C3D984C}">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W153" authorId="0" shapeId="0" xr:uid="{8F37FF1F-6C61-4E7E-8824-97FA99C9F258}">
      <text>
        <r>
          <rPr>
            <b/>
            <sz val="9"/>
            <color indexed="81"/>
            <rFont val="Tahoma"/>
            <family val="2"/>
          </rPr>
          <t xml:space="preserve">MEN:
</t>
        </r>
        <r>
          <rPr>
            <sz val="9"/>
            <color indexed="81"/>
            <rFont val="Tahoma"/>
            <family val="2"/>
          </rPr>
          <t>Producto o entregable que se deriva de la ejecución de la ctividad</t>
        </r>
      </text>
    </comment>
    <comment ref="X153" authorId="0" shapeId="0" xr:uid="{0B637391-F2BC-4284-BCAC-D6FD33C730DD}">
      <text>
        <r>
          <rPr>
            <b/>
            <sz val="9"/>
            <color indexed="81"/>
            <rFont val="Tahoma"/>
            <family val="2"/>
          </rPr>
          <t>MEN:</t>
        </r>
        <r>
          <rPr>
            <sz val="9"/>
            <color indexed="81"/>
            <rFont val="Tahoma"/>
            <family val="2"/>
          </rPr>
          <t xml:space="preserve">
Indique el lugar físico o virtual en el que se encuentra la evidencia</t>
        </r>
      </text>
    </comment>
    <comment ref="Y153" authorId="0" shapeId="0" xr:uid="{BEF28A7F-E748-4875-B392-3C0DFC462AFD}">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54" authorId="0" shapeId="0" xr:uid="{EC95518B-A3B5-484A-A614-1B1A1BE5F404}">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73" authorId="0" shapeId="0" xr:uid="{1C89998D-B4B2-4904-B5EC-F39DFAA56839}">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173" authorId="0" shapeId="0" xr:uid="{BDF073A5-485D-411B-99F5-B2C435D6B74C}">
      <text>
        <r>
          <rPr>
            <b/>
            <sz val="9"/>
            <color indexed="81"/>
            <rFont val="Tahoma"/>
            <family val="2"/>
          </rPr>
          <t>MEN:</t>
        </r>
        <r>
          <rPr>
            <sz val="9"/>
            <color indexed="81"/>
            <rFont val="Tahoma"/>
            <family val="2"/>
          </rPr>
          <t xml:space="preserve">
Producto o entregable que se deriva de la ejecución de la ctividad</t>
        </r>
      </text>
    </comment>
    <comment ref="X173" authorId="0" shapeId="0" xr:uid="{147C7F60-8022-4B41-B6DA-398C40E71668}">
      <text>
        <r>
          <rPr>
            <b/>
            <sz val="9"/>
            <color indexed="81"/>
            <rFont val="Tahoma"/>
            <family val="2"/>
          </rPr>
          <t>MEN:</t>
        </r>
        <r>
          <rPr>
            <sz val="9"/>
            <color indexed="81"/>
            <rFont val="Tahoma"/>
            <family val="2"/>
          </rPr>
          <t xml:space="preserve">
Indique el lugar físico o virtual en el que se encuentra la evidencia</t>
        </r>
      </text>
    </comment>
    <comment ref="Y173" authorId="0" shapeId="0" xr:uid="{BCE0EDD5-169E-45ED-83E2-A551BB938121}">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74" authorId="0" shapeId="0" xr:uid="{71E02AF9-8861-4549-8B3D-1B5CE3872F6F}">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85" authorId="0" shapeId="0" xr:uid="{9EB4A19B-F654-4780-84D3-1974EE0B8A22}">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W185" authorId="0" shapeId="0" xr:uid="{B99FD336-133C-495D-8E43-8951742E43FB}">
      <text>
        <r>
          <rPr>
            <b/>
            <sz val="9"/>
            <color indexed="81"/>
            <rFont val="Tahoma"/>
            <family val="2"/>
          </rPr>
          <t>MEN:</t>
        </r>
        <r>
          <rPr>
            <sz val="9"/>
            <color indexed="81"/>
            <rFont val="Tahoma"/>
            <family val="2"/>
          </rPr>
          <t xml:space="preserve">
Producto o entregable que se deriva de la ejecución de la ctividad</t>
        </r>
      </text>
    </comment>
    <comment ref="X185" authorId="0" shapeId="0" xr:uid="{1A97BEBB-E9F7-49CA-91C4-830C6B4AB35E}">
      <text>
        <r>
          <rPr>
            <b/>
            <sz val="9"/>
            <color indexed="81"/>
            <rFont val="Tahoma"/>
            <family val="2"/>
          </rPr>
          <t>MEN:</t>
        </r>
        <r>
          <rPr>
            <sz val="9"/>
            <color indexed="81"/>
            <rFont val="Tahoma"/>
            <family val="2"/>
          </rPr>
          <t xml:space="preserve">
Indique el lugar físico o virtual en el que se encuentra la evidencia</t>
        </r>
      </text>
    </comment>
    <comment ref="Y185" authorId="0" shapeId="0" xr:uid="{8E604520-0126-4C00-993A-BC14CDA99264}">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86" authorId="0" shapeId="0" xr:uid="{B0A55C7F-9A56-4D95-80A1-F2CF4A220D33}">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198" authorId="0" shapeId="0" xr:uid="{0211C4E0-DC86-4286-A04D-9E9FAFFA762A}">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W198" authorId="0" shapeId="0" xr:uid="{A334DAE1-8FE2-48AA-B976-E2E6F8BF58C4}">
      <text>
        <r>
          <rPr>
            <b/>
            <sz val="9"/>
            <color indexed="81"/>
            <rFont val="Tahoma"/>
            <family val="2"/>
          </rPr>
          <t xml:space="preserve">MEN:
</t>
        </r>
        <r>
          <rPr>
            <sz val="9"/>
            <color indexed="81"/>
            <rFont val="Tahoma"/>
            <family val="2"/>
          </rPr>
          <t>Producto o entregable que se deriva de la ejecución de la ctividad</t>
        </r>
      </text>
    </comment>
    <comment ref="X198" authorId="0" shapeId="0" xr:uid="{AD5A329C-F3A1-41AA-88F8-D79EF38F95E7}">
      <text>
        <r>
          <rPr>
            <b/>
            <sz val="9"/>
            <color indexed="81"/>
            <rFont val="Tahoma"/>
            <family val="2"/>
          </rPr>
          <t>MEN:</t>
        </r>
        <r>
          <rPr>
            <sz val="9"/>
            <color indexed="81"/>
            <rFont val="Tahoma"/>
            <family val="2"/>
          </rPr>
          <t xml:space="preserve">
Indique el lugar físico o virtual en el que se encuentra la evidencia</t>
        </r>
      </text>
    </comment>
    <comment ref="Y198" authorId="0" shapeId="0" xr:uid="{4C318382-4FB8-4175-B1B3-D06FA11554D1}">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199" authorId="0" shapeId="0" xr:uid="{0FE03FCD-6675-4D27-BD80-B5A70189B64C}">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Eduardo Niño Velandia</author>
  </authors>
  <commentList>
    <comment ref="P23" authorId="0" shapeId="0" xr:uid="{19A397C4-4373-494C-A46E-FFC36473F41A}">
      <text>
        <r>
          <rPr>
            <b/>
            <sz val="9"/>
            <color indexed="81"/>
            <rFont val="Tahoma"/>
            <charset val="1"/>
          </rPr>
          <t>Luis Eduardo Niño Velandia:</t>
        </r>
        <r>
          <rPr>
            <sz val="9"/>
            <color indexed="81"/>
            <rFont val="Tahoma"/>
            <charset val="1"/>
          </rPr>
          <t xml:space="preserve">
No se reportó información por parte de la Entidad</t>
        </r>
      </text>
    </comment>
    <comment ref="S23" authorId="0" shapeId="0" xr:uid="{54F6821E-2CF3-485A-B18E-EAEF84B187A0}">
      <text>
        <r>
          <rPr>
            <b/>
            <sz val="9"/>
            <color indexed="81"/>
            <rFont val="Tahoma"/>
            <family val="2"/>
          </rPr>
          <t>Luis Eduardo Niño Velandia:</t>
        </r>
        <r>
          <rPr>
            <sz val="9"/>
            <color indexed="81"/>
            <rFont val="Tahoma"/>
            <family val="2"/>
          </rPr>
          <t xml:space="preserve">
NO APLICA LA ESTRATEGIA EN EL FODESEP.</t>
        </r>
      </text>
    </comment>
    <comment ref="O24" authorId="0" shapeId="0" xr:uid="{70281FFE-150F-40E7-BF32-E3AF969C30D6}">
      <text>
        <r>
          <rPr>
            <b/>
            <sz val="9"/>
            <color indexed="81"/>
            <rFont val="Tahoma"/>
            <charset val="1"/>
          </rPr>
          <t>Luis Eduardo Niño Velandia:</t>
        </r>
        <r>
          <rPr>
            <sz val="9"/>
            <color indexed="81"/>
            <rFont val="Tahoma"/>
            <charset val="1"/>
          </rPr>
          <t xml:space="preserve">
Por la naturaleza de los recursos del ICFES, estas actividades no les aplica.</t>
        </r>
      </text>
    </comment>
    <comment ref="O25" authorId="0" shapeId="0" xr:uid="{639D56CF-B633-45F2-B14A-2A6581CEEFC0}">
      <text>
        <r>
          <rPr>
            <b/>
            <sz val="9"/>
            <color indexed="81"/>
            <rFont val="Tahoma"/>
            <charset val="1"/>
          </rPr>
          <t>Luis Eduardo Niño Velandia:</t>
        </r>
        <r>
          <rPr>
            <sz val="9"/>
            <color indexed="81"/>
            <rFont val="Tahoma"/>
            <charset val="1"/>
          </rPr>
          <t xml:space="preserve">
Por la naturaleza de los recursos del ICFES, estas actividades no les aplica.</t>
        </r>
      </text>
    </comment>
    <comment ref="O27" authorId="0" shapeId="0" xr:uid="{4D6F050D-64EB-482D-908C-301386E02934}">
      <text>
        <r>
          <rPr>
            <b/>
            <sz val="9"/>
            <color indexed="81"/>
            <rFont val="Tahoma"/>
            <charset val="1"/>
          </rPr>
          <t>Luis Eduardo Niño Velandia:</t>
        </r>
        <r>
          <rPr>
            <sz val="9"/>
            <color indexed="81"/>
            <rFont val="Tahoma"/>
            <charset val="1"/>
          </rPr>
          <t xml:space="preserve">
Por la naturaleza de los recursos del ICFES, estas actividades no les aplica.</t>
        </r>
      </text>
    </comment>
    <comment ref="S30" authorId="0" shapeId="0" xr:uid="{2927DD44-16ED-41EB-9F19-0C00A12F6996}">
      <text>
        <r>
          <rPr>
            <b/>
            <sz val="9"/>
            <color indexed="81"/>
            <rFont val="Tahoma"/>
            <family val="2"/>
          </rPr>
          <t>Luis Eduardo Niño Velandia:</t>
        </r>
        <r>
          <rPr>
            <sz val="9"/>
            <color indexed="81"/>
            <rFont val="Tahoma"/>
            <family val="2"/>
          </rPr>
          <t xml:space="preserve">
NO APLICA PARA EL FODESEP</t>
        </r>
      </text>
    </comment>
  </commentList>
</comments>
</file>

<file path=xl/sharedStrings.xml><?xml version="1.0" encoding="utf-8"?>
<sst xmlns="http://schemas.openxmlformats.org/spreadsheetml/2006/main" count="2250" uniqueCount="1245">
  <si>
    <t>Transparencia, Anticorrupción y Participación Ciudadana</t>
  </si>
  <si>
    <t xml:space="preserve">ESTRATEGIA 1:  </t>
  </si>
  <si>
    <t>NOMBRE DEL INDICADOR</t>
  </si>
  <si>
    <t>FORMULA DEL INDICADOR</t>
  </si>
  <si>
    <t xml:space="preserve">Proyección de cumplimiento del indicador % (Acumulado)                     </t>
  </si>
  <si>
    <t>ACTIVIDADES ESPECÍFICAS
(Tácticas)</t>
  </si>
  <si>
    <t>PRODUCTO</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</si>
  <si>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</si>
  <si>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</si>
  <si>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</si>
  <si>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</si>
  <si>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</si>
  <si>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</si>
  <si>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</si>
  <si>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</si>
  <si>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</si>
  <si>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</si>
  <si>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</si>
  <si>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META A 2017</t>
  </si>
  <si>
    <t>diciembre de 2017</t>
  </si>
  <si>
    <t>Documento elaborado y aprobado por todas las entidades del sector</t>
  </si>
  <si>
    <t>Política:</t>
  </si>
  <si>
    <t>Gestión del Talento Humano</t>
  </si>
  <si>
    <t>Acuerdos de gestión</t>
  </si>
  <si>
    <t>100% de vacantes definitivas reportadas</t>
  </si>
  <si>
    <t>100% de servidores vinculados en SIGEP</t>
  </si>
  <si>
    <t>Eficiencia Administrativa</t>
  </si>
  <si>
    <t>Actividades ejecutadas / actividades planeadas *100</t>
  </si>
  <si>
    <t>Racionalizar los tramites del sector</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</si>
  <si>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</si>
  <si>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</si>
  <si>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</si>
  <si>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</si>
  <si>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</si>
  <si>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</si>
  <si>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</si>
  <si>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</si>
  <si>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</si>
  <si>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</si>
  <si>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Reforzar mecanismos de control y registros de información relacionada con el vínculo laboral</t>
  </si>
  <si>
    <t xml:space="preserve">100% de novedades en el registro público de carrera administrativa </t>
  </si>
  <si>
    <t>Fortalecimiento de las capacidades de los servidores públicos</t>
  </si>
  <si>
    <t>Informe de resultados de evaluación del desempeño</t>
  </si>
  <si>
    <t>Implementar estrategias de lucha contra la corrupción</t>
  </si>
  <si>
    <t>Registro público de carrera</t>
  </si>
  <si>
    <t>PAC programado</t>
  </si>
  <si>
    <t>Reservas presupuestales</t>
  </si>
  <si>
    <t>Vigencias Futuras</t>
  </si>
  <si>
    <t>SECOP II implementado</t>
  </si>
  <si>
    <t>Procesos realizados en SECOP II / Total de procesos de la entidad* 100</t>
  </si>
  <si>
    <t xml:space="preserve">ESTRATEGIA 3: </t>
  </si>
  <si>
    <t xml:space="preserve">ESTRATEGIA 4: </t>
  </si>
  <si>
    <t>Alineación del Plan estratégico de Talento Humano (PETH) con la estrategia del sector educativo</t>
  </si>
  <si>
    <t>Integración de los Sistemas de Gestión</t>
  </si>
  <si>
    <t>gestión documental en las entidades del sector</t>
  </si>
  <si>
    <t xml:space="preserve">Seguimiento sectorial de la cadena presupuestal para el mejoramiento de la eficacia en la ejecución de recursos), plan de adquisiciones, PAC, e  implementación del presupuesto por resultados </t>
  </si>
  <si>
    <t>Implementar al 50% la gestión documental en cada entidad del sector</t>
  </si>
  <si>
    <t>FECHA DE EJECUCIÓN</t>
  </si>
  <si>
    <t>100% de la información publicada por entidad</t>
  </si>
  <si>
    <t>Información publicada en todas las páginas Web en el link de transparencia</t>
  </si>
  <si>
    <t>Incluir en el Plan de Institucional de capacitación (PIC) el tema de derecho de petición verbal.</t>
  </si>
  <si>
    <t>Actualizar los procesos y plataforma para la atención de PQRS verbales.</t>
  </si>
  <si>
    <t xml:space="preserve">Ejecutar la estrategia de rendición de cuentas publica </t>
  </si>
  <si>
    <t>Desarrollar al menos un ejercicio de colaboración e innovación abierta en cada EAV</t>
  </si>
  <si>
    <t>Preparación del Ejercicio, Análisis de Retos, Identificación del conocimiento aplicable, Desarrollo del ejercicio y Difusión y uso del desarrollo.</t>
  </si>
  <si>
    <t>Realizar o actualizar la caracterización del ciudadano y grupos de interés en cada entidad del sector.</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</si>
  <si>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</si>
  <si>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</si>
  <si>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</si>
  <si>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</si>
  <si>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</si>
  <si>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</si>
  <si>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</si>
  <si>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</si>
  <si>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</si>
  <si>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</si>
  <si>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</si>
  <si>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</si>
  <si>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</si>
  <si>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</si>
  <si>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</si>
  <si>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</si>
  <si>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</si>
  <si>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</si>
  <si>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</si>
  <si>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</si>
  <si>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</si>
  <si>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</si>
  <si>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</si>
  <si>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</si>
  <si>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Implementar el programa de Evaluación del Desempeño Laboral para servidores vinculados en provisionalidad.</t>
  </si>
  <si>
    <t>Evaluación del Desempeño Laboral para servidores vinculados en provisionalidad.</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</si>
  <si>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</si>
  <si>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</si>
  <si>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</si>
  <si>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</si>
  <si>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</si>
  <si>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</si>
  <si>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</si>
  <si>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Elaborar el procedimiento o documento de Evaluación del Desempeño Laboral para servidores vinculados en provisionalidad.</t>
  </si>
  <si>
    <t>Expedir, publicar y difundir el acto administrativo a través de medios internos.</t>
  </si>
  <si>
    <t>Actualización HV del SIGEP</t>
  </si>
  <si>
    <t>Ejercicio de innovación abierta</t>
  </si>
  <si>
    <t>Número de acuerdos de gestión suscritos / Número cargos directivos de la EAV *100</t>
  </si>
  <si>
    <t>Entidades Adscritas y/o vinculadas con información publicada</t>
  </si>
  <si>
    <t>Cantidad de información publicada / Total de información que requiere publicación* 100</t>
  </si>
  <si>
    <t>Atención de PRQS verbales de Atención al Ciudadano</t>
  </si>
  <si>
    <t>Número de actividades del Plan de adquisiciones ejecutadas / Total de actividades del Plan adquisiciones programado*100</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</si>
  <si>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</si>
  <si>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</si>
  <si>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</si>
  <si>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</si>
  <si>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</si>
  <si>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</si>
  <si>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</si>
  <si>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</si>
  <si>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</si>
  <si>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</si>
  <si>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</si>
  <si>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</si>
  <si>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</si>
  <si>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</si>
  <si>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</si>
  <si>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PAC pagado Total / PAC asignado Total</t>
  </si>
  <si>
    <t>Sensibilizacion sobre el manejo eficiente del PAC</t>
  </si>
  <si>
    <t>Mesa de trabajo sobre mejores practicas de utilizacion de PAC</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</si>
  <si>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</si>
  <si>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</si>
  <si>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</si>
  <si>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</si>
  <si>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</si>
  <si>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</si>
  <si>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Información de los servidores de carrera administrativa actualizada en el registro único de carrea administrativa</t>
  </si>
  <si>
    <t>ETITC</t>
  </si>
  <si>
    <t>Gestión Misional y de Gobierno</t>
  </si>
  <si>
    <t>Desarrollar el 100% de las actividades programadas para fortalecer la atención de PQRS verbales</t>
  </si>
  <si>
    <t>Diseñar e implementar el 100% la estrategia de rendición de cuentas</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</si>
  <si>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</si>
  <si>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</si>
  <si>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</si>
  <si>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</si>
  <si>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</si>
  <si>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</si>
  <si>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</si>
  <si>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Matriz de riesgos actualizada</t>
  </si>
  <si>
    <t>Actualizar la información publicada debido a ajustes y/o modificaciones</t>
  </si>
  <si>
    <t>Formular un Plan de espacios de dialogo e incentivos de rendición de cuentas para el 2017 (Art. 53 Ley 1757 de 2015).</t>
  </si>
  <si>
    <t>Evaluar la estrategia de rendición de cuentas de forma general y por cada espacio</t>
  </si>
  <si>
    <t>Implementar política de accesibilidad</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</si>
  <si>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</si>
  <si>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</si>
  <si>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ICFES</t>
  </si>
  <si>
    <t>ICETEX</t>
  </si>
  <si>
    <t>INSOR</t>
  </si>
  <si>
    <t>INTENALCO</t>
  </si>
  <si>
    <t>INFOTEP SAN JUAN DEL CESAR</t>
  </si>
  <si>
    <t xml:space="preserve">Cumplimiento del indicador % (Acumulado)                     </t>
  </si>
  <si>
    <t>SEGUIMIENTO PLAN SECTORIAL</t>
  </si>
  <si>
    <t>Fortalecimiento tecnologico y de sistemas de información</t>
  </si>
  <si>
    <t>1. Plan Formulado e implementado</t>
  </si>
  <si>
    <t>Avance matriz estrategia de coherencia administrativa y buen gobierno.</t>
  </si>
  <si>
    <t>Diagnosticar el cumplimiento de la estrategia de coherencia administrativa y buen gobierno.</t>
  </si>
  <si>
    <t>1. Diagnostico de estretegia de coherencia administrativa y buen gobierno.
2. Establecer Plan.
3. Ejecutar Plan.
4. Realizar seguimiento al Plan.</t>
  </si>
  <si>
    <t>1. Diagnostico Matriz.
2. Plan de trabajo.</t>
  </si>
  <si>
    <t>Formular y ejecutar el Plan de Racionalización de Trámites</t>
  </si>
  <si>
    <t>Porcentaje de ejecución actividades programadas</t>
  </si>
  <si>
    <t>1. Plan de Racionalización de Trámites
2. Seguimiento al Plan de Racionalización de Trámites</t>
  </si>
  <si>
    <t>Formular y ejecutar el Plan para la implementación de la Estrategia de Gobierno en Línea de acuerdo con las fases establecidas por MINTIC.</t>
  </si>
  <si>
    <t>Plan  de la Estrategia de Gobierno en Línea</t>
  </si>
  <si>
    <t>1. Formular Plan  de la Estrategia de Gobierno en Línea
2. Aprobación del MEN del Plan  de la Estrategia de Gobierno en Línea
3.Socializar Plan  de la Estrategia de Gobierno en Línea.
4. Ejecutar Plan  de la Estrategia de Gobierno en Línea.
5. Hacer seguimiento al Plan  de la Estrategia de Gobierno en Línea.</t>
  </si>
  <si>
    <t>Formular y ejecutar el Plan de implementación del Sistema de gestión documental, acorde con las directrices del Archivo General de la Nación.</t>
  </si>
  <si>
    <t>Plan de implementación del Sistema de gestión documental</t>
  </si>
  <si>
    <t xml:space="preserve">1. Formular el Plan de implementación del Sistema de gestión documental.
2. Socializar el Plan de implementación del Sistema de gestión documental.
3. Ejecutar el Plan de implementación del Sistema de gestión documental.
4. Realizar seguimiento al Plan de implementación del Sistema de gestión documental.
</t>
  </si>
  <si>
    <t xml:space="preserve">Ejecutar el 100% del plan de implementación, sostenimiento y mejora de los SGC, SGSST, SGSI y el cumplimiento de requisitos mínimos legales ambientales vigentes aplicables a las actividades administrativas y las actividades del componente de transformación de la estrategia de gobierno el línea Política de Cero Papel. </t>
  </si>
  <si>
    <t>1. Formular Plan por Sistema
2. Ejecutar Plan por Sistema
3. Realizar seguimiento al Plan por Sistema</t>
  </si>
  <si>
    <t>1. Formular Plan de Racionalización de Trámites.
2. Aprobación del DAFP
3. Actualizar Plan de Racionalización de Trámites en el SUIT.
4. Socializar Plan de Racionalización de Trámites.
5. Ejecutar Plan de Racionalización de Trámites.
6. Realizar monitoreo y seguimiento al Plan de Racionalización de Trámites en el SUIT.
7. Diseño de herramienta de evaluación de impacto del Plan de Racionalización de Trámites.</t>
  </si>
  <si>
    <t xml:space="preserve">Formular y ejecutar el plan de implementación de las NIIF en la Entidad </t>
  </si>
  <si>
    <t>FECHA 
DE 
EJECUCIÓN</t>
  </si>
  <si>
    <t>Definir el plan de implementación de las NIIF en la entidad</t>
  </si>
  <si>
    <t>Plan de implementación</t>
  </si>
  <si>
    <t>Desarrollar acciones establecidas en el plan de implementación de las NIIF en la entidad</t>
  </si>
  <si>
    <t>Acciones desarrolladas</t>
  </si>
  <si>
    <t>Realizar seguimiento al avance de la implementación del plan</t>
  </si>
  <si>
    <t xml:space="preserve">Informe de avance </t>
  </si>
  <si>
    <t>Elaborar / ajustar los procesos y procedimientos conforme los estándares establecidos en la implementación de las NIIF</t>
  </si>
  <si>
    <t>procesos y procedimientos ajustados</t>
  </si>
  <si>
    <t>Formular presupuesto de inversión 2018 de acuerdo al marco normativo</t>
  </si>
  <si>
    <t>Presupuesto de inversión 2018 formulado en los tiempos establecidos</t>
  </si>
  <si>
    <t>Presupuesto de inversión 2018</t>
  </si>
  <si>
    <t>Formular el presupuesto de inversión 2018</t>
  </si>
  <si>
    <t xml:space="preserve">Alcanzar una ejecución mensual del PAC  del 95% </t>
  </si>
  <si>
    <t>Establecer el nivel de ejecución mensual de las reservas presupuestales durante la vigencia. (Cuando aplique)</t>
  </si>
  <si>
    <t>Optimizar en un 100% el uso de Vigencias Futuras, según acuerdo de ejecución (Cuando aplique)</t>
  </si>
  <si>
    <t>100% de cumplimiento del plan anticorrupción y atención al ciudadano</t>
  </si>
  <si>
    <t>Ejecución del plan anticorrupción y atención al ciudadano</t>
  </si>
  <si>
    <t>Actividades ejecutadas / Actividades Planeadas 100%</t>
  </si>
  <si>
    <t>Revísar  y ajustar el plan con observaciones  recibidas</t>
  </si>
  <si>
    <t xml:space="preserve">Plan ajustado
</t>
  </si>
  <si>
    <t>Publicar el plan anticorrupción y atención al ciudadano</t>
  </si>
  <si>
    <t>Plan publicado</t>
  </si>
  <si>
    <t>Realizar evaluación cuatrimestral del cumplimiento del plan anticorrupción y atención al ciudadano</t>
  </si>
  <si>
    <t>Evaluaciones cuatrimestrales realizadas y publicadas</t>
  </si>
  <si>
    <t xml:space="preserve">Matriz de riesgos de corrupción actualizada  y publicada en las entidades del sector </t>
  </si>
  <si>
    <t xml:space="preserve">Actualización de la Matriz de riesgos de corrupción </t>
  </si>
  <si>
    <t>Matriz de riesgos de corrupción actualizada y publicada</t>
  </si>
  <si>
    <t xml:space="preserve">Estrategia para la administración de los riesgos de corrupción </t>
  </si>
  <si>
    <t xml:space="preserve">Fortalecer el acceso a la información pública </t>
  </si>
  <si>
    <t>100% de actividades programadas para documentar un manual de atención al ciudadano, que contenga los protocolos establecidos por el Programa Nacional de Servicio al Ciudadano del DNP</t>
  </si>
  <si>
    <t>Cumplimiento de actividades de la estrategia para documentación del manual</t>
  </si>
  <si>
    <t>Elaborar manual de atención al ciudadano con base en los lineamientos establecidos por el Programa Nacional de Servicio al Ciudadano del DNP</t>
  </si>
  <si>
    <t>Manual de atención al ciudadano, publicado y socializado</t>
  </si>
  <si>
    <t>Publicar el manual de atención al ciudadano</t>
  </si>
  <si>
    <t>Socializar el manual de atención al ciudadano a nivel interno de la entidad</t>
  </si>
  <si>
    <t>Elaborar o actualizar la caracterización de usuarios de acuerdo con las guías dispuestas para tal fin (trámites y servicios)</t>
  </si>
  <si>
    <t>Caracterizar ciudadanos respecto a trámites y servicios de las entidades</t>
  </si>
  <si>
    <t>Caracterizaciones, elaboradas, publicadas y socializadas de trámites y servicios</t>
  </si>
  <si>
    <t>Fortalecer mecanismos de participación ciudadana y rendición de cuentas permanente</t>
  </si>
  <si>
    <t>Diseñar y construir la metodología que se presentará a los ciudadanos en los espacios de rendición de cuentas</t>
  </si>
  <si>
    <t>Estrategia de rendición de cuentas elaborada y publicada
Informe de evaluacion del ejercicio de rendición de cuentas elaborado y publicado</t>
  </si>
  <si>
    <t>Diseñar  e implementar estrategía de participación ciudadana</t>
  </si>
  <si>
    <t>Acciones estrategia Participación ciudadana</t>
  </si>
  <si>
    <t>Diseñar y construir la metodología para los espacios de participación ciudadana, teniendo en cuenta las diferentes etapas del ciclo de gestión</t>
  </si>
  <si>
    <t>Estrategia de participación ciudadana elaborada y publicada
Informe de resultados de estrategia de participación ciudadana</t>
  </si>
  <si>
    <t>Formular estrategia de participación ciudadana</t>
  </si>
  <si>
    <t>Ejecutar la estrategia de participación ciudadana</t>
  </si>
  <si>
    <t>Documentar resultados de espacios de participación ciudadana</t>
  </si>
  <si>
    <t>Elaborar informe de resultados de estrategia de participación ciudadana</t>
  </si>
  <si>
    <t>100% de ejecución del plan de accesibilidad en las páginas web para la vigencia</t>
  </si>
  <si>
    <t xml:space="preserve">Cumplimiento plan de accesibilidad </t>
  </si>
  <si>
    <t>Formular Plan de accesibilidad en páginas web</t>
  </si>
  <si>
    <t>Plan formulado y con seguimientos a su ejecución</t>
  </si>
  <si>
    <t>Aprobar plan de accesibilidad en páginas web</t>
  </si>
  <si>
    <t>Ejecutar plan de accesibilidad en páginas web</t>
  </si>
  <si>
    <t>Reailzar seguimiento a la ejecución del plan de accesibilidad</t>
  </si>
  <si>
    <t>Elaborar e implementar Plan Estratégico de Talento Humano - PETH, por cada EAyV, que inlcuya los 4 componentes (capacitación, bienestar, incentivos y estímulos) y establecer mecanismos de evaluación del mismo.</t>
  </si>
  <si>
    <t>Plan Estratégico de Talento Humano</t>
  </si>
  <si>
    <t>Número de actividades realizadas en el periodo / Total actividades programadas en el periodo en el PETH * 100</t>
  </si>
  <si>
    <t xml:space="preserve">Formular el PETH al interior de cada EAyV, en sus 4 componentes (capacitación, bienestar, incentivos y estímulos) </t>
  </si>
  <si>
    <t>Documento Plan Estratégico de Talento Humano</t>
  </si>
  <si>
    <t>Ejecutar el plan de trabajo definido para en el PETH por cada EAyV</t>
  </si>
  <si>
    <t>Reporte de avance del Plan Estratégico de Talento Humano</t>
  </si>
  <si>
    <t>Realizar seguimiento y realimentación del Plan estratégico de Talento Humano de cada EAyV (por parte del MEN)</t>
  </si>
  <si>
    <t>Realimentaciones enviadas por el MEN</t>
  </si>
  <si>
    <t>Diseñar mecanismo de evaluación de los componentes del PETH (capacitación, bienestar, incentivos y estímulos)  por cada EAyV.</t>
  </si>
  <si>
    <t xml:space="preserve">Mecanismo de evaluación de los componentes del PETH </t>
  </si>
  <si>
    <t>Implementar mecanismo y analizar los resultados obtenidos por cada EAyV.</t>
  </si>
  <si>
    <t>Reporte de implementación</t>
  </si>
  <si>
    <t xml:space="preserve">Gestionar el 100% de las actividades de concertación y seguimiento de evaluación del desempeño de los servidores de Carrera Administrativa (CA) y Libre Nombramiento y Remoción (LNR) (no gerentes públicos) de acuerdo con los nuevos lineamientos </t>
  </si>
  <si>
    <t>Concertaciones y seguimientos de evaluación de desempeño de los servidores de Carrera Administrativa (CA) y Libre Nombramiento y Remoción (LNR) (no gerentes públicos)</t>
  </si>
  <si>
    <t>Realizar la evaluación del desempeño según normativa vigente.</t>
  </si>
  <si>
    <t>Concertaciones y seguimientos</t>
  </si>
  <si>
    <t>Formulación y seguimiento  al 100% de los acuerdos de gestión</t>
  </si>
  <si>
    <t>INCI</t>
  </si>
  <si>
    <t>FODESEP</t>
  </si>
  <si>
    <t>INFOTEP SAN ANDRES</t>
  </si>
  <si>
    <t>ITFIT</t>
  </si>
  <si>
    <t>PROMEDIO</t>
  </si>
  <si>
    <t>Total meta</t>
  </si>
  <si>
    <t>Total programado</t>
  </si>
  <si>
    <t>Total Polìtica</t>
  </si>
  <si>
    <t xml:space="preserve">Total programado Xpeso </t>
  </si>
  <si>
    <t>Total politica por peso Polìtica</t>
  </si>
  <si>
    <t>POLITICA</t>
  </si>
  <si>
    <t>PPROMEDIO</t>
  </si>
  <si>
    <t>Gestiòn Misional y de Gobierno</t>
  </si>
  <si>
    <t>Transparencia, Anticorrupciòn y servicio al ciudadano</t>
  </si>
  <si>
    <t>Promedio de cumplimiento de la planeaciòn</t>
  </si>
  <si>
    <t>Gestiòn del Talento Humano</t>
  </si>
  <si>
    <t>Gestiòn Financiera</t>
  </si>
  <si>
    <t>Total General</t>
  </si>
  <si>
    <t>Programado</t>
  </si>
  <si>
    <t>Ejecutado</t>
  </si>
  <si>
    <t>PROGRAMADO</t>
  </si>
  <si>
    <t>EJECUTADO</t>
  </si>
  <si>
    <t>Transparencia , Anticorrupción y Servicio al Ciudadano</t>
  </si>
  <si>
    <t>Cumplimiento Plan de Acción</t>
  </si>
  <si>
    <t xml:space="preserve">Cumplimiento del indicador % (Acumulado) 
IV Trimestre 2017      </t>
  </si>
  <si>
    <t>Código:</t>
  </si>
  <si>
    <t>Versión:</t>
  </si>
  <si>
    <t>Fecha de elaboración:</t>
  </si>
  <si>
    <t>Política</t>
  </si>
  <si>
    <t>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</si>
  <si>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</si>
  <si>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MINISTERIO DE EDUCACIÓN NACIONAL                                                                                                                                                                                                                                                                                                  MINISTERIO DE EDUCACIÓN NACIONAL</t>
  </si>
  <si>
    <t>Área</t>
  </si>
  <si>
    <t>Dependencia</t>
  </si>
  <si>
    <t>Objetivo General</t>
  </si>
  <si>
    <t>Producto  (Definido como un Indicador de Producto)</t>
  </si>
  <si>
    <t>Unidad de Medida</t>
  </si>
  <si>
    <t>Descripción de la Meta 2017</t>
  </si>
  <si>
    <t>Meta 2017</t>
  </si>
  <si>
    <t>MODIFICACIÓN</t>
  </si>
  <si>
    <t>ANALISIS I Trimestre</t>
  </si>
  <si>
    <t>ANALISIS II Trimestre</t>
  </si>
  <si>
    <t>ANALISIS III Trimestre</t>
  </si>
  <si>
    <t>ANALISIS IV Trimestre</t>
  </si>
  <si>
    <t>DESCRIPCIÓN DE LA EVIDENCIA</t>
  </si>
  <si>
    <t>DISPOSICIÓN DE LA EVIDENCIA</t>
  </si>
  <si>
    <t>ACCION INMEDIATA A TOMAR</t>
  </si>
  <si>
    <t>I</t>
  </si>
  <si>
    <t>II</t>
  </si>
  <si>
    <t>III</t>
  </si>
  <si>
    <t>IV</t>
  </si>
  <si>
    <t>Descripción de la Meta 2017
después de la modificación</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</si>
  <si>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</si>
  <si>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</si>
  <si>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</si>
  <si>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</si>
  <si>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</si>
  <si>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</si>
  <si>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r>
      <t xml:space="preserve">Raciones alimentarias contratadas, para la atención a beneficiarios a través de los complementos alimentarios del PAE </t>
    </r>
    <r>
      <rPr>
        <sz val="11"/>
        <color theme="0"/>
        <rFont val="Calibri"/>
        <family val="2"/>
      </rPr>
      <t>3.5.1.1</t>
    </r>
  </si>
  <si>
    <t>Número</t>
  </si>
  <si>
    <t>Se está recopilando la información de los contratos de alimentación escolar de las ETC para conocer el número de raciones contratadas que deben ser entregadas por el respectivo operador y hacer la consolidación del total nacional.</t>
  </si>
  <si>
    <t>El MEN, en especial el Equipo PAE, ha podido hacer el seguimiento de los contratos de alimentación escolar de las Entidades Territoriales Certificadas en Educación, en los que ha identificado al 30 de junio, la suma de 629.338.247 raciones contratadas(464.153.330 complementos am/pm y 165.184.917 almuerzos) con lo que se llega al 70,91% de la meta establecida para la vigencia.</t>
  </si>
  <si>
    <t>Se ha trabajado con el equipo de monitoreo del PAE para ir actualizando con detalle el estado de los contratos suscritos durante los primeros meses del segundo semestre.</t>
  </si>
  <si>
    <t>Se ha trabajado con el equipo de monitoreo del PAE para ir actualizando con detalle el estado de los contratos suscritos durante los meses del segundo semestre, se identificaron 1.050.401.887 raciones contratadas en las 95 ETC del país, superando en un 18% la meta estimada para este año.</t>
  </si>
  <si>
    <t>Reporte Sistema de Seguimineto a Proyectos SSP</t>
  </si>
  <si>
    <r>
      <t xml:space="preserve">Informe de asistencia técnica por Entidad Territorial Certificada consolidado </t>
    </r>
    <r>
      <rPr>
        <sz val="11"/>
        <color theme="0"/>
        <rFont val="Calibri"/>
        <family val="2"/>
      </rPr>
      <t>3.5.2.1</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</si>
  <si>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</si>
  <si>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"Verificación de Veedurías Ciudadanas", "Uso de los recursos asignados", "Conformación bolsa común" y “Resoluciones de giro de recursos MEN" Asistencia y acompañamientos a Mesas públicas en 51 ETC Capacitación a los Comités de Alimentación Escolar de 80 IE de 31 ETC Seguimiento y verificación de operación en 298 instituciones educativas de 82 ETC Seguimiento y acompañamiento a 6 ETC que a corte 30 de junio no habían iniciado operación</t>
  </si>
  <si>
    <t>Las 95 ETC recibieron por parte del equipo del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públicas", " Reportes recursos de incorporación", "Notificación acciones de seguimiento y solicitud planes de mejora" Asistencia y acompañamiento a Mesas públicas en 65 ETC Capacitación a los Comités de Alimentación Escolar de 158 IE en 54 ETC Seguimiento y verificación de operación en 637 instituciones educativas de 95 ETC Asistencia y acompañamiento a las 95 ETC: 229 reuniones en 95 ETC Asistencia y capacitación de personeros estudiantiles en temas relacionados con la participación ciudadana y control social: 6 ETC</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</si>
  <si>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publicas", " Reportes recursos de incorporación", "Notificación acciones de seguimiento y solcitud planes de mejora" "Seguimientos reportes de priorización" Asistencia y acompañamientoa a Mesas públicas en 74 ETC Capacitación a los Comites de Alimentación Escolar de 184 IE en 56 ETC Seguimiento y verificación de operación en 800 instituciones educativas de 95 ETC.</t>
  </si>
  <si>
    <r>
      <t>Plan estratégico de comunicaciones y actividades de promoción y divulgación del PAE ejecutado.</t>
    </r>
    <r>
      <rPr>
        <sz val="11"/>
        <color theme="0"/>
        <rFont val="Calibri"/>
        <family val="2"/>
      </rPr>
      <t>3.5.3.1</t>
    </r>
  </si>
  <si>
    <t>Porcentaje</t>
  </si>
  <si>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</si>
  <si>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t xml:space="preserve">Durante el mes de junio el avance que se tuvo sobre el 100% del plan de comunicaciones del Programa de Alimentación Escolar fue del 9,5% para un acumulado del 57,09%. En este periodo se adelantaron actividades como, 5 de las 7 capacitaciones de SIMAT, quinta edición del boletín, publicaciones en la web, elaboración de documentos para reuniones e intervención, la matriz de seguimiento a noticias, 2 alianzas con el SENA, diseño de piezas, entre otros. </t>
  </si>
  <si>
    <t xml:space="preserve">Durante el mes de septiembre el avance que se tuvo sobre el 100% del plan de comunicaciones del Programa de Alimentación Escolar, al cual se le aumentaron actividades, fue del % 4.2 para un acumulado del 86,79%. En este periodo se adelantaron actividades como: octava edición del boletín, más 3 publicaciones relevantes en redes sociales del MEN, publicaciones en la web, elaboración de documentos para reuniones e intervención, la matriz de seguimiento a noticias, capacitaciones a personeros, entre otros. </t>
  </si>
  <si>
    <t>Durante el mes de diciembre el avance que se tuvo sobre el 100% del plan de comunicaciones del Programa de Alimentación Escolar, fue del 3% para un acumulado del 100%. En este periodo se reportan actividades como: publicaciones en página web del MEN, participación en evento de cierre con líderes de Cobertura, elaboración de documentos para reuniones e intervención y estructura de contenidos para piezas. Es preciso aclarar que la matriz de noticias, el boletín de diciembre y el cuarto informe trimestral se reportan, pero no tienen impacto cuantitativo en este periodo.</t>
  </si>
  <si>
    <t>Cobertura - Población Vulnerable</t>
  </si>
  <si>
    <t>Incrementar el acceso y  la  permanencia en la educación preescolar, básica y media de los niños, niñas adolescentes, jóvenes y adultos  víctimas del conflicto armado interno en situaciones de riesgo y/o emergencia.</t>
  </si>
  <si>
    <r>
      <t xml:space="preserve">Servicios de asistencia técnica y monitoreo a Secretarías de Educación de Entidades Territoriales  Certificadas, en estrategias de acceso y permanencia realizadas. </t>
    </r>
    <r>
      <rPr>
        <sz val="11"/>
        <color theme="0"/>
        <rFont val="Calibri"/>
        <family val="2"/>
      </rPr>
      <t>3.1.1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</si>
  <si>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</si>
  <si>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t>Desde la Subdirección de Permanencia se realizó durante el mes de junio asistencia técnica a las siguientes 33 secretarías de educación: Amazonas, Antioquia, Atlántico, Barranquilla, Bolívar, Bucaramanga, Cartagena, Caquetá, Cauca, Cesar, Chocó, Ciénaga, Córdoba, Cúcuta, Floridablanca, Girón, Guaviare, Huila, Ibagué, Ipiales, Magangué, Magdalena, Meta, Nariño, Norte de Santander, Palmira, Piedecuesta, Putumayo, Santa Marta, Santander, Tolima, Tumaco y Vichada, en los temas de Contratación del servicio educativo, atención educativa a estudiantes con discapacidad y con capacidades y talentos excepcionales, Educación en emergencias, Internados, Sistema de Responsabilidad Penal para Adolescentes, Programa Nacional de Alfabetización, educación rural, SIMPADE, Inversión del Sector Solidario, Atención a población víctima, completitud de la información modulo Estrategias de permanencia anexo 13 A. En el mes de junio se prestó asistencia técnica a 14 secretarias de educación nuevas; Con corte al 30 de junio se han presentado asistencia técnica a 60 SEC</t>
  </si>
  <si>
    <t>Desde la Subdirección de Permanencia se realizó durante el mes de septiembre asistencia técnica a las siguientes 58 secretarías de educación: Antioquia, Apartadó, Armenia, Atlántico, Barrancabermeja, Bello, Bolívar, Boyacá, Bucaramanga, Buenaventura, Caldas, Caquetá, Cauca, Casanare, Cesar, Chía, Chocó, Ciénaga, Córdoba, Cúcuta, Duitama, Envigado, Florencia, Floridablanca, Girardot, Girón, Guaviare, Ibagué, Ipiales, Itagüí, La guajira, Lorica, Magangué, Magdalena, Maicao, Manizales, Medellín, Meta, Montería, Norte de Santander, Pereira, Piedecuesta, Putumayo, Quibdó, Quindio, Rionegro, Risaralda, Sabaneta, Santander, Sincelejo, Sogamoso, Sucre, Tolima, Tunja, Turbo, Uribia, Valledupar, Villavicencio en los siguientes temas: Modelos educativos flexibles, SIMPADE, SIMAT, Programa Nacional de Alfabetización y educación de Jóvenes y adultos, Sistema de Responsabilidad Penal para Adolescentes, Atención educativa a estudiantes con discapacidad y capacidades excepcionales, Atención a población víctima, Atención de NNA procedentes de Venezuela, Plan Territorial de Permanencia, Inversión del Sector Solidario, Contratación del servicio educativo, Internados, Educación en Emergencia y Completitud de la información Anexo 13 A. En el mes de septiembre se prestó asistencia técnica a 8 secretarias de educación nuevas, llegando a un acumulado hasta el momento de 81 SEC con asistencia técnica.</t>
  </si>
  <si>
    <t>Desde la Subdirección de Permanencia se realizó durante el mes de diciembre asistencia técnica a las siguientes 34 secretarías de educación Amazonas, Antioquia, Apartado, Barrancabermeja, Bogotá, Buenaventura, Cali, Cauca, Cartago, Cesar, Córdoba, Cúcuta, Cundinamarca, Guainía, Guaviare, Dosquebradas, Ibagué, La guajira, Maicao, Medellín, Nariño, Norte de Santander, Pereira, Putumayo, Risaralda, Sabaneta, Sincelejo, Soacha, Sogamoso, Sucre, Tumaco, Turbo, Valledupar y Vaupés, en los siguientes temas: Atención educativa a estudiantes con discapacidad y capacidades excepcionales, Educación en riesgo de minas antipersonal, Modelos educativos flexibles, Programa Nacional de Alfabetización y educación de Jóvenes y adultos, Sistema de Responsabilidad Penal para Adolescentes SRPA, Contratación del servicio educativo, SIMPADE, Transporte Escolar, Prevención de la deserción por embarazo adolescente, Internados. En el mes de diciembre se prestó asistencia técnica a 1 secretaria de educación nueva, llegando a un acumulado hasta el momento de 90 SEC con asistencia técnica.</t>
  </si>
  <si>
    <t>Dirección de Cobertura - Población Víctima</t>
  </si>
  <si>
    <r>
      <t xml:space="preserve">Servicios de asistencia técnica a las Secretarías de Educación para la formulación de Planes de Acción que permitan la atención  educativa a población vulnerable y víctima del conflicto armado. </t>
    </r>
    <r>
      <rPr>
        <sz val="11"/>
        <color theme="0"/>
        <rFont val="Calibri"/>
        <family val="2"/>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</si>
  <si>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</si>
  <si>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t>A la fecha se avanza en el proceso de la convocatoria pública LP-MEN-04-2017 a través de SECOP II de acuerdo con el cronograma establecido, al momento el proceso está en la presentación de observaciones al pliego de condiciones, en tal sentido, cumplido el proceso de evaluación y selección la adjudicación está programada para la primera semana de agosto.</t>
  </si>
  <si>
    <t xml:space="preserve">A partir del desarrollo del contrato 1166 de 2017, con la Fundación Internacional de Pedagogía Conceptual Merani, se ha avanzado en la definición de la propuesta técnica y pedagógica, que permita realizar los procesos de capacitación y dotación a docentes. El contratista ha avanzado en los temas logísticos propios del evento de lanzamiento de proyecto con secretarios de educación. </t>
  </si>
  <si>
    <t>Durante el mes de diciembre se realizó el cierre del proyecto "Me quedo en la escuela, protejo mis sueños" en el marco del contrato 1166 de 2017, con el cual se fortaleció a las secretarias de entidades territoriales certificadas, en la atención pertinente de población vulnerable y víctima. Con este proyecto las ETC priorizadas cuentan con rutas de atención para la prevención de la deserción escolar por causa del reclutamiento forzado, la utilización ilícita de menores; el embarazo adolescente y la educación en riesgo de minas.</t>
  </si>
  <si>
    <r>
      <t xml:space="preserve">Servicios de asistencia técnica a Entidades territoriales certificadas para la implementación de planes de educación, que permiten la atención de la población del medio rural y víctima  </t>
    </r>
    <r>
      <rPr>
        <sz val="11"/>
        <color theme="0"/>
        <rFont val="Calibri"/>
        <family val="2"/>
      </rPr>
      <t>3.2.1.2</t>
    </r>
    <r>
      <rPr>
        <sz val="11"/>
        <rFont val="Calibri"/>
        <family val="2"/>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</si>
  <si>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</si>
  <si>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</si>
  <si>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realizaron las siguientes asistencias técnicas: - Casanare - Antioquia (Anorí) - Chocó En temas relacionados con Modelos educativos flexibles y la proyección para la vigencia 2018</t>
  </si>
  <si>
    <t>Durante el mes de diciembre se realizaron las siguientes asistencias técnicas: - Vaupés: se realizó la prefocalización de sedes educativas a fortalecer durante 2018 a través de la capacitación docente en modelos educativos flexibles, también se tuvo participación en la mesa indígena del Vaupés. - Sabaneta: se realizó asistencia técnica en el modelo educativo flexible Caminar en Secundaria, para su implementación con recursos propios de la ETC. Durante el año se realizaron 26 asistencias técnicas.</t>
  </si>
  <si>
    <r>
      <t xml:space="preserve">Niños, niñas, adolescentes y jóvenes víctimas atendidos con Modelos Educativos Flexibles  </t>
    </r>
    <r>
      <rPr>
        <sz val="11"/>
        <color theme="0"/>
        <rFont val="Calibri"/>
        <family val="2"/>
      </rPr>
      <t>3.2.2.1</t>
    </r>
    <r>
      <rPr>
        <sz val="11"/>
        <rFont val="Calibri"/>
        <family val="2"/>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</si>
  <si>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</si>
  <si>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</si>
  <si>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iniciaron los diferentes talleres de fortalecimiento a la implementación de modelos educativos flexibles e internados escolares, así mismo se inició la atención de estudiantes en el ciclo V de educación para adultos en 16 ETC focalizadas</t>
  </si>
  <si>
    <t>Durante el mes de diciembre no se realizaron talleres toda vez que se estaban haciendo los cierres y recolección de información. Sin embargo, durante la ejecución de los contratos 1099 y 1100 de 2017 se capacitaron 1.757 docentes en los modelos: Escuela Nueva, Postprimaria Rural, Educación media Rural, Aceleración del Aprendizaje y Caminar en Secundaria, con lo cual se beneficiaron indirectamente aproximadamente 26.355 estudiantes a cargo de los docentes que fueron capacitados.</t>
  </si>
  <si>
    <r>
      <t xml:space="preserve">Nuevos jóvenes y adultos mayores de 15 años alfabetizados </t>
    </r>
    <r>
      <rPr>
        <sz val="11"/>
        <color theme="0"/>
        <rFont val="Calibri"/>
        <family val="2"/>
      </rPr>
      <t>3.2.3.1</t>
    </r>
    <r>
      <rPr>
        <sz val="11"/>
        <rFont val="Calibri"/>
        <family val="2"/>
      </rPr>
      <t xml:space="preserve"> </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</si>
  <si>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</si>
  <si>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t>El indicador establecido por la Subdirección de Permanencia para el registro de las acciones encaminadas a la alfabetización es "Nuevos jóvenes y adultos mayores de 15 años alfabetizados", en la presente vigencia se fijó una meta de 15.000 personas iletradas alfabetizadas, no obstante, el desarrollo de otras acciones como las alcanzadas mediante alianzas estratégicas permitirán tener mayor incidencia en el indicador precitado toda vez que es posible aumentar con certeza la cifra que constituye la meta esperada en la presente vigencia, como parte de dichas alianzas se encuentra el convenio suscrito con el Consejo Noruego con el cual se pretende alfabetizar a 1000 participantes de la zona costera de los departamentos de Cauca y Chocó, igualmente mediante el convenio suscrito con ASCUN se pretende una atención de 530 personas en situación de analfabetismo mediante el despliegue de un programa piloto en las ETC Bogotá y Cundinamarca, frente a los contratos adjudicados con recursos administrados por la Organización de Estados Iberoamericanos - OEI se atenderán 7.580 personas iletradas de las ETC priorizadas en el marco del convenio 844 de 2011. Durante los meses previos al ajuste de la meta se había reportado la atención mediante el registro del Ciclo I a partir de la información generada por el SIMAT mediante otros procesos que no corresponden a la inversión efectuada por el MEN en la presente vigencia, igualmente este registro no obedece a la población beneficiaria con la licitación pública para la atención de 26.000 personas iletradas de 24 ETC, toda vez que el proceso contractual se encuentra en la fase final que culmina con la adjudicación del operador, visto lo anterior el reporte ajustado para el mes de mayo correspondió a cero (0) Nuevos jóvenes y adultos mayores de 15 años alfabetizados, toda vez que los recursos de inversión corresponden a 2017, hasta tanto no se ejecute el contrato adjudicado mediante licitación pública con recursos de inversión de la presente vigencia el reporte del indicador precitado será de cero. 
La Subdirección de Permanencia informa que las acciones desarrolladas por el Programa Nacional de Alfabetización en el transcurso del mes de junio están relacionadas con la gestión de la licitación pública LP-MEN-02-2017 para la atención de 26.000 personas iletradas de 24 ETC priorizadas que culminó con la adjudicación del contrato a la Unión Temporal Educando Colombia – UTEC. Igualmente, en compañía del Consejo Noruego para Refugiados se está implementando el modelo de alfabetización para la atención de 1.000 personas en situación de analfabetismo focalizadas en la costa pacífica colombiana de los departamentos de Chocó y Cauca. Por otro lado se está llevando a cabo la atención de 530 personas iletradas por medio del convenio suscrito con ASCUN. Con respecto a los contratos adjudicados con recursos administrados por la OEI para la atención de 7.580 iletrados, el proceso de implementación se encuentra en la etapa de implementación, estas alianzas permitirán eventualmente disminuir la tasa de analfabetismo para población de 15 años y más y contar con nuevos jóvenes y adultos alfabetizados en 2017.</t>
  </si>
  <si>
    <t>El Ministerio de Educación Nacional, a través del programa de alfabetización desarrolla actualmente la fase de implementación del programa de alfabetización mediante el ciclo I del modelo educativo A CRECER, con una cobertura de 26.000 personas iletradas focalizadas en 24 ETC, priorizadas por la subdirección de permanencia de acuerdo con el índice de analfabetismo y la proyección de población analfabeta según la GEIH 2015 y el Censo DANE 2005, la operación está a cargo de la Unión Temporal Educando Colombia, en el marco del contrato 1072 de 2017, adjudicado a través de licitación pública, de conformidad con el registro de matrícula que presenta el SIMAT, las 24 ETC registran un avance de 13.282 personas matriculadas en el ciclo I, asimismo, mediante el convenio 804 de 2017, suscrito con el Consejo Noruego se está implementando el modelo de alfabetización para la atención de 1.000 personas en situación de analfabetismo focalizadas en la costa pacífica colombiana de los departamentos de Chocó y Cauca, igualmente, mediante el convenio 897 de 2017 suscrito con la ASCUN se está consolidando la focalización para la atención de 530 personas iletradas, frente a la alianza establecida con la OEI y ECOPETROL para la atención de 7.580 iletrados.</t>
  </si>
  <si>
    <t>La Subdirección de Permanencia, desarrolló la implementación del programa de alfabetización mediante el Ciclo I del modelo educativo A CRECER en 24 entidades territoriales certificadas priorizadas por el Ministerio de Educación Nacional, para la atención de 26.000 jóvenes y adultos vulnerables y víctimas en situación de analfabetismo, el despliegue de esta estrategia estuvo a cargo de la Unión Temporal Educando Colombia – UTEC, en el marco del contrato 1072 de 2017, la etapa en la que se encuentra el proceso, es la de certificación de participantes; por otro lado, a través del convenio 804 de 2017, suscrito con el Consejo Noruego se desarrolló la implementación del modelo de alfabetización para la atención de 1.000 personas en situación de analfabetismo focalizadas en la costa pacífica colombiana de los departamentos de Chocó y Cauca; a través del convenio 897 de 2017 suscrito con la ASCUN se están atendiendo a 530 personas iletradas mediante el pilotaje del ciclo I del modelo educativo PACES; frente a la alianza establecida con la OEI y ECOPETROL se atendieron alrededor de 7.580 iletrados en 10 ETC priorizadas mediante el acuerdo 6 en el marco del convenio 844 de 2011.</t>
  </si>
  <si>
    <t>Cobertura - Infraestructura Construcción</t>
  </si>
  <si>
    <t xml:space="preserve">Incrementar y mejorar la infraestructura educativa para los niveles de educación  preescolar, básica y media en zonas urbana y rural del territorio nacional. </t>
  </si>
  <si>
    <r>
      <t xml:space="preserve">Proyectos de infraestructura educativa desarrollados </t>
    </r>
    <r>
      <rPr>
        <sz val="11"/>
        <color theme="0"/>
        <rFont val="Calibri"/>
        <family val="2"/>
      </rPr>
      <t>3.3.1.1</t>
    </r>
    <r>
      <rPr>
        <sz val="11"/>
        <rFont val="Calibri"/>
        <family val="2"/>
      </rPr>
      <t xml:space="preserve">                                                                                                                                                                                                                                                                                                                           </t>
    </r>
  </si>
  <si>
    <t>NR</t>
  </si>
  <si>
    <t>N/D</t>
  </si>
  <si>
    <t>En la vigencia 2017, con corte al 30 de septiembre, el PA FFIE ha suscrito 281 acuerdos de obra (212 localizadas en zonas urbanas y 69 en zonas rurales) por valor de $1.396.853.754.949, de los cuales, $878.612.129.895 son recursos financiados por el MEN a través del FFIE y $518.241.625.054, corresponden a recursos gestionados con las ETC. Estas 281 obras contratadas en la vigencia 2017 benefician a 46 ETC en la construcción de 4.253 aulas nuevas, el mejoramiento de 1.469 aulas y la construcción de 631 aulas especiales (biblioteca, laboratorio de ciencias naturales/biología, laboratorio de física, laboratorio de química, laboratorio integrado, aula de tecnología innovación y multimedia, aula polivalente). Se anexa informe corte septiembre 2017</t>
  </si>
  <si>
    <t>En la vigencia 2017, con corte al 31 de diciembre, el PA FFIE ha suscrito 353 acuerdos de obra (261 obras localizadas en zonas urbanas y 92 en zonas rurales) por valor de $1.882.751.969.361, de los cuales, $1.126.275.967.419 son recursos financiados por el MEN a través del FFIE y $756.476.001.942, corresponden a recursos gestionados con las ETC. Estas 353 obras contratadas en la vigencia 2017 benefician a 57 ETC en la construcción de 5.446 aulas nuevas, el mejoramiento de 1.702 aulas y la construcción de 837 aulas especializadas (biblioteca, laboratorio de ciencias naturales/biología, laboratorio de física, laboratorio de química, laboratorio integrado, aula de tecnología innovación y multimedia, aula polivalente).</t>
  </si>
  <si>
    <r>
      <t xml:space="preserve">Aulas nuevas construidas en zonas urbanas o rurales </t>
    </r>
    <r>
      <rPr>
        <sz val="11"/>
        <color theme="0"/>
        <rFont val="Calibri"/>
        <family val="2"/>
      </rPr>
      <t>3.3.2.2</t>
    </r>
  </si>
  <si>
    <t>Se concluyó el mejoramiento de 17 aulas en la IE LUIS CARLOS TRUJILLLO localizada en el municipio de La Plata y GALLARDO localizada en el municipio de Suaza, pertenecientes a la ETC Huila. En el municipio de La Plata, se terminó la construcción de baterías sanitarias y la recuperación y mejoramiento del comedor-cocina para la implementación de la jornada única en la IE MONSERRRATE que cuenta con 14 aulas. Así mismo, con las restantes obras contratadas al 30 de septiembre por el PA FFIE (vigencias 2016 y 2017), se ampliarán y/o mejorarán 2.000 AULAS en 151 instituciones educativas para los siguientes departamentos: Amazonas (24) en el municipio de Leticia (24); Antioquia (484) en los municipios de Arboletes (18), Barbosa (18), Bello (122), Copacabana (52), El Carmen de Viboral (26), Envigado (9), Itagüí (50), La Estrella (17), Medellín (37), Necoclí (17), Rionegro (74), Sabaneta (19), Turbo (21) y Vigía del Fuerte (4); Arauca (54) en los municipios de Arauca (16) y Saravena (38); Atlántico (111) en los municipios de Barranquilla (26), Manatí (34), Santa Lucía (12), Soledad (29) y Tubará (10), Bolívar (4) en el municipio de Cartagena (4); Boyacá (3) en el municipio de Santa Rosa de Viterbo (3); Caldas (172) en los municipios de Aguadas (21), Anserma (24), Chinchiná (19), La Dorada (37), Manizales (13), Manzanares (3), Marmato (7), Norcasia (7), San José (6), Victoria (7) y Villamaría (28); Cauca (100) en el municipio de Popayán (100); Cesar (44) en los municipios de Astrea (11), Chiriguaná (19) y La Gloria (14); Chocó (23) en el municipio de Quibdó (23); Córdoba (74) en los municipios de Lorica (6) y Montería (68), Cundinamarca (35) en los municipios de Apulo (5), Guaduas (10), Medina (8), Puerto Salgar (12), Guainía (27) en el municipio de Inírida (27); Guaviare (26) en el municipio de San José del Guaviare (26); Huila (165) en los municipios de Garzón (26), Isnos (12), La Plata (4), Neiva (66), San Agustín (8), Suaza (19), Tello (10), Tesalia (7) y Timaná (13); La Guajira (12) en el municipio de Manaure (12); Magdalena (30) en los municipios de Ariguaní (8), El Retén (10), Guamal (2), Pivijay (7) y Remolino (3); Quindío (51) en el municipio de Armenia (51); Risaralda (109) en los municipios de Guática (17), La Virginia (12). Quinchía (12) y Santa Rosa de Cabal (68); Santander (71) en los municipios de Charalá (2), Cimitarra (19), Floridablanca (7), Puerto Wilches (21) y Sabana de Torres (22); Tolima (150) en el municipio de Ibagué (150); Valle del Cauca (231) en los municipios de Cali (91), Guadalajara de Buga (45) y Tuluá (95).</t>
  </si>
  <si>
    <t>Nuevas Aulas Se concluyó la construcción de 64 aulas nuevas, 2 bibliotecas, 1 laboratorio integrado, 1 aula de tecnología, 6 comedores-cocina, 5 zonas administrativas y baterías sanitarias en las instituciones educativas CENTRO EDUCATIVO MAJO de Garzón LUIS CARLOS TRUJILLLO localizada en el municipio de La Plata, LA UNIÓN y GALLARDO localizadas en el municipio de Suaza, IE CASCAJAL SEDE –PRINCIPAL localizada en el municipio de Timaná, pertenecientes a la ETC Huila, FORTALECILLAS de la ETC Neiva, EMPRESARIAL Y AGROINDUSTRIAL LOS ANDES "INSEANDES" de la ETC Sogamoso, IEMT DE ACCION COMUNAL de la ETC Fusagasugá, COLEGIO TÉCNICO VICENTE AZUERO de la ETC Floridablanca y LICEO GUILLERMO VALENCIA de la ETC Montería. Así mismo, con las restantes obras contratadas al 31 de diciembre por el PA FFIE (vigencias 2016 y 2017), se construirán 6.758 AULAS NUEVAS (de las cuales 753 corresponden a aulas de preescolar) y 1.037 AULAS ESPECIALIZADAS (biblioteca, laboratorio de ciencias naturales/biología, laboratorio de física, laboratorio de química, laboratorio integrado, aula de tecnología innovación y multimedia, aula polivalente), en 430 instituciones educativas localizadas en los siguientes departamentos: Amazonas (29) en el municipio de Leticia (29); Antioquia (1.119) en los municipios de Arboletes (8), Barbosa (24), Bello (181), Caldas (16), Cañasgordas (13), Chigorodó (30), Copacabana (15), El Carmen de Viboral (36), Envigado (128), Girardota (74), Itagüí (186), La Estrella (17), Medellín (136), Necoclí (24), Rionegro (102), Sabaneta (49), Turbo (20), Vigía del Fuerte (30) y Yondó (30); Arauca (21) en los municipios de Arauca (10), Arauquita (9) y Saravena (2); Archipiélago de San Andrés, Providencia y Santa Catalina (19) en el municipio de San Andrés (19); Atlántico (843) en los municipios de Baranoa (24), Barranquilla (326), Candelaria (31), Juan de Acosta (40), Manatí (7), Palmar de Varela (23), Piojó (18), Polonuevo (21), Puerto Colombia (24), Repelón (66), Sabanalarga (149), Santa Lucía (4), Santo Tomás (44), Soledad (24), Suan (13) y Tubará (29); Bogotá, D.C. (317); Bolívar (70) en el municipio de Cartagena (70); Boyacá (613) en los municipios de Arcabuco (12), Boavita (10), Chiscas (9), Chitaraque (10), Ciénega (10), Cubará (13), Duitama (43), Garagoa (14), Maripí (8), Moniquirá (23), Nuevo Colón (25), Paipa (26), Pesca (13), Ráquira (13), Sáchica (9), Samacá (32), San Luis de Gaceno (16), Santa Rosa de Viterbo (16), Sogamoso (141), Sotaquirá (14), Sutamarchán (15), Tunja (104), Turmequé (18), Tuta (10) y Umbita (9); Caldas (345) en los municipios de Chinchiná (25), Filadelfia (12), La Dorada (24), Manizales (69), Manzanares (11), Marmato (10), Neira (16), Norcasia (7), Pensilvania (17), Riosucio (34), Salamina (32), San José (10), Supía (9), Victoria (13) y Villamaría (40); Cauca (33) en el municipio de Popayán (33); Cesar (191) en los municipios de Astrea (26), Chiriguaná (13), Curumaní (15), El Paso (18), La Gloria (4), La Jagua de Ibirico (30), La Paz (36), Manaure (9), San Diego (13) y Valledupar (27); Chocó (113) en el municipio de Quibdó (113), Córdoba (108) en los municipios de Lorica (45), Montería (63); Cundinamarca (644) en los municipios de Apulo (8), Cajicá (48), Chía (38), Chocontá (24), El Colegio (22), El Rosal (33), Funza (12), Fusagasugá (29), Guaduas (17), Guasca (12), La Mesa (25), ………………… (VER MAS INFORMACION EN DOCUMENTO ADJUNTO) Por parte del MEN a la fecha se han entregado 525 aulas, de las cuales para el mes de diciembre, el MEN entrego 55 aulas nuevas terminadas para el departamento de Nariño en Ipiales (32) , Departamento de Valle del Cauca (23) para Palmira (16), para Yumbo (7 )</t>
  </si>
  <si>
    <r>
      <t xml:space="preserve">Aulas ampliadas o mejoradas en zonas urbanas o rurales </t>
    </r>
    <r>
      <rPr>
        <sz val="11"/>
        <color theme="0"/>
        <rFont val="Calibri"/>
        <family val="2"/>
      </rPr>
      <t>3.3.2.1</t>
    </r>
  </si>
  <si>
    <t>Se concluyó el mejoramiento de 51 aulas y la habilitación para implementación de jornada única de 95 aulas en las instituciones educativas LUIS CARLOS TRUJILLLO y MONSERRRATE localizadas en el municipio de La Plata, CASCAJAL localizada en Timaná, GALLARDO y LA UNIÓN localizadas en el municipio de Suaza y CENTRO EDUCATIVO MAJO localizada en el municipio de Garzón pertenecientes a la ETC Huila; así como, en la instituciones educativas, LICEO GUILLERMO VALENCIA de la ETC Montería, EMPRESARIAL Y AGROINDUSTRIAL LOS ANDES "INSEANDES" de la ETC Sogamoso, IEMT DE ACCION COMUNAL e IEM EBEN EZER de la ETC Fusagasugá, IE FORTALECILLAS del ETC Neiva y COLEGIO TÉCNICO VICENTE AZUERO de la ETC Floridablanca. Adicionalmente, se terminó el mejoramiento de 157 aulas en 10 obras en construcción localizadas en las ETC´s Caldas, Antioquia, Rionegro. Así mismo, con las restantes obras contratadas al 31 de diciembre por el PA FFIE (vigencias 2016 y 2017), se ampliarán y/o mejorarán 2.183 AULAS en 169 instituciones educativas para los siguientes departamentos: Amazonas (24) en el municipio de Leticia (24); Antioquia (480) en los municipios de Arboletes (18), Barbosa (18), Bello (122), Copacabana (52), El Carmen de Viboral (26), Envigado (9), Itagüí (50), La Estrella (17), Medellín (37), Necoclí (17), Rionegro (74), Sabaneta (19), Turbo (17) y Vigía del Fuerte (4); Arauca (54) en los municipios de Arauca (16) y Saravena (38); Atlántico (111) en los municipios de Barranquilla (26), Manatí (34), Santa Lucía (12), Soledad (29) y Tubará (10), Bolívar (4) en el municipio de Cartagena (4); Caldas (206) en los municipios de Aguadas (21), Anserma (24), Chinchiná (19), La Dorada (37), Manizales (47), Manzanares (3), Marmato (7), Norcasia (7), San José (6), Victoria (7) y Villamaría (28); Cauca (100) en el municipio de Popayán (100); Cesar (60) en los municipios de Astrea (11), Chiriguaná (19), Curumaní (13), La Gloria (14) y Valledupar 3; Chocó (23) en el municipio de Quibdó (23); Córdoba (63) en los municipios de Lorica (4) y Montería (59), Cundinamarca (39) en los municipios de Apulo (5), Guaduas (10), Medina (8), Puerto Salgar (12) y Zipaquirá (4); Guainía (27) en el municipio de Inírida (27); Guaviare (26) en el municipio de San José del Guaviare (26); Huila (136) en los municipios de Acevedo (5), Garzón (19), Isnos (12), La Plata (4), Neiva (57), San Agustín (8), Suaza (10), Tello (10), Tesalia (7) y Timaná (4); La Guajira (12) en el municipio de Manaure (12); Magdalena (35) en los municipios de Aracataca (5), Ariguaní (8), El Retén (10), Guamal (2), Pivijay (7) y Remolino (3); Quindío (54) en los municipios de Armenia (51) y Salento (3); Risaralda (109) en los municipios de Guática (17), La Virginia (12). Quinchía (12) y Santa Rosa de Cabal (68); Santander (76) en los municipios de Charalá (2), Cimitarra (19), Piedecuesta (12), Puerto Wilches (21) y Sabana de Torres (22); Tolima (241) en el municipio de Ibagué (241); Valle del Cauca (286) en los municipios de Buenaventura (9), Bugalagrande (7), Cali (98), Dagua (7), El Cerrito (14), Guadalajara de Buga (45), La Victoria (6), Tuluá (95) y Versalles (5).</t>
  </si>
  <si>
    <t>Dirección de Calidad Educación Básica</t>
  </si>
  <si>
    <t>Mejorar la Calidad de la educación en los niveles Preescolar, Básica y Media</t>
  </si>
  <si>
    <r>
      <t xml:space="preserve">Capacitaciones a Formadores y Tutores para acompañar a los Establecimientos Educativos (EE) de bajo desempeño </t>
    </r>
    <r>
      <rPr>
        <sz val="11"/>
        <color theme="0"/>
        <rFont val="Calibri"/>
        <family val="2"/>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</si>
  <si>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</si>
  <si>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t>Corresponde a la formación de ciclo 1 para 97 formadores durante el encuentro nacional, entre el 15 y 19 de mayo de 2017 y a 4.025 tutores en encuentros regionales para ciclo1. El numero de tutores corresponde a los tutores que a la fecha del reporte se encontraban nombrados por parte de las secretarías (activos). La formación correspondiente a ciclo 2 para tutores fue aplazada como consecuencia del paro docente. Antes del paro sólo se alcanzaron a realizados doscientos de formación tutores en zona 5, para los tutores de las ETC Girón y Vichada. La variación en el numero de tutores y formadores formados corresponde al ajuste por rotación de tutores (renuncias y licencias) que son descontados del numero de tutores activos. El número d formadores se mantiene estable.</t>
  </si>
  <si>
    <t>Corresponde a los procesos de formación centralizados a 98 formadores y descentralizados a 4.047 tutores para ciclo 3 y formación integrada. Estas formaciones tuvieron lugar entre el el 14 a 18 de agosto para formadores y 18 a 29 de septiembre para tutores en eventos regionalizados. El numero de tutores corresponde a los tutores que a la fecha del reporte se encontraban nombrados por parte de las secretarías (activos). El objetivo de la formación era fortalecer las competencias docentes para el desarrollo de estrategias didácticas relacionadas con la comprensión lectora, producción textual, problemas multiplicativos, estimación y medición y la pedagogía por proyectos en beneficio de los aprendizajes de los estudiantes de transición a 5º de primaria, así como, bajar líneamientos curriculares desde la Dirección de Calidad del MEN.</t>
  </si>
  <si>
    <t>Corresponde al proceso de formación centralizada a 97 formadores y descentralizado a 4.059 tutores activos para la implementación de espacios de cierre de la ruta de formación 2017, los cuales orientarán a los docentes para el inicio de la ruta 2018 en los establecimientos educativos del programa. El numero de tutores corresponde a los tutores que a la fecha del reporte se encontraban nombrados por parte de las secretarías (activos).</t>
  </si>
  <si>
    <r>
      <t xml:space="preserve">Formación a docentes de Establecimientos Educativos (EE) de bajo desempeño </t>
    </r>
    <r>
      <rPr>
        <sz val="11"/>
        <color theme="0"/>
        <rFont val="Calibri"/>
        <family val="2"/>
      </rPr>
      <t>2.1.1.3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</si>
  <si>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</si>
  <si>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t xml:space="preserve">Docentes acompañados durante los ciclos de apertura y primer ciclo del programa a través de actividades de caracterización, sesiones de trabajo situado y acompañamiento en aula, de acuerdo a la planeación de la Ruta de Formación y Acompañamiento del Programa. La formación correspondiente a ciclo 2, se encuentra detenida porque no se ha podido realizar la formación a tutores correspondiente a ciclo 2, como consecuencia del paro de docentes y, en consecuencia, los tutores no han podido adelantar actividades de formación a docentes en establecimientos educativos. La cifra de docentes acompañados disminuyó respecto al mes anterior como consecuencia del proceso de depuración de la base para descontar agendas que se programaron pero no fue posible ejecutar como consecuencia del paro docente. </t>
  </si>
  <si>
    <t>Corresponde a los docentes acompañados durante los ciclos de apertura, ciclos 1, 2 y 3 (en curso) del programa, a través de actividades de caracterización, sesiones de trabajo situado y acompañamiento en aula, de acuerdo a la planificación de la Ruta de Formación y Acompañamiento del Programa para la vigencia 2017.</t>
  </si>
  <si>
    <t>Corresponde a los docentes acompañados durante los ciclos de apertura, ciclos 1, 2 y ciclo de cierre 2017 y formación para ciclo de apertura 2018 del programa, a través de actividades de caracterización, sesiones de trabajo situado y acompañamiento en aula, de acuerdo a la planificación de la Ruta de Formación y Acompañamiento del Programa para la vigencia 2017 y en preparación para la planeación institucional de los EE 2018. Durante el mes de diciembre se hizo énfasis en el análisis de los resultados de implementación de la ruta 2017, análisis de resultados de pruebas saber y otros derivados de ejercicios de caracterización promovidos por el programa, los cuales orientarán a los docentes para el inicio de la ruta 2018.</t>
  </si>
  <si>
    <r>
      <t xml:space="preserve">Entrega de Materiales para mejorar practicas de Aula de los Establecimientos Educativos (EE) de bajo desempeño </t>
    </r>
    <r>
      <rPr>
        <sz val="11"/>
        <color theme="0"/>
        <rFont val="Calibri"/>
        <family val="2"/>
      </rPr>
      <t>2.1.1.2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</si>
  <si>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</si>
  <si>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t>El valor reportado corresponde a los establecimientos PTA para los cuales se adquirió material educativo de matemáticas y lenguaje. La entrega de material educativo se estructuró en dos órdenes de compra. Para la orden de compra 1, el despacho y distribución comenzó en el mes de abril para 1.816 establecimientos. A la fecha se ha despachado el 89% de la orden, el 11% restante, correspondiente a La Guajira no se ha despachado porque las cantidades alistadas se encuentran en revisión. Del 100% despachado, se entregó el 93% en sedes educativas, el 7% restante está detenido como consecuencia del paro. La información consolidada y oficial de entrega, se consolidara cuando retornen y se revisen las actas de entrega efectiva de material en establecimientos educativos. Con respecto a la orden de compra 2, se despachó el 40% del material, pero la entrega está detenida como consecuencia del paro de docentes. A 30 de junio, el proceso de alistamiento y entrega está por reanudarse luego del levantamiento del paro docente. Está pendiente la entrega por parte de la Universidad Nacional del estado de entregas efectivas luego d ella revisión de actas de la orden de compra 1.</t>
  </si>
  <si>
    <t>Corresponde al material efectivamente entregado y validado para 18.799 sedes de 3.651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t>
  </si>
  <si>
    <t>No hay ningún resultado adicional para este indicador, distinto a lo ya reportado en el mes de noviembre. Corresponde al material efectivamente entregado y validado para 18.799 sedes de 3.666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matemáticas.Al finalizar noviembre de 2017, el 100% de las actas pendientes de subsanación, se habían subsanado.</t>
  </si>
  <si>
    <r>
      <t xml:space="preserve">Educadores formados con competencias comunicativas </t>
    </r>
    <r>
      <rPr>
        <sz val="11"/>
        <color theme="0"/>
        <rFont val="Calibri"/>
        <family val="2"/>
      </rPr>
      <t>2.1.2.1</t>
    </r>
  </si>
  <si>
    <t>La Plan Nacional de Lectura se encuentra en proceso de Planeación de los procesos de formación para la vigencia 2017.</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</si>
  <si>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t>
  </si>
  <si>
    <t>Se desarrollaron encuentros de formación en la ciudad de Tunja, Tumaco y departamento de Caldas en procesos relacionados con lectura y escritura.</t>
  </si>
  <si>
    <t>Se incluye el registro de formación de los docentes de las sedes educativas beneficiarias del proyecto Pásate a la Biblioteca Escolar, así como los docentes formados en marco del taller Caminos hacia la lectura y escritura desarrollado por el Ministerio de Educación Nacional e implementado con acompañamiento de las Secretarias de Educación.</t>
  </si>
  <si>
    <r>
      <t xml:space="preserve">Estudiantes que participan en las campañas e iniciativas para el fomento de competencias comunicativas </t>
    </r>
    <r>
      <rPr>
        <sz val="11"/>
        <color theme="0"/>
        <rFont val="Calibri"/>
        <family val="2"/>
      </rPr>
      <t>2.1.2.2</t>
    </r>
  </si>
  <si>
    <t>La Plan Nacional de Lectura se encuentra en proceso de Planeación de los procesos de formación para la vigencia 2017. SIC</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</si>
  <si>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
 A 30 de junio se cuenta con 2.283 estudiantes inscritos y que registraron su creación en el Concurso Nacional de Cuento, decimo primera versión Homenaje a Jorge Isaacs.</t>
  </si>
  <si>
    <t xml:space="preserve">"En lo corrido de la Maratón de Lectura 2017, han participado 156.463 estudiantes ubicados en 28 departamentos y la ciudad de Bogotá D.C. Del total de participantes 80.818 son mujeres y 75.645 son hombres." </t>
  </si>
  <si>
    <t>Se incluye los registros de participación de estudiantes en experiencias de fomento de lectura y escritura, y establecimientos educativos durante el desarrollo de las Maratones de Lectura de 2017. En estas maratones se registro la participación de 291,553 estudiantes. El número de estudiantes participantes en el concurso nacional de cuento para esta versión asciende a 21,932, adicionalmente se recibieron 55 creaciones a traves de la aplicación off line. Esta meta presenta un cumplimiento restrringido principalmente esto obedece a la actualización y ajuste del presupuesto asignado a la estrategias de Maratones de Lectura, respecto del año 2016 se redujo un presupuesto en más del 70%.</t>
  </si>
  <si>
    <r>
      <t xml:space="preserve">Estudiantes que participan de estrategias de seguimiento periódico de los aprendizajes </t>
    </r>
    <r>
      <rPr>
        <sz val="11"/>
        <color theme="0"/>
        <rFont val="Calibri"/>
        <family val="2"/>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</si>
  <si>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</si>
  <si>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t>Las pruebas programadas para el mes de junio se reprogramaron para el mes de julio, debido al paro de maestros, de la siguiente manera: julio 24 -Tercero; julio 25 - Quinto; julio 26 - Séptimo; julio 27 - Noveno y julio 28 - Once. La prueba OFFLINE se libera el 23 de julio después de las 6 p.m y hay plazo para enviarla es hasta el 6 de agosto</t>
  </si>
  <si>
    <t xml:space="preserve">En el mes de septiembre se realizó la tercera prueba de la Fase Clasificatoria, del 18 al 22, la cual contó con la siguiente participación ONLINE: septiembre 18 -Tercero: 88.403 estudiantes; septiembre 19 - Quinto: 113.575 estudiantes; septiembre 20 - Séptimo: 98.541 estudiantes; septiembre 21 - Noveno: 87.120 estudiantes y septiembre 22 - Once: 57.986 estudiantes, para un total de 445.625 estudiantes en la prueba ONLINE. En cuanto a las pruebas OFFLINE, las instituciones educativas tenían plazo de subir las pruebas hasta el 1 de octubre. </t>
  </si>
  <si>
    <t>El 25 de noviembre se realizó la Final del Programa Supérate con los 50 finalista y quedaron 15 ganadores, 3 estudiantes de cada grado (3, 5, 7, 9 y 11). A los 15 ganadores se les entregó una bicicleta ; para os 5 primeros un bono de viaje por 10 millones y a los 3 ganadores de grado 11 un crédito condonable para la educación superior.</t>
  </si>
  <si>
    <r>
      <t xml:space="preserve">Elaboración y publicación de referentes de calidad educativa </t>
    </r>
    <r>
      <rPr>
        <sz val="11"/>
        <color theme="0"/>
        <rFont val="Calibri"/>
        <family val="2"/>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</si>
  <si>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</si>
  <si>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 xml:space="preserve">Continúa en ejecución el contrato con la Universidad de Antioquia cuyo objeto es estructurar, implementar, evaluar y cualificar documentos de referencia de fortalecimiento pedagógico y curricular, los productos entregados a la fecha con vigencia 2017 corresponden a: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que contenga los criterios de selección de materiales educativos de ciencias sociales y ciencias naturales. Esta información corresponde a insumos para la publicación de referentes, está en proceso la revisión de estilo y aspectos de edición. </t>
  </si>
  <si>
    <t xml:space="preserve">Los productos entregados a la fecha en el marco del convenio con la UdeA son: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con los criterios de selección de materiales educativos de ciencias sociales y ciencias naturales y mallas de ciencias naturales y ciencias sociales de 1ro a 5to. Su publicación depende de la validación de los documentos en mesas técnicas. En la caja Siempre Día E de 2017 se publicarán los siguientes documentos que están en proceso de impresión: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caja será entregada a los Establecimientos Educativos en el mes de octubre y noviembre del presente año. </t>
  </si>
  <si>
    <t>En el mes de octubre se hizo entrega a las Secretarías de Educación y rectores la caja de herramientas Siempre Día E de 2017, los materiales publicados en ella fueron los siguientes: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entrega a las Secretarías de Educación se realizará en los meses de Octubre y Noviembre y en este último mes se tiene estipulado el lanzamiento de las mallas de aprendizaje.</t>
  </si>
  <si>
    <r>
      <t xml:space="preserve">Formación a Docentes de Preescolar, básica y media </t>
    </r>
    <r>
      <rPr>
        <sz val="11"/>
        <color theme="0"/>
        <rFont val="Calibri"/>
        <family val="2"/>
      </rPr>
      <t>2.1.5.6</t>
    </r>
  </si>
  <si>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</si>
  <si>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t>Curso de ECDF: 8.104 educadores desarrollando el curso de actualización, de los cuales 6.777 cuentan con cofinanciación del 70% del valor de la marícula.</t>
  </si>
  <si>
    <t>La cifra de educadores disminuye con respecto al mes anterior por que algunos no continuaron. De 8.081 educadores desarrollando el curso de actualización, han finalizado 7.542</t>
  </si>
  <si>
    <t>8108 educadores finalizaron los Cursos de actualización</t>
  </si>
  <si>
    <r>
      <t xml:space="preserve">Realización del Foro Educativo Nacional FEN </t>
    </r>
    <r>
      <rPr>
        <sz val="11"/>
        <color theme="0"/>
        <rFont val="Calibri"/>
        <family val="2"/>
      </rPr>
      <t>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</si>
  <si>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</si>
  <si>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t xml:space="preserve">Durante los días 4 y 5 de mayo se realizó el taller sobre el Diseño Conceptual y la ruta metodológica con los líderes de Calidad de las ETC asistentes. Adicionalmente se socializó el documento orientador y la rubricas a utilizar en el proceso de evaluación de las experiencias. Se avanzo en la confirmación de las fechas de realización de los foros territoriales, se proyecto una versión preliminar de agenda para el evento central, se sostuvo mesa de trabajo con representantes de entidades aliadas al foro como Fundación Compartir, Fundación Carvajal, Corpoeducación entre otras. se proyecto versión preliminar de la estructura de invitación para que las diferentes agremiaciones y entidades públicas y privadas presenten sus experiencias en el foro y se realizó análisis de las hojas de vida de posibles conferencistas nacionales e internacionales. Adicional a lo anterior el día 11 de mayo se realizó el GoToMeeting sobre el FORO EDUCATIVO DE EDUCACIÓN, el cual fue dirigido a Líderes de Calidad de las 95 ETC y su objetivo principal fue presentar como iniciativa regional la Líder de Calidad de Yumbo, Karina Gando, quien aportó al conversatorio de acuerdo a la experiencia de la región, de acuerdo a varias preguntas relacionadas con educación para la paz, curriculos para la paz, escuela y territorio: hacía una proyección comunitaria de la esccuela. En este evento se contó con la participación de 60 personas lo que equivale a un 63.15% de participación y las evidencias se pueden consultar en encuentra en la siguiente ruta: https://drive.google.com/drive/folders/0ByOxysc2yp3zRHc2NUdqa3BOV2c *Presentación Foro Educativo Nacional 2017 *Documento orientador FEN 2017 *Audio y video de la reunión *Preguntas frecuentes </t>
  </si>
  <si>
    <t>Durante el mes de septiembre se lideró el acompañamiento por parte del MEN a 37 foros educativos territoriales en las siguientes ETC: Apartadó Arauca Bolívar Boyacá Buenaventura Cauca Chía Chocó Córdoba Cundinamarca Dosquebradas Facatativá Florencia Girón Guainía Ibagué Ipiales Lorica Magdalena Medellín Meta Montería Neiva Norte de Santander Palmira Pasto Pitalito Putumayo Risaralda Sabaneta Soacha Sucre Vaupés Vichada Villavicencio Girardot Santander Adicionalmente, se trabajó en: Guía de procesos para: 1. Selección de experiencias (MEN-Aliados) 2. Reconocimiento UNESCO –Canadá (Propuesta MEN)  Revisión de fichas de registro y videos (equipo)  Diseño y pre-validación de rubricas de valoración (equipo)  Revisión de fichas de registro de experiencias (equipo)  Proceso de identificación selección de jurados selección y reconocimiento  Organización de las ruedas de experiencias para el FEC  Cruce de información MEN –Canadá Se avanzo en todas las acciones de carácter temático, logístico y metodológico para la realización del Foro Educativo Central en noviembre</t>
  </si>
  <si>
    <t>Durante el mes de diciembre se realizó la evaluación del evento en reuniones con el equipo organizador, la subdirectora de fomento, la Directora de Calidad y los aliados. También se consolidó la información para realizar las memorias del foro y se continuo el proceso para la emisión de certificados de participación a través del portal colombia aprende.</t>
  </si>
  <si>
    <r>
      <t xml:space="preserve">Acompañar a las Secretarías de Educación Certificadas en el seguimiento pedagógico a sus Establecimientos Educativos </t>
    </r>
    <r>
      <rPr>
        <sz val="11"/>
        <color theme="0"/>
        <rFont val="Calibri"/>
        <family val="2"/>
      </rPr>
      <t>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</si>
  <si>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</si>
  <si>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t>Los días 4 y 5 de mayo se llevo a cabo en la ciudad de Bogotá el encuentro con líderes de Calidad al cual asistieron 79 líderes de ETCen dicho encuentro se realizaron diferentes conferencias y talleres relacionados con los programas y estrategias de la Dirección de Calidad. Adicionalmente el Programa de Transversales, acompañó a la Secretaría de Educación de Armenia los día 25 y 26 de en el taller de Convivencia Escolar estrategia de prevención de embarazo en adolescentes. Desde el PNLE se acompañó a la misma secretaría los días 22 y 23 de mayo en un encuentro sobre Afrocolombianidad en la cual se presentó la Coleccción Territorios Narrados capítulo Afro. Adicionalmente, se realizaron dos GoToMeeting a los cuales fueron convocadas las 95 ETC. El día 11 de mayo se realizó el GoToMeeting sobre FORO EDUCATIVO NACIONAL 2017 con la participación de 60 asistentes en el cual se presentó como iniciativa regional a la Líder de Calidad de Yumbo, Karina Gando, quien aportó al conversatorio de acuerdo a la experiencia de la región, de acuerdo a varias preguntas relacionadas con educación para la paz, currículos para la paz, escuela y territorio: hacía una proyección comunitaria de la escuela. La información compartida se encuentra en el Drive, en la siguiente ruta: https://drive.google.com/drive/folders/0ByOxysc2yp3zRHc2NUdqa3BOV2c</t>
  </si>
  <si>
    <t>La meta del indicador se cumplió al 100% a través del acompañamiento a las Secretarías de Educación Certificadas clasificadas en Focalizadas y Generales acompañadas las cuales son acompañadas en la Ruta Integrada a Secretarías en el marco de la Estrategia de Integración de Componentes Curriculares. Las evidencias de los diferentes ciclos son recopiladas por el equipo de formación y acompañamiento. A continuación el enlace del ciclo 1: https://drive.google.com/drive/folders/0B2cXkfTseT9WR2tJeWZoQmJvOUU</t>
  </si>
  <si>
    <r>
      <t xml:space="preserve">Establecimientos Educativos con materiales  pedagógicos entregados para el fortalecimiento de la Jornada Única  </t>
    </r>
    <r>
      <rPr>
        <sz val="11"/>
        <color theme="0"/>
        <rFont val="Calibri"/>
        <family val="2"/>
      </rPr>
      <t>2.1.5.5</t>
    </r>
  </si>
  <si>
    <t xml:space="preserve">A la fecha todos los establecimientos educativos de Jornada Única beneficiados con material pedagógico de matemática y español han recibido el material programado. Sin embargo, el proceso de validación de la cantidad de material que ha recibido cada uno está en proceso de verificación mediante las actas de entrega remitidas por los proveedores (UNAL) en el cual se identifica un avance de validación del 91% para el material de matemática y 93% para el material de español, esto de acuerdo a la información remitida por la gerencia de materiales del MEN. </t>
  </si>
  <si>
    <t>A la fecha todos Establecimientos Educativos de Jornada Única que fueron viabilizados para la entrega del material pedagógico recibieron el material en un 100%, teniendo en cuenta que todas las actas de entrega correspondientes a las órdenes de compra 12621, 12618, 12617, 12615, 12616, 12614 y 18418 fueron aprobadas.</t>
  </si>
  <si>
    <t>Al finalizar el año 2017 se identifica que los materiales correspondientes a Jornada Única fueron entregados en un 100% en todos los establecimientos educativos viabilizados; teniendo en cuenta que todas las actas de entrega correspondientes a las siguientes órdenes de compra: 12621, 12618, 12617, 12615, 12616, 12614 y 18418 fueron verificadas y aprobadas por la gerencia de materiales de la Dirección de Calidad P, B y M</t>
  </si>
  <si>
    <r>
      <t xml:space="preserve">Asistentes nativos extranjeros en procesos de co-enseñanza con docentes de inglés del sector oficial </t>
    </r>
    <r>
      <rPr>
        <sz val="11"/>
        <color theme="0"/>
        <rFont val="Calibri"/>
        <family val="2"/>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</si>
  <si>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</si>
  <si>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Durante este mes, se reciben 4 actas de entrega del material Way to go! Grados 6, 7 y 8, para un total de 332 IE con materiales, lo que implica la entrega de 399,510 textos entregados de 443,900. Así mismo, se sigue con el seguimiento de entrega con Imprenta Nacional, encargada de realizar esta distribución.</t>
  </si>
  <si>
    <t xml:space="preserve">En el marco del convenio de formadores nativos extranjeros se lleva a cabo desde el 27 de septiembre al 13 de octubre, la inmersión en inglés dirigida a 108 docentes que orientan clases en primaria y que pertenecen a 47 Secretarias de Educación (30 Secretarías Focalizadas por el programa Colombia Bilingüe y 17 Secretarías de Educación no focalizadas): Antioquia, Arauca, Armenia, Atlántico, Barranquilla, Bello, Bogotá, Boyacá, Bucaramanga, Buga, Cali, Cartagena, Casanare, Cauca, Cesar, Chía, Córdoba, Cúcuta, Cundinamarca, Dosquebradas, Duitama, Facatativá, Floridablanca, Girardot, Huila, Ipiales, Medellín, Meta, Montería, Mosquera, Nariño, Neiva, Pasto, Putumayo, Quibdó, Quindío, Rionegro, Risaralda, Sahagún, Santander, Soacha, Soledad, Sucre, Tolima, Valle del Cauca, Valledupar y Villavicencio . </t>
  </si>
  <si>
    <t>Durante el mes de noviembre se llevó a cabo el cierre de la estrategia de formadores nativos extranjeros en las instituciones educativas focalizadas por el programa Colombia Bilingüe, por lo cual el 24 de noviembre estos salieron del país al culminar su voluntariado y el Ministerio de Educación Nacional inició su desvinculación del sistema de información para el reporte de extranjeros- SIRE de la Cancillería. Así mismo, se dio inicio al proceso de evaluación. En cuanto a la permanencia, dio como resultado que 41 de los 479 que participaron durante el segundo semestre desertaron a causa de motivos personales, por temas de adaptación a la ciudad y a las condiciones del programa y se dieron 5 casos de desvinculaciones que se generaron por el incumplimiento de las condiciones académicas del programa, lo que representa que 433 formadores nativos extranjeros terminaran. A la par el equipo técnico del programa, dio inicio al análisis de los siguientes documentos: reporte del acompañamiento y seguimiento pedagógico a formadores nativos extranjeros, mentores y codocentes para el desarrollo del programa en las instituciones de educación beneficiadas. Dicho reporte cubre los meses de octubre y noviembre de 2017; reporte del acompañamiento y seguimiento a la adaptación cultural, al bienestar, a la convivencia en Colombia y al ámbito personal de los formadores nativos extranjeros, a través de la labor de los coordinadores regionales y los líderes de coordinadores. Dicho reporte cubre los meses de octubre y noviembre de 2017; segundo informe semestral (julio a noviembre) de la evaluación al programa de formadores nativos extranjeros por parte de directivos, codocentes, mentores y estudiantes pertenecientes a las instituciones educativas beneficiadas; segundo informe semestral (julio a noviembre) de la evaluación de la apropiación institucional del programa alcanzada por los formadores nativos extranjeros a través de la labor de los coordinadores regionales, los líderes pedagógicos y el director pedagógico;Versión final del documento de “Experiencias exitosas del programa Formadores Nativos Extranjeros; Versión final del documento “Modelo de aplicación de pruebas de nivel lengua del programa Formadores Nativos Extranjeros 2015, 2016 y 2017” y el Informe analítico que dé cuenta de las acciones desarrolladas en el programa de inmersión.</t>
  </si>
  <si>
    <r>
      <t xml:space="preserve">Establecimientos Educativos con materiales de inglés distribuidos </t>
    </r>
    <r>
      <rPr>
        <sz val="11"/>
        <color theme="0"/>
        <rFont val="Calibri"/>
        <family val="2"/>
      </rPr>
      <t>2.1.6.2</t>
    </r>
  </si>
  <si>
    <t xml:space="preserve">Durante el mes de marzo, se reciben 6 actas de entrega del materiales de Way to go! más, lo que indica un total de 326 IE con materiales. Se continpua con la recolección de actas para corroborar que las IE centen con el material. </t>
  </si>
  <si>
    <t>Durante el mes de junio se realizó el seguimiento y alistamiento logistico, técnico y pedagógico para la llegada de 204 nuevos asistentes nativos extranjeros, quienes reemplazarán a los asistentes que participaron en el programa por 5 meses. Con la llegada de los nuevos asistentes nativos extranjeros se espera cubrir las plazas faltantes en las instituciones educativas focalizadas. Así mismo, se llevó a cabo el análisis del reporte del acompañamiento y seguimiento pedagógico a formadores nativos extranjeros, mentores y codocentes para el desarrollo del programa en las instituciones de educación beneficiadas con corte abril y mayo de 2017 y el análisis del primer informe semestral (febrero a mayo) de al evaluación al programa de formadores nativos extranjeros por parte de directivos docentes, codocentes, mentores y estudiantes pertenecientes a las instituciones educativas beneficiadas.</t>
  </si>
  <si>
    <t xml:space="preserve">100% de entrega de textos en inglés "Way to Go!", es decir 443.047 libros. 218.400 libros de grados 6, 7 y 8, 218.400 cuadernillos de trabajo de grados 6, 7 y 8 y 7.100 libros del profesor de grados 6, 7 y 8. </t>
  </si>
  <si>
    <t>100% de entrega de textos en inglés "Way to Go!", es decir 443.047 libros. 218.400 libros de grados 6, 7 y 8, 218.400 cuadernillos de trabajo de grados 6, 7 y 8 y 7.100 libros del profesor de grados 6, 7 y 8.</t>
  </si>
  <si>
    <t>Primera Infancia</t>
  </si>
  <si>
    <t xml:space="preserve">Dotar a las entidades territoriales y los prestadores del servicio  de instrumentos y estrategias de política pública en educación inicial
</t>
  </si>
  <si>
    <r>
      <t xml:space="preserve">Secretarias de Educación que conocen y desarrollan la estrategia nacional para la excelencia del talento humano </t>
    </r>
    <r>
      <rPr>
        <sz val="11"/>
        <color theme="0"/>
        <rFont val="Calibri"/>
        <family val="2"/>
      </rPr>
      <t>1.1.1.1</t>
    </r>
  </si>
  <si>
    <t>En el mes de Marzo se modificó la meta de 1 a 12</t>
  </si>
  <si>
    <t xml:space="preserve">Se verifico el Sistema SUIFP </t>
  </si>
  <si>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</si>
  <si>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t xml:space="preserve">1. En el Modelo de acompañamiento pedagógico situado - MAS se desarrollaron las presentaciones e instrumentos con la transferencia metodológica a entregar en la primera jornada de fortalecimiento a los tutores del MAS y se realizó inducción a los tutores de Quibdó para un total de 6 tutoras capacitadas (cada tutora acompaña 25 maestras) en el Modelo de acompañamiento pedagógico Situado -en el marco del programa preescolar Integral. La agenda contempló: Presentación del sentido de la Educación Inicial, abordaje de los Ejes de la práctica pedagógica y recorrido por el esquema operativo del Modelo. En los municipios de Dosquebradas y Calamar Guaviare en el marco de los recursos CONPES se capacitaron seis (6) tutoras que acompañarán 110 maestras. 2. Fortalecimiento a Escuelas Normales Superiores - ENS. 2.1. Se realizo la presentación de la estrategia de fortalecimiento a ENS en el Encuentro nacional realizado el 17 y 18 de mayo en Bogotá con la participación de los rectores de 134 ENS y representantes de las secretarias de Educación. </t>
  </si>
  <si>
    <t xml:space="preserve">En este mes se suscribió convenio 1236 de 2017 con Fundación Carvajal para el apoyar a los tutores contratados por las SEM para el servicio de preescolar Integral en 12 entidades territoriales. La Dirección de primera Infancia avanzó respecto al MAS en el apoyo a 40 tutoras en:Madrid, Tocancipa, Sahagun, Cesar y Rionegro. En Manaure, Uribia y Albanía en la Guajira, se llevó a cabo el tercer ciclo de acompañamiento beneficiando a 29 maestras de la Modalidad Propia. En la estrategia de fortalecimiento a Escuelas Normales Superiores " Fortalecimiento a Programas de Formación Complementaria" se realizó sesión numero 1 del proceso en Manatí, ( Atlántico) Bahía Solano (Chocó), Salamina (Caldas), Rionegro y Copacabana (Antioquia), adicionalmente se avanzó en la jornada numero 2 en dos ENS del Quibdó. </t>
  </si>
  <si>
    <t>La estrategia de excelencia docente se llevo a cabo en 13 entidades territoriales: Atlántico, Cali, Córdoba, Cundinamarca, Envigado, Facatativá, Guaviare, Rionegro, Ibagué, Neiva, Norte de Santander, Quibdó y Tolima. La estrategia contempló acciones en 2 líneas: a) fortalecimiento de la oferta de formación inicial con Escuelas normales superiores y b) cualificación de los docentes en ejercicio. En la línea de acción 1 se realizó un proceso de Fortalecimiento a los Programas de Formación Complementaria de 8 Escuelas Normales Superiores (ENS), se cuenta con 8 planes de acción que guiarán el acompañamiento técnico durante el año 2018 y la articulación del programa de formación con las orientaciones de la educación inicial en coherencia con la política pública de Primera infancia. En la línea de acción 2 de cualificación a docentes en ejercicio se implementó el Modelo de Acompañamiento Situado (MAS+) en las 13 entidades territoriales y se realizó la transferencia metodológica a maestras para el uso de los DBA del grado transición y la estrategia todos listos dirigida a acompañar las transiciones de los niños entre educación inicial, preescolar y primero.</t>
  </si>
  <si>
    <r>
      <t xml:space="preserve">Modelo de prestación oficial del servicio implementado en entidades territoriales </t>
    </r>
    <r>
      <rPr>
        <sz val="11"/>
        <color theme="0"/>
        <rFont val="Calibri"/>
        <family val="2"/>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</si>
  <si>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</si>
  <si>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t>A la fecha, se cuenta con diez (10) convenios suscritos para la operación de Preescolar Integral en nueve (9) entidades territoriales certificadas en educación: Bogotá, Cundinamarca, Atlántico, Quibdó, Cali, Rionegro, Envigado, Neiva y Facatativá. Los convenios para las tres últimas entidades territoriales nombradas, fueron suscritos en mayo. Igualmente a la fecha están radicadas dos (2) propuestas para la ampliación de cobertura de Preescolar Integral en Risaralda y Valle del Cauca, y una (1) para continuidad del servicio en Pereira, casos en los cuales está pendiente la suscripción de los correspondientes convenios. Durante el mes de mayo, el inicio de la operación se ha visto afectado por el paro nacional de maestros, por lo cual para los casos de Cundinamarca, Bogotá y Rionegro que ya habían iniciado atención efectiva a los niños y niñas, se elaboraron planes de contingencia para organizar actividades con el equipo de trabajo contratado. Durante el mes de mayo se inició la fase de alistamiento en Quibdó. Se continúa con el acompañamiento para la radicación de la propuesta de Maicao, y con la gestión para la preparación de las propuestas de nuevas entidades territoriales interesadas en iniciar con este proyecto. Se continúa con el proceso de transferencia de la metodología de inducción.</t>
  </si>
  <si>
    <t>A la fecha, se cuenta con diez (10) convenios suscritos para la operación de Preescolar Integral en nueve (9) entidades territoriales certificadas en educación: Bogotá, Cundinamarca, Atlántico, Quibdó, Cali, Rionegro, Envigado, Neiva y Facatativá. Igualmente a la fecha están radicadas dos (2) propuestas para la ampliación de cobertura de Preescolar Integral en Risaralda y Valle del Cauca, y dos (2) para continuidad del servicio en Pereira y Maicao. Con respecto a estos casos pendientes, Risaralda y Maicao no se suscribirán por decisión del ICBF y la Entidad Territorial. Y a la fecha Valle Cauca se encuentra en trámite precontractual y Pereira pendiente de volver a radicar en ICBF. Se inició el alistamiento del convenio con Fundación Carvajal para el seguimiento a Preescolar Integral . Se realizó la preparación de los estudios previos para los convenios de continuidad 2017 - 2018 y se entregó la versión ajustada del Anexo del Servicio de Preescolar Integral. Se realizó asistencia técnica a todas las entidades territoriales para la preparación de las propuestas de continuidad.</t>
  </si>
  <si>
    <t>Durante la vigencia se logró el acompañamiento en la implementación del modelo operativo de preescolar integral con doce (12) entidades territoriales certificadas en educación: Atlántico, Facatativá, Cundinamarca, Envigado, Neiva, Pereira, Quibdó, Rionegro, Valle del Cauca, Cali, Bogotá D.C., y Norte de Santander. De éstas, once (11) lograron la implementación de Preescolar Integral en el marco de convenios suscritos con el ICBF y Cajas de Compensación Familiar. Y Norte de Santander, en el municipio de Ocaña, lo hizo con sus recursos propios. Así las cosas, se implementó Preescolar integral en un total de 28 municipios de doce (12) entidades territoriales certificadas en educación. Para los cuales a la fecha ya están suscritos los convenios de continuidad del servicio con ICBF y Cajas de Compensación Familiar excepto para Facatativá y Bogotá, los cuales se suscriben en enero de 2018. Adicionalmente, se realizó el acompañamiento a la implementación de Preescolar Integral con el equipo contratado en el marco del Convenio con Fundación Carvajal. Y se realizó la entrega de la dotación de la totalidad de aulas de preescolar integral con libros de la colección especializada para primera infancia del Ministerio de Cultura y de la colección Leer es mi cuento.</t>
  </si>
  <si>
    <r>
      <t xml:space="preserve">Sistema de gestión de la calidad parametrizado para Entidades Territoriales </t>
    </r>
    <r>
      <rPr>
        <sz val="11"/>
        <color theme="0"/>
        <rFont val="Calibri"/>
        <family val="2"/>
      </rPr>
      <t>1.1.3.1</t>
    </r>
  </si>
  <si>
    <t>Se modifico el dato con Reforma Tributaria</t>
  </si>
  <si>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</si>
  <si>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t>Para este periodo se realizó seguimiento a las acciones de educación inicial que han adelantado las SE con respecto a la implementación del Modelo de Gestión de la Educación Inicial, las cuales fueron Itagüí, Envigado, Manizales y Pasto. Por otra parte se adelantó la construcción del insumo y la selección de las secretarías de educación que participarán en la articulación y seguimiento a la implementación de procesos de educación inicial para el 2017.</t>
  </si>
  <si>
    <t>En este periodo se revisaron las hojas de vida y soportes de los profesionales de la OEI para el desarrollo del convenio 1202 de 2017, en donde se aprobaron los perfiles que cumplieron con los requisitos, a los cuales se les realizó inducción y capacitación sobre la política pública de primera infancia, normatividad, referentes técnicos, MGEI y su metodología, los días 21 y 22 de Sept. Se enviaron las comunicaciones de presentación del socio cooperante y consultor asignado a cada SE.</t>
  </si>
  <si>
    <t>Durante la vigencia, 38 Secretarías de Educación implementaron el Modelo de Gestión de Educación Inicial MGEI, para lo cual se llevó a cabo la planeación, rediseño y formalización de los procesos de educación inicial, que tienen como productos un diagnóstico de la estructura organizacional y de procesos, la capacitación al talento humano designado por cada una de las Secretarías de Educación en los temas relacionados con los procesos del MGEI incluyendo los referentes técnicos que deben ser gestionados por las Secretarías en el territorio, y por último una propuesta de articulación del Modelo en cuanto a procesos y estructura presentada y acordada con cada uno de los Secretarios de Educación con el fin de gestionar la formalización de los procesos propuestos. Adicionalmente se realizó seguimiento a la implementación del mismo en 12 Secretarías de Educación que implementaron en el 2016.</t>
  </si>
  <si>
    <t>Fortalecimiento a la Gestión Territorial</t>
  </si>
  <si>
    <t>Fortalecer la capacidad de gestión de las secretarías de educación,  los establecimientos educativos, y la política educativa para grupos étnicos.</t>
  </si>
  <si>
    <r>
      <t xml:space="preserve">Componentes ejecutados del Plan de Asistencia Técnica de la Subdirección de Fortalecimiento, en relación con las 95 ETC. </t>
    </r>
    <r>
      <rPr>
        <sz val="11"/>
        <color theme="0"/>
        <rFont val="Calibri"/>
        <family val="2"/>
      </rPr>
      <t>6.1.1.1</t>
    </r>
  </si>
  <si>
    <t>Se ha prestado asistencia técnica en el proceso de certificación de municipios menores de 100 mil habitantes a los municipios de Funza (Cundinamarca) y Barrancas (La Guajira)</t>
  </si>
  <si>
    <t>Se prestó asistencia técnica integral a las secretarias de educación de Tunja, Córdoba, Buenaventura, Cartago, Zipaquira, Cucuta, Quibdó y la Guajira.</t>
  </si>
  <si>
    <t>Se prestó asistencia técnica a las Secretarias de Educación de las ETC de Bolívar, Cartagena, Santa Marta, Magdalena, Cesar, Montería, Sincelejo y Vichada en los temas de inspección y vigilancia y estructura organizacional. Se participó en las reuniones previas a la asesoría integral, que varias áreas prestarán a las 8 ETC focalizadas por el Despacho de la Ministra (Meta, Quindío, Chocó, Bolívar, Cesar, Atlántico, Amazonas y Vaupés), respecto al mismo tema se inició la formulación del diagnóstico de la ETC Cesar. Se analizó, en conjunto con otras áreas la situación financiera de Yopal con participación de funcionarios de la ETC. Se elaboró la propuesta inicial de inclusión del capítulo ´Sistemas de información para diagnóstico y soporte en la toma de decisiones´ en el documento que propone actualizar la Guía 27 – Gestión Estratégica del Sector. Se realizó acompañamiento a la secretaría de educación de Buenaventura en el marco del cumplimiento de los acuerdos del paro cívico; se logró avanzar en el proceso de infraestructura educativa, se definió la propuesta para iniciar con los convenios destinados a la formulación del diagnóstico del estado actual de la infraestructura educativa del distrito, el cual es insumo requerido para cumplir con uno de los compromiso de elaboración del Plan Maestro de Infraestructura Educativa. Se acompaño a los funcionarios a la Secretaria de Educación Distrital de Buenaventura gestionando la asistencia técnica en la actualización del DUE. Se acompaño a los funcionarios encargados de Jornada Única a los EE que implementarán este programa en el componente pedagógico. Se asesoró a la SEM de Lorica y Sahagún, con el fin de revisar el ajuste de los calendarios académicos por problemas ocasionados por la ola invernal en estas 2 ETC. Se realizó la asistencia técnica a la ETC Quindío con relación a las deudas presentadas por el departamento: el Ministerio de Educación Nacional informó sobre el procedimiento a realizar para la revisión de las solicitudes de deuda. De igual modo, se realizó el seguimiento a los indicadores de cobertura, índice de deserción, a la problemática presentada por consumo de sustancias psicoactivas en comunidades vulnerables. Se apoyó al viceministerio de EPBM en la coordinación para la realización del segundo encuentro de Secretarios de Educación por regiones a realizarse el día 8 y 9 de agosto de 2017, donde se les prestará una asistencia integral en los temas demandados por las ETC. Así mismo, se realizó la asistencia a los Secretarios que solicitaron apoyo técnico a través de diferentes medios como vía correo electrónico y sistema de gestión documental.</t>
  </si>
  <si>
    <t>Se prestó asistencia técnica integral a la Secretaria de Educación de Tumaco los dias 12 y 13 de diciembre. El dia 13 de diciembre se presto asistencia técnica en el tema de certificación a los municipios de Tierralta y Cereté. Los días 13 y 14 de diciembre se participó del Encuentro de Comités de Convivencia – Diciembre 2017, con los temas de presentación de resultados derivados de la revisión de los informes de ejecución del POAIV 2016 y formulación del POAIV 2017 . Así mismo se apoyó la presentación de la “Ruta de revisión de manuales de convivencia. En este evento participaron las siguientes entidades territoriales: Norte De Santander, Meta, Quindío, Cartagena, Apartadó, Bello, Sucre, Barrancabermeja, Córdoba, Piedecuesta, Malambo, Zipaquirá, Ciénaga, Neiva, Tumaco, Sogamoso, Nariño, Yopal Se apoyo en la mesa técnica de Secretarios de Educación 2017, realizada el 20 de diciembre.</t>
  </si>
  <si>
    <r>
      <t xml:space="preserve">ETC  acompañadas en la implementación de los lineamientos de Inspección, vigilancia y control del servicio educativo para el mejoramiento de la gestión educativa. </t>
    </r>
    <r>
      <rPr>
        <sz val="11"/>
        <color theme="0"/>
        <rFont val="Calibri"/>
        <family val="2"/>
      </rPr>
      <t>6.1.1.2</t>
    </r>
  </si>
  <si>
    <t>Se remitió a las 95 ETC Documento de orientaciones con los lineamientos para inspección y vigilancia 2017. Se ha dado retroalimentación a 9 seguimientos a planes operativos de inspección y vigilancia 2016 y a 5 de la formulación del 2017.</t>
  </si>
  <si>
    <t>Se ha dado retroalimentación a 41 seguimientos a planes operativos de inspección y vigilancia 2016 y a 27 de la formulación del 2017</t>
  </si>
  <si>
    <t>Con corte a 31 de julio de 2017, se ha dado retroalimentación al seguimiento de 76 planes operativos de inspección y vigilancia 2016 y a 79 de la formulación del 2017.</t>
  </si>
  <si>
    <t>Con corte a 31 de diciembre de 2017, se ha dado retroalimentación al seguimiento de 88 planes operativos de inspección y vigilancia 2016 y a 94 de la formulación del 2017.</t>
  </si>
  <si>
    <r>
      <t xml:space="preserve">Entidades territoriales certificadas que han implementado la política de bienestar </t>
    </r>
    <r>
      <rPr>
        <sz val="11"/>
        <color theme="0"/>
        <rFont val="Calibri"/>
        <family val="2"/>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</si>
  <si>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</si>
  <si>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t>Juegos y Encuentro folclórico del Magisterio: Asesoría, lineamientos y orientación a los lideres de Bienestar de las 95 ETC para el desarrollo de las fases preliminares, en las lineas de acción de cultura y deporte (Juegos Deportivos del Magisterio y Encuentro folclórico). De igual forma se viene estructurando y consolidando los informes para la realización de las fases municipales de juegos y el encuentro folclórico y cultural docente. Política: Se estructura junto con la mesa Nacional de trabajo de la Política de Bienestar Laboral, los lineamientos para los encuentros Regionales de Directivos Docentes de los Establecimientos Educativos del país, con el objetivo de socializar y trabajar el documento soporte de la Política de Bienestar en las 95 ETC. De igual forma se inicia la recepción de los cronogramas de los encuentros por parte de los lideres de Bienestar.</t>
  </si>
  <si>
    <t>Juegos y Encuentro Folclórico del Magisterio: Seguimiento a la realización de la fases departamentales de Juegos y Encuentro Folclórico y Cultural Docente. El día 04 de julio de 2017, se llevó a cabo reunión con el Comité Técnico con el fin Revisión y ajustes a los lineamientos que se darán a las entidades territoriales para la realización de los Juegos Deportivos del magisterio. Se realizó revisión al capítulo de la Norma General relacionado con la necesidad de dejar claro sobre la prohibición de sacar selecciones, de no tener refuerzos entre equipos con docentes de otras entidades territoriales por las implicaciones jurídicas y legales que ello implica. El día 04 de julio igualmente, se realizó reunión con el Comité Técnico del Encuentro Folclórico y Cultural, realizando revisión de todos los capítulos de la Norma General, se realizaron ajustes al número de participantes en la modalidad de danzas y la participación del Coordinador del Secretario de Deporte y Cultura del sindicato, haciéndose necesario definir las funciones del mismo. Política: Recepción, ajuste y consolidación de soportes, frente al cargue en el sistema humano de las actividades realizadas durante el primer semestre con los respectivos asesores para su valoración respectiva, se ha avanzado en la valoración de 23 ETC de 95 ETC, con corte 31 de julio hasta la primera semana de Agosto.</t>
  </si>
  <si>
    <t>Política: - Las ETC realizaron 55 encuentros con rectores y coordinadores en el marco de la política de bienestar. - Se desarrolló la noche de la Excelencia con 51 galardonados de las categorías institucional (27) e individual (24). Se encuentra en trámite la resolución para el respectivo pago de los incentivos.</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</si>
  <si>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</si>
  <si>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</si>
  <si>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r>
      <t xml:space="preserve">Índice Sintético de Calidad construido y reportes escolares para las IE y las SE producidos y divulgados  </t>
    </r>
    <r>
      <rPr>
        <sz val="11"/>
        <color theme="0"/>
        <rFont val="Calibri"/>
        <family val="2"/>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</si>
  <si>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</si>
  <si>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t>Una vez culminado Día E 2017, el foco del equipo se centra en la elaboración de los materiales que irán en la caja Siempre Día E. Para el mes de junio puntualmente se hicieron varias sesiones de trabajo con los equipos disciplinares de la Dirección de Calidad para unificar la línea narrativa y de contenido de los documentos, para tener homogeneidad en el desarrollo de los mismos. 2.En términos de diagramación se ha adelantado el proceso para los siguientes documentos: Caja/Estuche, Taller siempre día e 2017: Guía de actividades para orientar el uso en contexto de los materiales, Orientaciones y retos para el acompañamiento pedagógico - Cuadernillo De Trabajo, Cultura del mejoramiento constante: el seguimiento al aprendizaje como elemento de la evaluación formativa, El ABC de la estrategia de Integración de Componentes Curriculares -EICC y Ruta Siempre Día E. 3. Por su parte la firma impresora Legis ha iniciado el procesamiento de la base de datos de los aprendizajes proporcionada por el ICFES, con la cual se realiza el informe por colegio Siempre Día E. 4. Para efectos de la distribución se determinó que a las ETC generales y precursoras se les hará entrega de materiales y formación Siempre Día E en el mes de septiembre y las focalizadas durante el mes de octubre. El proveedor ya realizó una primera versión de la priorización con base a esta información. 5. Atendiendo las recomendaciones que surgieron en diferentes mesas de trabajo territoriales lideradas por la Dirección de Calidad así como con entidades como el BID se evidenció la importancia de brindar una mayor capacitación a la comunidad educativa sobre los DBA (Derechos Básicos de Aprendizaje) ya entregados en los años anteriores y ofrecer en su lugar otras herramientas que complementen el desarrollo disciplinar y el fortalecimiento curricular; ambos procesos que los DBA buscan promover. Asimismo cabe anotar que para el desarrollo del documento de DBA de Ciencias Sociales se han adelantado trabajos conjuntos en mesas de facultades, mesas de expertos, Comisión Colombiana del Océano –CCO, mesas territoriales, entre otras. Sin embargo , dado el momento social e histórico que vive Colombia, esta construcción de documentos en ciencias sociales requiere una mirada especialmente profunda y cuidadosa que convoque a todos los actores cuyas voces requieren ser escuchadas para la construcción de una sociedad en paz. Es así que se están adelantando mesas internas del tratamiento de la historia con funcionarios del Ministerio, así como externas con instituciones como Memoria Histórica. Es por ello que se vio la necesidad de hacer un documento modificatorio para los contratos de impresión y diagramación que indicara el reemplazo de los DBA de Ciencias Naturales Y Ciencias Sociales por los documentos “Guía para el fortalecimiento curricular” y “El acompañamiento pedagógico y la evaluación formativa, nuestro reto, nuestra decisión: análisis de caso disciplinar”, los cuales cumplirán con las mismas características técnicas descritas en el contrato, pero su alcance en contenido será diferente a los DBA.</t>
  </si>
  <si>
    <t>Durante el mes de septiembre, dada la prorroga del contrato 1382 de 2016 en la que se extendió el plazo para la producción de materiales audiovisuales de la Caja de Materiales Siempre Día E, se vio también la necesidad de hacer la modificación al contrato 830 de 2017, prorrogando el contrato por 76 días más, es decir hasta el 15 de diciembre de 2017. Adicionalmente si se tiene en cuenta que los materiales impresos se entregarán para distribución entre los meses de octubre y noviembre, las IE no tendrán tiempo suficiente para solicitar los ajustes al informe por colegio, hecho que hace ampliar el tiempo de ejecución del contrato hasta el 15 de diciembre, con el fin de cumplir a satisfacción con la entrega del producto 11 del contrato “Corrección al Informe de aprendizajes Saber 2017 para web”. Se realizó también una modificación en la forma de pago, de modo que se cancelen $1.038.938.188, una vez se entreguen a satisfacción las 20.200 Cajas de materiales Siempre Día E y un último pago de $ 6.625.920, una vez se realicen las correcciones al Informe de aprendizajes Saber 2017 para web, en diciembre de 2017.</t>
  </si>
  <si>
    <t>Durante el mes de diciembre se verificó el proceso de distribución de material, el cual ya se había culminado en el mes de novimebre al 100%. Asi mismo, en diciembre se resolvieron reclamaciones relacionadas en el cálculo del ISCE. Con relación a los procesos con apalancamiento para 2018, el 6 de diciembre se firmó contrato entre el MEN y la Universidad Nacional de Colombia, cuyo objeto es "Diseñar, desarrollar y diagramar las piezas gráficas, audiovisuales y digitales, que serán utilizadas como insumos para la comprensión y socialización de las estrategias “Día E- Día e Familia y Siempre Día E en el año 2018”. El 26 de diciembre se radicó la entrega del producto uno del contrato , el cual está comprendido por los siguientes elementos: Manual gráfico y de estilo, Propuestas gráficas del diseño del empaque Día e, Plantilla de animaciones para cabezotes de piezas audiovisuales y Diseño de la plantilla para el informe del ISCE. Ver productos en el siguiente enlace: : https://drive.google.com/drive/folders/173dPfEJ33lS8-O2N5RTcJgok9F2w978F</t>
  </si>
  <si>
    <t>10 VES</t>
  </si>
  <si>
    <t>Calidad Superior</t>
  </si>
  <si>
    <t>Aumentar la eficiencia y eficacia del sistema de aseguramiento de la calidad de la educación superior y de la educación para el trabajo y el desarrollo humano.</t>
  </si>
  <si>
    <r>
      <t xml:space="preserve">Solicitudes de Acreditación atendidas </t>
    </r>
    <r>
      <rPr>
        <sz val="11"/>
        <color theme="0"/>
        <rFont val="Calibri"/>
        <family val="2"/>
      </rPr>
      <t>4.1.1.2</t>
    </r>
  </si>
  <si>
    <t>no se recibieron solicitudes de acreditaciones.</t>
  </si>
  <si>
    <t>Durante el mes de Junio de 2017 se recibieron 70 solicitudes de acreditación (68 de pregrado y 2 de posgrado): De los cuales a 40 procesos se dio trámite para selección de pares, 2 en proceso de selección de pares y 28 fueron devueltos a las IES por no cumplir con los requisitos para la completitud.</t>
  </si>
  <si>
    <t xml:space="preserve">Recibidas 80 soli. de acreditación (50 pregrado, 27 posgrado y 3 institucionales) se atendieron 40 (50%) dándoles trámite para selección de pares, (40) están en revisión de completitud. Esto debido a la saturación de radicaciones en la fecha límite, que generó errores en el aplicativo por lo cual se debió solicitar información complementaria en todos estos casos. </t>
  </si>
  <si>
    <t>En el mes de Diciembre se recibieron y atendieron 67 solicitudes de acreditación, 49 de pregrado, 17 de posgrado y 1 Institucional. Se atendió la etapa de revisión de completitud para todos los casos.</t>
  </si>
  <si>
    <r>
      <t xml:space="preserve">Servicios de acompañamiento a las IES en los procesos de aseguramiento y mejoramiento de la calidad para la Educación Superior. </t>
    </r>
    <r>
      <rPr>
        <sz val="11"/>
        <color theme="0"/>
        <rFont val="Calibri"/>
        <family val="2"/>
      </rPr>
      <t>4.1.1.4</t>
    </r>
  </si>
  <si>
    <t>En el mes de marzo se realizaron 3 visitas para reforzar a las IES con programas del área de la salud en el diligenciamiento de los documentos que se deben presentar para los diferentes trámites ante la Direcciòn de Aseguramiento.</t>
  </si>
  <si>
    <t>Durante el mes de junio se inicio la preparación del seminario "Modelos de Evaluación de la Calidad de Educación Superior" organizado por el despacho de la Viceministra junto con la dirección de Calidad</t>
  </si>
  <si>
    <t>Durante septiembre se realizaron Jornadas de capacitación y preparación de evaluación de diseños de los sistemas internos de aseguramiento de la Calidad, convenio No. 1356 ANECA- MEN, en las ciudades de Bogota, Medellín y Armenia.</t>
  </si>
  <si>
    <t>En el mes de diciembre no se realizaron acompañamientos a las IES debido al inicio del periodo de vacaciones de las instituciones.</t>
  </si>
  <si>
    <t>11 VES</t>
  </si>
  <si>
    <t>Dirección de Fomento</t>
  </si>
  <si>
    <t>Fortalecimiento para el acceso y la permanencia en la educación superior con calidad en Colombia</t>
  </si>
  <si>
    <r>
      <t xml:space="preserve">Créditos educativos para  población afrodescendiente asignados </t>
    </r>
    <r>
      <rPr>
        <sz val="11"/>
        <color theme="0"/>
        <rFont val="Calibri"/>
        <family val="2"/>
      </rPr>
      <t>5.4.2.8</t>
    </r>
  </si>
  <si>
    <t>La adjudicación de estos créditos condonables se realizará en el segundo semestre.</t>
  </si>
  <si>
    <t>La adjudicación de estos créditos condonables se realizará durante el segundo semestre.</t>
  </si>
  <si>
    <t>Según cronograma las legalizaciones se darán entre el 9 de octubre y el 15 de diciembre de 2017.</t>
  </si>
  <si>
    <t>Reporte a 30 de noviembre: Según cronograma las legalizaciones se esperan en diciembre de 2017.</t>
  </si>
  <si>
    <r>
      <t xml:space="preserve">Estrategia de acompañamiento a IES para el mejoramiento de sus condiciones de calidad implementada </t>
    </r>
    <r>
      <rPr>
        <sz val="11"/>
        <color theme="0"/>
        <rFont val="Calibri"/>
        <family val="2"/>
      </rPr>
      <t>5.1.2.1</t>
    </r>
  </si>
  <si>
    <t>Se analizaron las diferentes formas de seleccionar las instituciones que serán sujetas de acompañamiento para mejorar condiciones de calidad y la IES que brindará dicho acompañamiento</t>
  </si>
  <si>
    <t>El 27 de junio se publicaron los resultados de la convocatoria "Fomento a la acreditación institucional y de programas de licenciatura". Se presentaron 28 propuestas, 18 fueron evaluadas y el banco de elegibles quedó conformado por 9 IES</t>
  </si>
  <si>
    <t>Se celebraron 6 convenios con las IES beneficiarias para fomento a la acreditación institucional, y se adelantaron los 15 procesos de contratación restantes, para un total de 21 proyectos. Adicionalmente, se invitó a las IES públicas con acreditación superior a 8 años a enviar cotizaciones para ofrecer acompañamiento a las licenciaturas de las que trata el Decreto Ley 892 de 2017.</t>
  </si>
  <si>
    <t>Los 21 convenios para fomento a la acreditación se ejecutaron de acuerdo con lo establecido y finalizaron el 20 de diciembre. El contrato con la Universidad del Valle se ejecutó de acuerdo con el cronograma, brindado acompañamiento in situ a las 15 licenciaturas y apoyo técnico a los 21 convenios; adicionalmente el 6 de diciembre se realizó el último evento de aseguramiento de la calidad en Medellín</t>
  </si>
  <si>
    <r>
      <t xml:space="preserve">Estrategias para la formulación, monitoreo y evaluación de la información de educación superior y su articulación con otros sectores implementadas </t>
    </r>
    <r>
      <rPr>
        <sz val="11"/>
        <color theme="0"/>
        <rFont val="Calibri"/>
        <family val="2"/>
      </rPr>
      <t>5.1.4.2</t>
    </r>
  </si>
  <si>
    <t>De acuerdo a lo reportado en la matriz de seguimiento de la subdirección, está proyectado que éstos recursos sean comprometidos en el mes de agosto y obligados en el mes de diciembre. Se encuentra en proceso el levantamiento de requerimientos por parte de la Subdirección de Desarrollo Sectorial para la Oficina de tecnología. Una vez ellos evalúen los requerimientos, determinan si hacen el desarrollo en el MEN o se contrata a un externo. El Contrato con la Imprenta Nacional para el diseño y tiraje de las publicaciones de 2017, se encuentra en proceso de aprobación por parte de la Subdirección de Contratación; se realizaron los ajustes solicitados por el Abogado de la Subdirección al insumo 1551 y se está a la espera de su aprobación.</t>
  </si>
  <si>
    <t>Snies.-Se realiza la ejecución programada para el mes con 232 horas de mejoramiento, soporte básico y la asistencia técnica especializada (66%) obligado $27.640.844-SPADIES-Se requirió una prórroga para finalizar la entrega del producto y esta finalizó el 28 de Septiembre. Se espera realizar el trámite para el segundo y último desembolso finalizando el mes de Octubre por valor de $120.000.000 100%; y respecto de $ 268.953.192,00 No se ha firmado el convenio. OLE.- Contrato 1145 de Universidad Nacional primera cuenta de cobro en Octubre $150.000.000 comprometido y obligado</t>
  </si>
  <si>
    <t>SNIES: Se realiza la ejecución programada para el mes con 342 horas de mejoramiento del mes de noviembre y 59 horas del mes de diciembre, soporte básico y la asistencia técnica especializada cumplido 100%. SPADIES cumplido este indicador 100%.- Los indicadores del OLE, se encuentran actualizados y publicados en www.graduadoscolombia.edu.co - indicador cumplido 100%.-</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</si>
  <si>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</si>
  <si>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</si>
  <si>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</si>
  <si>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r>
      <t xml:space="preserve">Servicio de asistencia técnica a las IES públicas que ofrecen Educación Técnica Profesional  y Tecnológica prestados </t>
    </r>
    <r>
      <rPr>
        <sz val="11"/>
        <color theme="0"/>
        <rFont val="Calibri"/>
        <family val="2"/>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</si>
  <si>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</si>
  <si>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t>A la fecha se ha mantenido contacto con las instituciones orientando las acciones para la formulación de los proyectos a financiar, los cuales se suscribieron a finales del mes de junio 2017</t>
  </si>
  <si>
    <t>En el mes de septiembre se continúa con el seguimiento y supervisión a la ejecución técnica, contractual y financiera de los convenios para el fortalecimiento de las condiciones de calidad en programas T&amp;T, mediante visitas de supervisión y atención telefónica. Se ha realizo el trámite de desembolso a la IES de los recursos correspondientes a los aportes del MEN.</t>
  </si>
  <si>
    <t>Se realizaron 8 visitas de acompañamiento a las instituciones de Educación Superior, con las cuales se están adelantando convenios de fortalecimiento a la calidad, internacionalización y las alianzas estratégicas</t>
  </si>
  <si>
    <t>18 VES</t>
  </si>
  <si>
    <t>Dirección de Fomento de la Educación Superior</t>
  </si>
  <si>
    <t>Fomentar el acceso con calidad y la permanencia de los estudiantes en la educación superior a través de la asignación de incentivos que permitan disminuir la deserción</t>
  </si>
  <si>
    <r>
      <t xml:space="preserve">Renovación de créditos educativos a los mejores bachilleres (Decreto 644 Art. 6) </t>
    </r>
    <r>
      <rPr>
        <sz val="11"/>
        <color theme="0"/>
        <rFont val="Calibri"/>
        <family val="2"/>
      </rPr>
      <t>5.4.1.3</t>
    </r>
    <r>
      <rPr>
        <sz val="11"/>
        <rFont val="Calibri"/>
        <family val="2"/>
      </rPr>
      <t xml:space="preserve"> </t>
    </r>
  </si>
  <si>
    <t>Al mes de febrero se han renovado 59 créditos a los mejores bachilleres.</t>
  </si>
  <si>
    <t>Al mes de junio se han renovado 101 créditos a los mejores bachilleres.</t>
  </si>
  <si>
    <t>Al mes de julio se han renovado 134 créditos a los mejores bachilleres.</t>
  </si>
  <si>
    <t>Al mes de noviembre se han renovado 185 créditos a los mejores bachilleres.</t>
  </si>
  <si>
    <r>
      <t xml:space="preserve">Subsidios de sostenimiento adjudicados a grupos focalizados por SISBEN </t>
    </r>
    <r>
      <rPr>
        <sz val="11"/>
        <color theme="0"/>
        <rFont val="Calibri"/>
        <family val="2"/>
      </rPr>
      <t>5.4.2.1</t>
    </r>
  </si>
  <si>
    <t>No se han desembolsado recursos para adjudicar subsidios de sostenimiento, toda vez que los recursos del PAC llegaron a finales del mes de febrero por lo cual se iniciará el proceso de giro a partir del mes de marzo.</t>
  </si>
  <si>
    <t>Al mes de junio se han adjudicado 7.930 subsidios de sostenimiento para beneficiarios nuevos.</t>
  </si>
  <si>
    <t>Al mes de agosto se han adjudicado 9.321 subsidios de sostenimiento para beneficiarios nuevos.</t>
  </si>
  <si>
    <t>Al mes de noviembre se han adjudicado 12.888 subsidios de sostenimiento para beneficiarios nuevos.</t>
  </si>
  <si>
    <r>
      <t xml:space="preserve">Subsidios de sostenimiento renovados a grupos focalizados por Sisbén  - Condonación del 25% sobre el crédito educativo </t>
    </r>
    <r>
      <rPr>
        <sz val="11"/>
        <color theme="0"/>
        <rFont val="Calibri"/>
        <family val="2"/>
      </rPr>
      <t>5.4.2.3</t>
    </r>
  </si>
  <si>
    <t xml:space="preserve">Al mes de febrero se han desembolsado 13.484 giros de subsidio de sostenimiento. </t>
  </si>
  <si>
    <t>Al mes de junio se han desembolsado 51.415 giros de subsidio de sostenimiento.</t>
  </si>
  <si>
    <t>Al mes de agosto se han desembolsado 84.418 giros de subsidio de sostenimiento.</t>
  </si>
  <si>
    <t>Al mes de noviembre se han desembolsado 101.086 giros de subsidio de sostenimiento.</t>
  </si>
  <si>
    <r>
      <t xml:space="preserve">Créditos condonables adjudicados a poblacion en condición de discapacidad </t>
    </r>
    <r>
      <rPr>
        <sz val="11"/>
        <color theme="0"/>
        <rFont val="Calibri"/>
        <family val="2"/>
      </rPr>
      <t>5.4.2.5</t>
    </r>
  </si>
  <si>
    <t>Al cierre de febrero no se ha suscrito el convenio respectivo y la adjudicación de estos créditos se realizará en el segundo semestre.</t>
  </si>
  <si>
    <t>Al cierre de junio no se ha suscrito el convenio respectivo y la adjudicación de estos créditos se realizará en el segundo semestre.</t>
  </si>
  <si>
    <t>Al cierre de agosto no se ha suscrito el convenio respectivo.</t>
  </si>
  <si>
    <t>Teniendo en cuenta el presupuesto limitado para esta actividad no se ha realizado la convocatoria para adjudicación de créditos</t>
  </si>
  <si>
    <r>
      <t xml:space="preserve">Adjudicación de nuevos créditos condonables a población indígena </t>
    </r>
    <r>
      <rPr>
        <sz val="11"/>
        <color theme="0"/>
        <rFont val="Calibri"/>
        <family val="2"/>
      </rPr>
      <t>5.4.2.6</t>
    </r>
  </si>
  <si>
    <t>La adjudicación de estos créditos condonables se realizarán en el segundo semestre.</t>
  </si>
  <si>
    <t>Se dio apertura a la convocatoria para nuevos aspirantes. Según cronograma, la publicación de aprobados y legalizaciones se dará entre el 9 de octubre y el 9 de noviembre de 2017.</t>
  </si>
  <si>
    <t>Se aprobaron para esta convocatoria 1.840 indígenas. En el mes de noviembre se efectuaron 816 desembolsos.</t>
  </si>
  <si>
    <r>
      <t xml:space="preserve">Renovar créditos condonables a la población indígena </t>
    </r>
    <r>
      <rPr>
        <sz val="11"/>
        <color theme="0"/>
        <rFont val="Calibri"/>
        <family val="2"/>
      </rPr>
      <t>5.4.2.7</t>
    </r>
  </si>
  <si>
    <t>Al mes de febrero se han efectuado 1.158 renovaciones. Las renovaciones de este Fondo se realizan durante todo el semestre.</t>
  </si>
  <si>
    <t>Al mes de junio se han efectuado 4.009 renovaciones.</t>
  </si>
  <si>
    <t>Al mes de agosto se han efectuado 5.071 renovaciones.</t>
  </si>
  <si>
    <t>Al mes de noviembre se han efectuado 7.506 renovaciones.</t>
  </si>
  <si>
    <r>
      <rPr>
        <sz val="11"/>
        <rFont val="Calibri"/>
        <family val="2"/>
      </rPr>
      <t xml:space="preserve">Créditos condonables adjudicados para población afrodescendiente </t>
    </r>
    <r>
      <rPr>
        <sz val="11"/>
        <color theme="0"/>
        <rFont val="Calibri"/>
        <family val="2"/>
      </rPr>
      <t>5.4.2.8</t>
    </r>
  </si>
  <si>
    <t>La adjudicación de estos créditos condonables se realizará durante el segundo semestre</t>
  </si>
  <si>
    <t>Según cronograma las legalizaciones se esperan en diciembre de 2017.</t>
  </si>
  <si>
    <r>
      <rPr>
        <sz val="11"/>
        <rFont val="Calibri"/>
        <family val="2"/>
      </rPr>
      <t>Créditos condonables renovados a afrosdescendientes</t>
    </r>
    <r>
      <rPr>
        <sz val="11"/>
        <color theme="3"/>
        <rFont val="Calibri"/>
        <family val="2"/>
      </rPr>
      <t xml:space="preserve">  </t>
    </r>
    <r>
      <rPr>
        <sz val="11"/>
        <color theme="0"/>
        <rFont val="Calibri"/>
        <family val="2"/>
      </rPr>
      <t>5.4.2.9</t>
    </r>
  </si>
  <si>
    <t>Al mes de febrero se han efectuado 994 renovaciones. Las renovaciones de este Fondo se realizan durante todo el semestre.</t>
  </si>
  <si>
    <t>Al mes de junio se han efectuado 8.098 renovaciones</t>
  </si>
  <si>
    <t>Al mes de agosto se han efectuado 10.264 renovaciones</t>
  </si>
  <si>
    <t>Al mes de noviembre se han efectuado 14.182</t>
  </si>
  <si>
    <r>
      <rPr>
        <sz val="11"/>
        <rFont val="Calibri"/>
        <family val="2"/>
      </rPr>
      <t xml:space="preserve">Créditos condonables para población ROM </t>
    </r>
    <r>
      <rPr>
        <sz val="11"/>
        <color theme="0"/>
        <rFont val="Calibri"/>
        <family val="2"/>
      </rPr>
      <t>5.4.2.10</t>
    </r>
  </si>
  <si>
    <t>Al cierre de enero no se ha suscrito el convenio respectivo y la adjudicación de estos créditos se realizará en el segundo semestre.</t>
  </si>
  <si>
    <t>Se realizó proceso de adjudicación de la convocatoria beneficiandose a 11 estudiantes del pueblo Rrom. Sin embargo, como no se ha legalizado ante el ICETEX, todavía no se considera el dato en el reporte de Icetex</t>
  </si>
  <si>
    <t>El 15 de mayo se dio apertura a la convocatoria, se estima que los desembolsos de adjudicación inicien en el mes de septiembre.</t>
  </si>
  <si>
    <t>Se aprobaron 11 cupos. Al mes de noviembre se han efectuado 6 desembolsos.</t>
  </si>
  <si>
    <r>
      <rPr>
        <sz val="11"/>
        <rFont val="Calibri"/>
        <family val="2"/>
      </rPr>
      <t xml:space="preserve">Adjudicar nuevos créditos a población víctima (Matrícula, sostenimiento y permanencia) </t>
    </r>
    <r>
      <rPr>
        <sz val="11"/>
        <color theme="0"/>
        <rFont val="Calibri"/>
        <family val="2"/>
      </rPr>
      <t>5.4.3.1</t>
    </r>
  </si>
  <si>
    <t>La adjudicación de estos créditos se realizará en el segundo semestre.</t>
  </si>
  <si>
    <t>La adjudicación de estos créditos se realizará durante el segundo semestre.</t>
  </si>
  <si>
    <t>La adjudicación de estos créditos se realizará durante el segundo semestre, dependiendo de los recursos que se apropien para la convocatoria.</t>
  </si>
  <si>
    <t>Reporte a 30 de noviembre: Se dará apertura a la convocatoria en diciembre de 2017</t>
  </si>
  <si>
    <r>
      <rPr>
        <sz val="11"/>
        <rFont val="Calibri"/>
        <family val="2"/>
      </rPr>
      <t xml:space="preserve">Créditos educativos adjudicados a Médicos para realizar especializaciones en salud </t>
    </r>
    <r>
      <rPr>
        <sz val="11"/>
        <color theme="0"/>
        <rFont val="Calibri"/>
        <family val="2"/>
      </rPr>
      <t>5.4.4.1</t>
    </r>
  </si>
  <si>
    <t>la meta para este indicador es 0</t>
  </si>
  <si>
    <t>No se apropiaron recursos en 2017 para nuevas adjudicaciones en el presupuesto del sector educación.</t>
  </si>
  <si>
    <r>
      <rPr>
        <sz val="11"/>
        <rFont val="Calibri"/>
        <family val="2"/>
      </rPr>
      <t xml:space="preserve">Créditos educativos renovados a Médicos para realizar especializaciones en salud </t>
    </r>
    <r>
      <rPr>
        <sz val="11"/>
        <color theme="0"/>
        <rFont val="Calibri"/>
        <family val="2"/>
      </rPr>
      <t>5.4.4.2</t>
    </r>
  </si>
  <si>
    <t>Al mes de febrero se han efectuado 3.045 renovaciones. Las renovaciones de este Fondo se realizan durante todo el semestre.</t>
  </si>
  <si>
    <t>Al mes de junio se han efectuado 5.804 renovaciones. Las renovaciones de este Fondo se realizan durante todo el semestre.</t>
  </si>
  <si>
    <t>Al mes de agosto se han efectuado 8.258 renovaciones. Las renovaciones de este Fondo se realizan durante todo el semestre.</t>
  </si>
  <si>
    <t>Al mes de noviembre se han efectuado 10.453 renovaciones.</t>
  </si>
  <si>
    <r>
      <t xml:space="preserve">Nuevas becas de la convocatoria del 0,1% de los mejores Saber Pro </t>
    </r>
    <r>
      <rPr>
        <sz val="11"/>
        <color theme="0"/>
        <rFont val="Calibri"/>
        <family val="2"/>
      </rPr>
      <t>5.4.5.1</t>
    </r>
  </si>
  <si>
    <t>La adjudicación de estas becas se realizará en el segundo semestre.</t>
  </si>
  <si>
    <t>La adjudicación de estas becas se realizará durante el segundo semestre.</t>
  </si>
  <si>
    <t>Reporte a 30 de noviembre: Para la convocatoria 2017 se aprobaron 21 beneficiarios de los cuales a noviembre han legalizado 19. Se estima que los desembolsos de adjudicación se realicen en diciembre.</t>
  </si>
  <si>
    <r>
      <t xml:space="preserve">Adjudicación de crédito educativo para Posgrado en Derecho Internacional Humanitario - Alfonso López Michelsen. </t>
    </r>
    <r>
      <rPr>
        <sz val="11"/>
        <color theme="0"/>
        <rFont val="Calibri"/>
        <family val="2"/>
      </rPr>
      <t>5.4.5.2</t>
    </r>
  </si>
  <si>
    <t>Reporte a 30 de noviembre: Se espera que la adjudicación se realice en diciembre</t>
  </si>
  <si>
    <r>
      <rPr>
        <sz val="11"/>
        <rFont val="Calibri"/>
        <family val="2"/>
      </rPr>
      <t xml:space="preserve">Créditos-Beca "Ser Pilo Paga" educativos renovados  pregrado </t>
    </r>
    <r>
      <rPr>
        <sz val="11"/>
        <color theme="0"/>
        <rFont val="Calibri"/>
        <family val="2"/>
      </rPr>
      <t>5.4.6.1</t>
    </r>
  </si>
  <si>
    <t>Las renovaciones están abiertas hasta febrero 2017</t>
  </si>
  <si>
    <t xml:space="preserve">Al mes de junio se encuentran 19.839 giros, con estado en firme. Con respecto a mayo se presenta una reducción de 10 giros teniendo en cuenta que cambiaron de estado "en firme" a "reversión total". </t>
  </si>
  <si>
    <t xml:space="preserve">Al mes de agosto se han efectuado 20.208 giros, correspondientes a las renovaciones de Ser Pilo Paga. </t>
  </si>
  <si>
    <t>Al mes de noviembre se han efectuado 20.692 giros, correspondientes a las renovaciones de Ser Pilo Paga.</t>
  </si>
  <si>
    <r>
      <rPr>
        <sz val="11"/>
        <rFont val="Calibri"/>
        <family val="2"/>
      </rPr>
      <t xml:space="preserve">Créditos-Beca "Ser Pilo Paga" educativos adjudicados pregrado </t>
    </r>
    <r>
      <rPr>
        <sz val="11"/>
        <color theme="0"/>
        <rFont val="Calibri"/>
        <family val="2"/>
      </rPr>
      <t>5.4.6.2</t>
    </r>
  </si>
  <si>
    <t>La convocatoria se encuentra abierta y está en periodo de legalización para realizar desembolsos en el mes de febrero, una vez se cuente con los recursos situados del PAC.</t>
  </si>
  <si>
    <t>Al mes de junio se encuentran 8.142 giros, con estado en firme. Con respecto a mayo se presenta una reducción de 15 giros teniendo en cuenta que cambiaron de estado "en firme" a "reversión total".</t>
  </si>
  <si>
    <t xml:space="preserve">Al mes de agosto se encuentran 8.207 giros, con estado en firme. De los 8.225 giros reportados en julio, 18 cambiaron de estado a reversión total. </t>
  </si>
  <si>
    <t>Al mes de noviembre se encuentran 8.200 giros, con estado en firme. De los 20.255 giros reportados en octubre, 55 cambiaron de estado a reversión total.</t>
  </si>
  <si>
    <r>
      <t xml:space="preserve">Créditos adjudicados en todas las lìneas </t>
    </r>
    <r>
      <rPr>
        <sz val="11"/>
        <color theme="0"/>
        <rFont val="Calibri"/>
        <family val="2"/>
      </rPr>
      <t>5.4.7.1</t>
    </r>
  </si>
  <si>
    <t>En el mes de febrero se desembolsaron 123 créditos con subsidio de tasa.</t>
  </si>
  <si>
    <t>Hasta el mes de junio se desembolsaron 11.187 créditos con subsidio de tasa.</t>
  </si>
  <si>
    <t>Hasta el mes de agosto se desembolsaron 11.571 créditos con subsidio de tasa.</t>
  </si>
  <si>
    <t>Hasta el mes de noviembre se desembolsaron 20.645 créditos con subsidio de tasa.</t>
  </si>
  <si>
    <r>
      <t xml:space="preserve">Créditos educativos renovados en todas las lìneas </t>
    </r>
    <r>
      <rPr>
        <sz val="11"/>
        <color theme="0"/>
        <rFont val="Calibri"/>
        <family val="2"/>
      </rPr>
      <t>5.4.7.2</t>
    </r>
  </si>
  <si>
    <t>Al mes de febrero se han renovado 35.247 créditos con subsidio de tasa.</t>
  </si>
  <si>
    <t>Al mes de junio se han renovado 93.682 créditos con subsidio de tasa.</t>
  </si>
  <si>
    <t>Al mes de agosto se han renovado 145.464 créditos con subsidio de tasa.</t>
  </si>
  <si>
    <t>Al mes de noviembre se han renovado 174.983 créditos con subsidio de tasa.</t>
  </si>
  <si>
    <r>
      <rPr>
        <sz val="11"/>
        <rFont val="Calibri"/>
        <family val="2"/>
      </rPr>
      <t>Recursos invertidos para disminución de tasa de interés de créditos en etapa de amortización de beneficiarios de estratos 1, 2 y 3 revisar si el compromiso está en cantidad de recursos y no en número o % de créditos a los que se les reduce la tasa de interés-</t>
    </r>
    <r>
      <rPr>
        <sz val="11"/>
        <color theme="3"/>
        <rFont val="Calibri"/>
        <family val="2"/>
      </rPr>
      <t xml:space="preserve"> </t>
    </r>
    <r>
      <rPr>
        <sz val="11"/>
        <color theme="0"/>
        <rFont val="Calibri"/>
        <family val="2"/>
      </rPr>
      <t>5.4.7.3</t>
    </r>
  </si>
  <si>
    <t>No se han desembolsado recursos para ajuste de tasas en periodo de amortización, toda vez que no se ha situado PAC por parte de la Nación.</t>
  </si>
  <si>
    <t>Se han situado a través del PAC $64.551.907.730 para disminución de la tasa de interes de los créditos adjudicados antes de 2016 y que se encuentran en etapa de amortización. Lo que equivale al 52% de los recursos.</t>
  </si>
  <si>
    <t>Se han situado a través del PAC $64.551.907.730 para disminución de la tasa de interés de los créditos adjudicados antes de 2016 y que se encuentran en etapa de amortización.</t>
  </si>
  <si>
    <t>Se situaron a través del PAC $299.080.962.060 para disminución de la tasa de interes de los créditos adjudicados antes de 2016 y que se encuentran en etapa de amortización.</t>
  </si>
  <si>
    <r>
      <t xml:space="preserve">Créditos educativos adjudicados posgrado para maestros </t>
    </r>
    <r>
      <rPr>
        <sz val="11"/>
        <color theme="0"/>
        <rFont val="Calibri"/>
        <family val="2"/>
      </rPr>
      <t>5.4.8.1</t>
    </r>
  </si>
  <si>
    <t>Hasta el momento no se ha determinado por parte del Ministerio de Educación Nacional algún tipo de adición para abrir nuevas convocatorias.</t>
  </si>
  <si>
    <r>
      <t xml:space="preserve">Créditos educativos renovados posgrado para maestros </t>
    </r>
    <r>
      <rPr>
        <sz val="11"/>
        <color theme="0"/>
        <rFont val="Calibri"/>
        <family val="2"/>
      </rPr>
      <t>5.4.8.2</t>
    </r>
  </si>
  <si>
    <t>Al mes de febrero se han renovado 29 créditos para maestros</t>
  </si>
  <si>
    <t>Al mes de junio se han renovado 2.241 créditos para maestros.</t>
  </si>
  <si>
    <t>Al mes de agosto se han renovado 2.330 créditos para maestros.</t>
  </si>
  <si>
    <t>Al mes de noviembre se han renovado 6.321 créditos para maestros.</t>
  </si>
  <si>
    <r>
      <t xml:space="preserve">Créditos educativos condonados por buenos resultados en las pruebas Saber Pro </t>
    </r>
    <r>
      <rPr>
        <sz val="11"/>
        <color theme="0"/>
        <rFont val="Calibri"/>
        <family val="2"/>
      </rPr>
      <t>5.4.9.1</t>
    </r>
  </si>
  <si>
    <t>Estas condonaciones se realizan durante todo el año, una vez verificado el cumplimiento de los requisitos. Al mes de junio se han realizado 77 solicitudes de condonación.</t>
  </si>
  <si>
    <t>Estas condonaciones se realizan durante todo el año, una vez verificado el cumplimiento de los requisitos. Al mes de agosto se han realizado 101 solicitudes de condonación.</t>
  </si>
  <si>
    <t>Estas condonaciones se realizan durante todo el año, una vez verificado el cumplimiento de los requisitos. Al mes de noviembre se han realizado 176 solicitudes de condonación.</t>
  </si>
  <si>
    <t>15 Secretaría General</t>
  </si>
  <si>
    <t>Fortalecer  la gestión sectorial y la capacidad institucional para mejorar la calidad educativa del País</t>
  </si>
  <si>
    <r>
      <t xml:space="preserve">Reporte anual  del observatorio de Innovación Educativa con Uso de TIC  Versión 2.0 elaborado </t>
    </r>
    <r>
      <rPr>
        <sz val="11"/>
        <color theme="0"/>
        <rFont val="Calibri"/>
        <family val="2"/>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</si>
  <si>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</si>
  <si>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Se recibieron 2 propuestas (Univalle y OCyT) de 5 invitaciones enviadas para participar en el estudio de mercado para el Desarrollo e Implementación de la Versión 3 del Observatorio Colombiano de Innovación Educativa. Estas se encuentran en proceso de revisión y evaluación</t>
  </si>
  <si>
    <t xml:space="preserve">El contrato interadministrativo para el desarrollo de las actividades del observatorio fue aprobado por el comité de contratación para que fuera ejecutado por la Universidad del Valle. Debido al tiempo que resta del año para ejecución y los productos que deberían ser entregados en la presente vigencia, la universidad presenta un ajuste a la propuesta inicial de cronograma y productos. Después de revisar la propuesta se concluye que las actividades del observatorio, no serán desarrolladas en este contrato, sino como proyecto de investigación en el marco de un convenio con Colciencias. Se continúa con la divulgación de los resultados del observatorio a través de la RED Vestigium. </t>
  </si>
  <si>
    <t>Durante el mes de diciembre se realizó administración funcional al LMS campus virtual, a los CMS del portal, al módulo de Comunidades, Supérate con el Saber 2.0 , Aprendamos 2 a 5, y se actualizaron cada uno de los servicios y productos que ofrece el Portal Colombia Aprende, de acuerdo a los requerimientos y solicitudes realizadas por las áreas del MEN y los usuarios externos, garantizando 774.275 visitas a los servicios y productos que ofrece el Portal durante este mes. Se desarrolla el informe mensual de las actividades del Portal correspondiente al mes de diciembre y el informe de cierre de actividades de la vigencia 2017.</t>
  </si>
  <si>
    <r>
      <t xml:space="preserve">Contenidos educativos digitales, plataformas educativas y servicios del Portal consultados  </t>
    </r>
    <r>
      <rPr>
        <sz val="11"/>
        <color theme="0"/>
        <rFont val="Calibri"/>
        <family val="2"/>
      </rPr>
      <t>6.3.3.2</t>
    </r>
  </si>
  <si>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</si>
  <si>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Durante el mes de junio se diseñarón, desarrollarón e implementarón en el Portal Educativo Colombia Aprende los siguientes (3) espacios virtuales y/o edusitios: Especial Virtual Educa 2017; Videoteca Pioneros Alianza Educativa; y MIDE, los cuales pueden ser consultados en las siguientes URL respectivamete: http://aprende.colombiaaprende.edu.co/virtualeduca2017; http://aprende.colombiaaprende.edu.co/es/pionerosaae/5372; http://aprende.colombiaaprende.edu.co/mide/91047. Se realizó la producción de dos (2) vídeos para la promoción de virtual educa.</t>
  </si>
  <si>
    <t>Se realizaron dos (2) espacios virtuales y/o edusitios: Buscando Carrear, Bienestar Laboral Docente, los cuales pueden ser consultados en las siguientes URL respectivamente: http://aprende.colombiaaprende.edu.co/buscandocarrera http://aprende.colombiaaprende.edu.co/bienestar_laboral Se realizaron cuatro (4) contenidos para la estrategia Para Aprender Digital (PAD): Radialistas, Bilingüismo, Activa tu ciudadanía, Programa Todos a Aprender, los cuales pueden ser consultados en las siguientes URL respectivamente: https://drive.google.com/drive/folders/0B0tCAjVD20xCS2xPdUZ3MjdtVnM https://drive.google.com/drive/folders/0B0tCAjVD20xCdW1FLVRVZUdVS00 https://drive.google.com/drive/folders/0B0tCAjVD20xCOUw1MmI3Q2FRbUk https://drive.google.com/drive/folders/0B0tCAjVD20xCeC1kTndWZVZwQ1k También se realizó la producción de cinco (5) micro lecciones para el Programa Todos Aprender (PTA): dos de lenguaje y tres de matemáticas, los cuales pueden ser consultados en las siguientes URL respectivamente: https://drive.google.com/file/d/0BzBlHWQ6ErnuQ0dybEVzTVItUk0/view?usp=sharing https://drive.google.com/file/d/0BzBlHWQ6ErnuS1RIeW0tZDdPTWc/view?usp=sharing https://drive.google.com/open?id=0BzBlHWQ6ErnuUmVQdFhRUkhfamM https://drive.google.com/open?id=0BzBlHWQ6ErnuSEktRktUbjJPZU0 https://drive.google.com/file/d/0BxCROf9mcytrWDVjQ25EYmxTSlE/view?usp=sharing Se crearon también nueve (9) cursos virtuales: Inducción al SGSST, Gestión Documental, Gestión Ambiental, Inducción al MEN, Sistema Integrado de Gestión SIG, Cultura del servicio, Escuela TIC docentes innovadores 2017 Andes G01, Escuela TIC docentes innovadores 2017 Andes G01, los cuales puede ser consultado en los siguientes link: http://application.colombiaaprende.edu.co/mod/scorm/view.php?id=285956 http://application.colombiaaprende.edu.co/mod/scorm/view.php?id=285957 http://application.colombiaaprende.edu.co/mod/scorm/view.php?id=285958 http://application.colombiaaprende.edu.co/mod/scorm/view.php?id=285959 http://application.colombiaaprende.edu.co/mod/scorm/view.php?id=285960 http://application.colombiaaprende.edu.co/course/view.php?id=3695 http://application.colombiaaprende.edu.co/course/view.php?id=3643 http://application.colombiaaprende.edu.co/course/view.php?id=4356</t>
  </si>
  <si>
    <t>Durante el presente año se desarrollaron y adaptaron 102 de Contenidos Educativos Digitales (Edusitios, Espacios Virtuales, Videos, Cursos Virtuales, Microlecciones, entre otros), cumpliendo con el 102% de la meta establecida al inicio del año 2017.</t>
  </si>
  <si>
    <t>ENTIDADES ADSCRITAS Y VINCULDAS AL MINISTERIO DE EDUCACION NACIONAL                                                                                                                                                                                  ENTIDADES ADSCRITAS Y VINCULDAS AL MINISTERIO DE EDUCACION NACIONAL</t>
  </si>
  <si>
    <t>ICFES                                                                                                                                                                     ICFES                                                                                                                                                                                  ICFES</t>
  </si>
  <si>
    <t>POLÍTICA</t>
  </si>
  <si>
    <t>Fuente Financiación (Proyecto Inversión)</t>
  </si>
  <si>
    <t>Valor de  la fuente</t>
  </si>
  <si>
    <t>Entidad Responsable</t>
  </si>
  <si>
    <t>Área Responsable</t>
  </si>
  <si>
    <t>Responsable</t>
  </si>
  <si>
    <t>Actividades Principales</t>
  </si>
  <si>
    <t>Indicador</t>
  </si>
  <si>
    <t>Meta después de la modificación</t>
  </si>
  <si>
    <t>CALIDAD</t>
  </si>
  <si>
    <t>PRUEBAS</t>
  </si>
  <si>
    <t>OFICINA ASESORA DE PLANEACIÓN</t>
  </si>
  <si>
    <t>Esquema tarifario para las pruebas SABER del estado</t>
  </si>
  <si>
    <t>% de actividades ejecutadas en la vigencia/ % de actividades programadas para la vigencia</t>
  </si>
  <si>
    <t>Contar con un  10%  de avance del esquema tarifario que incorpore análisis de costos de la cadena de valor y el punto de equilibrio</t>
  </si>
  <si>
    <t>Se ha venido trabajando en la revisión y ajuste de la cadena de valor y desarrollo del ERP para lograr un costeo por etapas.</t>
  </si>
  <si>
    <t>Se está ajustó la metodología del proyecto, se socializó con los integrantes del equipo de proyecto y se realizó un primer análisis de ítems.</t>
  </si>
  <si>
    <t>Avanzar con la remisión y recopilación de la información de todas las áreas del Instituto en la plantilla de presupuesto por componentes de gestión</t>
  </si>
  <si>
    <t>Se definió la plantilla de recolección de presupuesto por componente de gestión, para ser diligenciada por las diferentes áreas del Instituto con base a los recursos programados en el Anteproyecto de Ingresos y Gastos 2018.</t>
  </si>
  <si>
    <t>Plantilla enviada</t>
  </si>
  <si>
    <t>\\icfesserv5\planeacion$\2017\Presupuesto</t>
  </si>
  <si>
    <t>SUBDIRECCIÓN DE DISEÑO DE INSTRUMENTOS</t>
  </si>
  <si>
    <t xml:space="preserve">Gestión del conocimiento como insumo para la estabilización de pruebas </t>
  </si>
  <si>
    <t>Sumatoria de protocolos y/o procedimientos elaborados en el proceso de diseño de pruebas para la reducción de tiempo de las mismas</t>
  </si>
  <si>
    <t>Un documento (protocolo/procedimiento) elaborado</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</si>
  <si>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</si>
  <si>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Durante el segundo trimeste de la vigencia 2017, se están realizando los ajustes a los procedimientos de la SDI, de acuerdo a la auditoria interna, por lo que se incluira dicha información en los ajustes mencionados. Lo que debe reflejar el trabajo conjunto de la SDI para el mejoramiento de las pruebas de evaluación</t>
  </si>
  <si>
    <t>No hay actividades para este trimestre</t>
  </si>
  <si>
    <t>Se realizaron reuniones para la reformulación del Proyecto estratégico donde se conformó un nuevo grupo de trabajo, también se llevaron a cabo reuniones con la OTI para presentar la estrategia y buscar formas de integración con PRISMA para que dicho proyecto entre en fase de ejecución en la vigencia 2018</t>
  </si>
  <si>
    <t>Se elaboró un documento inicial, donde se indica la definición del proyecto que inicia su ejecución en la vigencia 2018.
Adicionalmente se creó un interdisciplinar para vincular el proyecto en PRISMA, por lo que también se realizaron reuniones con la OTI</t>
  </si>
  <si>
    <t>Documento dispuesto en la SDI, ya que no es un documento público</t>
  </si>
  <si>
    <t>Iniciar con la ejecución del plan de reformulación en la vigencia 2018</t>
  </si>
  <si>
    <t>SUBDIRECCIÓN DE PRODUCCIÓN DE INSTRUMENTOS</t>
  </si>
  <si>
    <t>Pruebas adaptativas y pruebas por computador</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</si>
  <si>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</si>
  <si>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</si>
  <si>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</si>
  <si>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Se ha venido trabajando junto con la dirección de tecnología en el desarrollo de un prototipo inicial (piloto) con un número limitado de ítems y pruebas fijas, en orden a evaluar el desempeño del prototipo inicial y básico desarrollado.
En la dirección de tecnología se está llevando a cabo la construcción de PLEXI (Plataforma de presentación de examenes del ICFES). El objetivo principal de esta plataforma es permitir la presentación de examenes por computador de una manera ágil y efectiva para el usuario. La plataforma se diseñó de tal manera que permitirá la presentación de pruebas estandarizadas y adaptativas.
Se está realizando inicialmente un diagnóstico de la plataforma de implementación de pruebas adpatativas para la posterior selección de ítems disponibles para utilizar en las mismas.
Se inció una evaluación frente a la necesidad de realizar un estudio de mercado, por el momento se inició una revisión de diferentes estudios y experiencias en el marco de análisis de pruebas adaptativas y evaluar el escenario de aplicación de las mismas.
Para llevar a cabo la realización de los principales conceptos que contienen los test adaptativos, se viene trabajando en la modificación de una librería desarrollada en Python, que contiene los módulos que responden a las tres preguntas principales de investigación en el campo de test adaptativos que son: ¿Cómo empezar?, ¿Cómo continuar? y ¿Cómo parar?. Esta librería se ha ido modificando para integrar las ideas que involucran directamente al Instituto.
Se están evaluando las diferentes posibilidades de implementación y alcance de un assessment center para la aplicación de las pruebas, analizando las diferentes aletrnativas, ventajas y desventajas de la implementación del mismo. 
En la presente vigencia por parte de la Dirección de Evaluación se adelantaron visitas técnicas internacionales de diferentes Ministerios de Educación en el marco del desarrollo e intercambio de experiencias relacionadas a las diferentes metodologías de evaluación de la educación y logros y experiencias alcanzadas en implementación de pruebas tantao nacionales como ineternacionales.  Se contó con la visita de directivos del Ministerio de Educación (MINERD) República Dominicana, Centro Nacional de Proyectos PISA - Centro Nacional (Ministerio de Educación de Panamá), Oficina de Medición de la Calidad de los Aprendizajes (Ministerio de Educación de Perú), principalmente.</t>
  </si>
  <si>
    <t>Se adelantó una revisión y adaptación del paquete catSim, para la implementación de un piloto de prueba adaptativa con base en las estructura de datos de las pruebas SABER, usando ítems liberados de Matemáticas y Lenguaje de la prueba SABER 5 (CatIcfes), el cual fue presentado ante la Dirección. Se realizó una revisión de literatura del contexto y se han analizado los métodos de estimación disponibles en la librería.Así mismo, se realizó la implementación del modelo de clases propuesto conjuntamente con la Subdirección de desarrollo de aplicaciones, para almacenar información de las pruebas SABER y se desarrolló un servicio API-Rest para el motor adaptativo, que funciona como interfaz de comunicación entre la aplicación PLEXI (Plataforma de presentación de examenes del ICFES) – y la librería CatIcfes.</t>
  </si>
  <si>
    <t xml:space="preserve">Desde la subdirección de estadísticas se realizaron simulaciones respecto a combinaciones de métodos de inicio y selección (utilizando clúster: Nivel, Código Prisma) para las 5 pruebas de PRESABER.Así como la emisión de un reporte de resultados generados hasta diciembre.
Así mismo, desde la Dirección de Evaluación y la subdirección de diseño de instrumentos se realizó  la revisión de perfiles de posibles expertos en la implementación de pruebas adaptativas para la posible contratación como asesores en la implementación del algoritmo a utilizar en la prueba piloto del Pre Saber adaptativo. En la misma línea de la asesoría internacional, se consolidó un resumen de la revisión del estado del arte en aspectos clave de las pruebas adaptativas para un informe técnico.
Por parte de la Dirección de Tecnología, en el cuarto trimestre se realizaron las pruebas de carga de la infraestructura y arquitectura de PLEXI tal y como se usó en el demo, con el objetivo de validar la cantidad de usuarios concurrentes que soportaba. Los resultados son aceptables, sin embargo pensando a mayor escala se debe considerar la realización de algunas modificaciones a la arquitectura y lanzar nuevamente las pruebas. </t>
  </si>
  <si>
    <t>Carpeta en Drive (Test adaptativos)</t>
  </si>
  <si>
    <t>https://drive.google.com/drive/folders/0B78WdVHnMq9Qc0FRQmpfUzlWUTA</t>
  </si>
  <si>
    <t>DIRECCIÓN DE EVALUACIÓN</t>
  </si>
  <si>
    <t>Implementación de metodologia SAE para la calificación de las pruebas SABER</t>
  </si>
  <si>
    <t xml:space="preserve">Número de establecimientos con resultados de pruebas metodologia SAE/Número de establecimientos proyectados  con aplicación de prueba 3579.  </t>
  </si>
  <si>
    <t>100% de la implementación de la metodologia</t>
  </si>
  <si>
    <t>No se reporta avance en esta actividad teniendo en cuenta que no hay acciones programadas para el primer trimestre</t>
  </si>
  <si>
    <t xml:space="preserve">Se consolidó el informe técnico de la metodología SAE. Se incluyó un anexo con los resultados de la aplicación de la metodología con la muestra piloto generada para grado 7 en 2015, y se incluyó el tema necesario para la estimación del error en cada establecimiento, así como el tratamiento de benchmarking para SAE. 
Se realizó la generación de calificaciones para la prueba Saber 7 según la muestra piloto recolectada en 2015 y la metodología SAE desarrollada, para lo cual se tomó la información de la muestra piloto recolectada en 2015 para el grado séptimo y se aplicó la metodología SAE para estimar el resultado obtenido por los establecimietos educativos, seleccionados o no en la muestra. Adicionalmente, se cuantificó el error de pronóstico para cada establecimiento utilizando la metodología SAE.
</t>
  </si>
  <si>
    <t xml:space="preserve">Carpeta en Drive (SAE)
</t>
  </si>
  <si>
    <t>Se consolidó un documento en el cual se implementó la metodología SAE para la prueba SABER 3°, 5°, 7° y 9°generando resultados de unos índices propuestos para el estudio de factores asociados del año 2012.
Adicionalmente con la implementación de la metodología SAE, se logró emitir los resultados de algunas instituciones educativas que para la prueba SABER 3º,5º,7º y 9º de 2016 no contaban con puntaje asignado</t>
  </si>
  <si>
    <t>Carpeta en Drive (SAE)</t>
  </si>
  <si>
    <t>\\icfesserv5\academica$\SABER\SABER_2016\Pre-Aplicación
https://github.com/stalynGuerrero/multisae  
https://drive.google.com/open?id=0Bzz1SNIBYnaiVl9MZ3ZsSWVHdjQ 
https://drive.google.com/open?id=0Bzz1SNIBYnaiMkVzRG1yazVrZDQ</t>
  </si>
  <si>
    <t>SUBDIRECCIÓN DE ESTADÍSTICAS</t>
  </si>
  <si>
    <t xml:space="preserve">Actualización de la metodología de calificación de las pruebas de estado al modelo 3PL </t>
  </si>
  <si>
    <t>Número de individuos con resultados 3PL / Número de individuos proyectados  con aplicación de pruebas de estado</t>
  </si>
  <si>
    <t>100% de la implementacion de la metodologia de acuerdo a las actividades planteadas</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</si>
  <si>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</si>
  <si>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Se llevó a cabo el proceso de calificación del examen Saber Pro y TyT con el moldeo de 3PL. 
Se realizó la comparación del examen Saber 11 calendario A, y se espera continuar realizando la equiparación para este examen. 
Al primer trimestre de 2017, se informa que la calificación de los exámenes aplicados (de estado), se ha realizado con el modelo de 3PL. 
</t>
  </si>
  <si>
    <t>Corridas de análisis de ítems para la prueba Saber 11 20172
Se ha implementado la metodología de calificación con modelo de 3 parámetros para la actualización de Saber 3, 5 y 9 2016. Se generó la aplicación de Saber TyT 20171 con la metodología de calificación 3PL. Se ha utilizado la metodología 3PL para la respuesta de casos particulares de Saber 11, Saber Pro y Saber TyT.</t>
  </si>
  <si>
    <t>Se realizó la calificación de la totalidad de las pruebas de Estado que se debían entregar en 2017 con el método de calificación 3PL. 
Puntualmente para el ultimo trimestre 2017 se realizó la calificación de Saber 11, validantes y Pre Saber con método de calificación 3PL.</t>
  </si>
  <si>
    <t>Se encuentran los datos de calificación, scripts, calibración y calificación y asignación de puntajes y percentiles para los evaluados que presentaron el examen Saber 11.
Se encuentran los datos de calificación, scripts, calibración y calificación y asignación de puntajes y percentiles para los evaluados que presentaron el examen Pre Saber.
Se encuentran los datos de calificación, scripts, calibración y calificación y asignación de puntajes y percentiles para los evaluados que presentaron el examen de validación de bachillerato así como para los evaluados que aprobaron el examen de validación del bachillerato.</t>
  </si>
  <si>
    <t xml:space="preserve">Saber 11 :  \\icfesserv5\academica$\EXAMEN ESTADO AC\AC20172\SABER11. 
Pre saber: \\icfesserv5\academica$\EXAMEN ESTADO AC\AC20172\PRESABER.
Validantes: \\icfesserv5\academica$\EXAMEN ESTADO AC\AC20172\VALIDANTES\Calificación. </t>
  </si>
  <si>
    <t>SUBDIRECCIÓN DE ANALISIS Y DIVULGACIÓN</t>
  </si>
  <si>
    <t>RETROALIMENTACIÓN DE PRUEBAS Y RESULTADOS (INFORMACIÓN MEN)</t>
  </si>
  <si>
    <t>% de actividades realizadas /actividades planeadas para la vigencia</t>
  </si>
  <si>
    <t xml:space="preserve">Ejecución del 30% de las actividades del proyecto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</si>
  <si>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</si>
  <si>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Se ha avanzado en el reporte de resultados de las evaluaciones que realiza el Icfes a nivel nacional
Se diseño e implementó la estrategia de divulgación</t>
  </si>
  <si>
    <t>•Publicamos informes de resultados a nivel nacional y por ETC sobre: actividades extracurriculares, emociones y actitudes frente a la agresión, intimidación escolar y percepción de inseguridad en el colegio, participación estudiantil y gobierno escolar, responsabilidad democrática, diferencias sociales y la percepción sobre la discriminación. Publicamos el documento "Experiencia acumulada en el levantamiento de datos de factores asociados 2012 - 2015, Saber 3, 5 y 9".
•Adelantamos la actualización de las guías de uso de resultados de Saber 11 para establecimientos y entidades territoriales a publicar en enero de 2018. Entregamos la guía actualizada para los resultados del evaluado de la ECDF.
Adelantamos el análisis de datos para la escritura del informe nacional de Saber 11 - 2017.
Desarrollamos sugerencias para el cambio y la adecuación de la plataforma Icfesnautas en conjunto con la oficina de comunicaciones. Hicimos construcción de sugerencias pedagógicas dirigidas al estudiante y sus acudientes.
Desarrollamos y diagramamos la guía de calificación de Saber 11, está pendiente de visto bueno para publicar por parte de la dirección de evaluación.
Cargamos en PRISMA más de 800 ítems liberados de Saber 3°, 5° y 9°. El cargue de los ítems y las sugerencias pedagógicas continúa en 2018.
•Diseñamos y desarrollamos en la plataforma Moodle un curso virtual de interpretación de resultados de Saber 11 para ser piloteado e implementado en 2018.
Realizamos un taller de uso de resultados que acompaña el reporte del estudiante de Saber 3°, 5° y 9°. Construimos en borrador un taller para padres de familia.
Desarrollamos sugerencias para el cambio y la adecuación de la plataforma Icfesnautas en conjunto con la oficina de comunicaciones.</t>
  </si>
  <si>
    <t>NUEVOS NEGOCIOS</t>
  </si>
  <si>
    <t>Nuevos negocios para la generación de Ingresos</t>
  </si>
  <si>
    <t>Ingresos corrientes 2015+disponibilidad inicial-excedentes financieros de vigencias anteriores- menos cuentas por cobrar de 2014</t>
  </si>
  <si>
    <t>$6997850000 para la vigencia</t>
  </si>
  <si>
    <t>Durante el primer trimestre del año se suscribieron  2 contratos, uno con la SED y otro con el MEN.</t>
  </si>
  <si>
    <t>Archivo excel de contratos 2017</t>
  </si>
  <si>
    <t>Se realizaron las actividades planeadas para la vigencia</t>
  </si>
  <si>
    <t>Carpeta compartida de planeación</t>
  </si>
  <si>
    <t>INVESTIGACIÓN</t>
  </si>
  <si>
    <t>OFICINA DE GESTIÓN DE PROYECTOS DE INVESTIGACIÓN</t>
  </si>
  <si>
    <t>Agenda de investigación</t>
  </si>
  <si>
    <t># de personas en el equipo de trabajo con maestria</t>
  </si>
  <si>
    <t>Finalizar la vigencia con 5 documentos de trabajo resultado de las investigaciones que adelanta la oficina</t>
  </si>
  <si>
    <t>Para el primer trimestre, el equipo de trabajo está conformado por 8 personas con maestria</t>
  </si>
  <si>
    <t>La meta se logró en el primer trimestre, en el cual se contrataron 8 profesionales con título de maestría</t>
  </si>
  <si>
    <t>La Oficina cuenta con un equipo de 9 investigadores con formación de posgrado o que están cursando maestría.</t>
  </si>
  <si>
    <t>Se lograron 4 proyectos de investigación en grado considerable de avance de los cuales 2 fueron enviados a revisión por parte de pares-</t>
  </si>
  <si>
    <t>Documentos de investigación.</t>
  </si>
  <si>
    <t>Carpeta Drive "Agenda de Investigación"-Oficina de Gestión de proyectos de investigación</t>
  </si>
  <si>
    <t>Corrección del sistema de seguimiento a los proyectos en desarrollo.</t>
  </si>
  <si>
    <t xml:space="preserve"># de documentos de trabajo </t>
  </si>
  <si>
    <t xml:space="preserve">No aplica </t>
  </si>
  <si>
    <t>Actualmente se tienen 14 proyectos de investigación en desarrollo.</t>
  </si>
  <si>
    <t>La Oficina de Investigaciones adelanta actualmente 5 proyectos de investigacion propios y/o en cooperación con investigadores externos</t>
  </si>
  <si>
    <t>ETITC                                                                                                                                                                                       ETITC                                                                                                                                                   ETITC</t>
  </si>
  <si>
    <t>Recursos propios</t>
  </si>
  <si>
    <t>Viceacadémica y
Oficina de Planeación</t>
  </si>
  <si>
    <t>Acreditar los programas de Educación Superior de la ETITC o al menos obtener la visita de pares</t>
  </si>
  <si>
    <t>Programas de Educación Superior acreditados o con visita de pares/ Programas de Educación Superior de la Escuela</t>
  </si>
  <si>
    <t xml:space="preserve">Se ha recibido la visita de pares amigos para la revisión de acreditación de los programas de educación superior. Teniendo la visita de </t>
  </si>
  <si>
    <t>Se ha recibido la visita de pares amigos para la revisión de acreditación de los programas de educación superior. Teniendo la visita de certificación de Icontec, contribuye al fortalecimiento de los documentos maestros de cada una las áreas</t>
  </si>
  <si>
    <t>Se radican en el CNA los 11 documentos de condiciones iniciales y se da inicio al proceso de autoevaluación de los programas académicos</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</si>
  <si>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</si>
  <si>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</si>
  <si>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</si>
  <si>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</si>
  <si>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</si>
  <si>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</si>
  <si>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Este avance del 25% está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</si>
  <si>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75% esta representado en los avances  que se han tenido  en las acciones que se realizaron para construción de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</si>
  <si>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90% esta representado en los avances  que se han tenido  en las acciones que se realizaron para construción de los documentos maestro de los programas por ciclo propeuticos, asi: 1) Los documentos maestro Técnica Profesional Operación de Sistemas de Manejo Ambiental, Tecnología en Gestión Ambiental Técnica fueros terminados y aprobados por el consejo directivo en sesión del 17 de septiembre, mediante acuerdo N°11 2) Los documentos maestro Técnica Profesional en procesos  contables , Tecnología en Gestión Contable y Financiera y contaduria fueros terminados y aprobados por el consejo directivo en sesión del 17 de septiembre  mediante acuerdo N° 011;3) Los documentos maetros técnica    Profesional en Procesos Turísticos y Tecnología en Gestión Hotelera y Turística  fueron terminados  y estan radicados  en el  CONACES  con los codigos : 1) Codigo del proceso N° 35877  "Tecnica Profesional en Procesos Turisticos"  2) Codigo del proceso N° 35878  "Tecnología en Gestión Hotelera y Turistica" ; 3 Esta en proceso de terminación el documento maestro de Técnica Profesiona en Operaciones Mineras , Tecnologia en Getión Minera y  ingenerias de minas.</t>
  </si>
  <si>
    <t>Este 100% esta representado en los avances  que se han tenido  en las acciones que se realizaron para construción de los documentos maestro de los programas por ciclo propeuticos, asi: 1) Los documentos maestro Técnica Profesional Operación de Sistemas de Manejo Ambiental, Tecnología en Gestión Ambiental Técnica fueros terminados y aprobados por el consejo directivo en sesión del 17 de septiembre, mediante acuerdo N°11 2) Los documentos maestro Técnica Profesional en procesos  contables , Tecnología en Gestión Contable y Financiera y contaduria fueros terminados y aprobados por el consejo directivo en sesión del 17 de septiembre  mediante acuerdo N° 011;3) Los documentos maetros técnica    Profesional en Procesos Turísticos y Tecnología en Gestión Hotelera y Turística  fueron terminados  y estan radicados  en el  CONACES  con los codigos : 1) Codigo del proceso N° 35877  "Tecnica Profesional en Procesos Turisticos"  2) Codigo del proceso N° 35878  "Tecnología en Gestión Hotelera y Turistica" ; 3 Esta en proceso de terminación el documento maestro de Técnica Profesiona en Operaciones Mineras , Tecnologia en Getión Minera y  ingenerias de minas.</t>
  </si>
  <si>
    <t>Documentos maestros, acuerdo N° 11 del 17 de septiembre y actas del 17 de septiembre del consejo directivo</t>
  </si>
  <si>
    <t>vicerrectoria academica, vicerrectoria administrativa y financiera</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</si>
  <si>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</si>
  <si>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</si>
  <si>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</si>
  <si>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Este avance del 33% está representado  en el diseño de la estrategia y el programa radial y publicidad que se hizo en el mes de enero y febrero.</t>
  </si>
  <si>
    <t>Este avance del 66% esta representado  en el diseño de la estrategia y el programa radial y publicidad que se hizo en el mes mayo y junio para las inscripciones y matriculas del II semestre</t>
  </si>
  <si>
    <t>Este avance del 80% esta representado  en el diseño  del Plan de Acción  de Markiting  para los meses de octubre, noviembre , diciembre y enero  para las inscripciones y matriculas del I semestre del 2017</t>
  </si>
  <si>
    <t>Este avance del 95% esta representado  en la ejecución  del Plan de Acción  de Marketing  para los meses de octubre, noviembre , diciembre   para las inscripciones y matriculas del I semestre del 2018: Se trato de promocionar los programas técnicos y tecnolgicos que ofrece el INFOTEP  a los grados 11 de las Instituciones Educativas de los municipios del  sur de La Guajira ( Barrancas, Fonseca, San Juan del Cesar, El molino, Villanueva, Urumita), el cual se vio evidenciado el la visita a 27 instituciones educativas y la atención a 980 estudiantes de grado 11</t>
  </si>
  <si>
    <t>Documento-plan de acción de Marketing.</t>
  </si>
  <si>
    <t>Documento-plan de acción de Marketing, informe y planilla control de asistencia</t>
  </si>
  <si>
    <t>Sistema y comunicaciones, proyección social</t>
  </si>
  <si>
    <t>Docentes en formación en maestrias y doctorados</t>
  </si>
  <si>
    <t>Docentes formados en maestria y doctorados</t>
  </si>
  <si>
    <t>Apoyar la formación de tres (3) docentes en maetrías</t>
  </si>
  <si>
    <t>En este avance el 25% está representado en el apoyo que se dio a dos docentes para continuar con sus estudios de maestria el cual se puede evidenciar mediante las resoluciones de apoyo n° 016 del 23 de enero y n° 18 del 24 de enero.</t>
  </si>
  <si>
    <t>Este avance del 80% esta representado en el apoyo que se dio a dos docentes para continuar con sus estudios de maestria en  el segundo semestre , el cual se puede evidenciar mediante las resoluciones de apoyo n° 159 del 27 de junio y n° 179 del 10 de julio.</t>
  </si>
  <si>
    <t>Con las resoluciones n° 016 del 23 de enero,  n° 18 del 24 de enero, n° 159 del 27 de junio y n° 179 del 10 de julio se concretó el apoyo a los docentes para la vigencia fiscal 2017.</t>
  </si>
  <si>
    <t>Con las resoluciones n° 016 del 23 de enero,  n° 18 del 24 de enero, n° 159 del 27 de junio y n° 179 del 10 de julio se concreto el apoyo a los docentes para la vigencia fiscal 2017.</t>
  </si>
  <si>
    <t>Resoluciones de apoyo económico</t>
  </si>
  <si>
    <t>Resoluciones de apoyo economico</t>
  </si>
  <si>
    <t>vicerrectoria administrativa y financiera</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</si>
  <si>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</si>
  <si>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</si>
  <si>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</si>
  <si>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r>
      <t>Este avance del 40% está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1"/>
        <rFont val="Calibri"/>
        <family val="2"/>
      </rPr>
      <t>el fortalecimiento Saber Pro"</t>
    </r>
  </si>
  <si>
    <t>Este avance del 80% esta representado  en las acciones que se han realizado para alcanzar la meta propuesta: 1) En el analisis de los reesultados de las pruebas saber pro individual 2016 se evidenciaron avances importantes: se incremento en 6.72  el promedio general de la prueba a nivel institucional  entre periodo  16-I y 16-2 ; 2) Se realizo capacitación sobre competencias genericas; 3) se socializó el calendario interno Saber Pro.</t>
  </si>
  <si>
    <t>Este avance del 90% esta representado  en las acciones que se han realizado para alcanzar la meta propuesta: 1) Se realizó un analisis de los reesultados prliminares de las pruebas saber pro individual 2017-1  y se evidenciaron avances importantes: se incremento en 2.91  el promedio general de la prueba a nivel institucional  entre periodo   16-2  y 17 -1; 2) Se realizo la articulación de las competencias genericas en los silabus; 3) Se preparo a los estudiantes con capacitación, simulacros y talleres para las presentación de la prubas saber pro 17-2</t>
  </si>
  <si>
    <t>Las pruebas, control de asistencia</t>
  </si>
  <si>
    <t>Oficina de saber pro</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</si>
  <si>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</si>
  <si>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</si>
  <si>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</si>
  <si>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r>
      <t xml:space="preserve">Este avance del 50% esta representado en </t>
    </r>
    <r>
      <rPr>
        <b/>
        <i/>
        <sz val="11"/>
        <rFont val="Calibri"/>
        <family val="2"/>
      </rPr>
      <t xml:space="preserve">"una jornada pedagogica sobre  toeria sobre estilos de aprendizaje"(contrato004 del 25 de marzo 2017)" </t>
    </r>
    <r>
      <rPr>
        <sz val="11"/>
        <rFont val="Calibri"/>
        <family val="2"/>
      </rPr>
      <t>a cuarenta docentes.</t>
    </r>
  </si>
  <si>
    <r>
      <t xml:space="preserve">Este avance del 75% esta representado en </t>
    </r>
    <r>
      <rPr>
        <b/>
        <i/>
        <sz val="11"/>
        <rFont val="Calibri"/>
        <family val="2"/>
      </rPr>
      <t xml:space="preserve">"una jornada pedagogica sobre  toeria sobre estilos de aprendizaje"(contrato004 del 25 de marzo 2017)" </t>
    </r>
    <r>
      <rPr>
        <sz val="11"/>
        <rFont val="Calibri"/>
        <family val="2"/>
      </rPr>
      <t>a cuarenta docentes, con sesiones de capacitación en el mes de mayo y abril</t>
    </r>
  </si>
  <si>
    <t>El 15, 16 y 17 de agostos, 6 docentes pertenecientes a los grupos de investigación recibieron capacitación sobre "estilos de aprendizaje y enseñanza" y el 26, 27 y 28 de septiembre los capacitaron en proyectos de investigación. Con estas capacitaciones se llega a un nivel de cumpliento del 100%</t>
  </si>
  <si>
    <t>Contratos, control de asistencia</t>
  </si>
  <si>
    <t>vicerrectoria academica,contratación</t>
  </si>
  <si>
    <t>Fortalecer la articulación con cuatros (4) instituciones de educación media</t>
  </si>
  <si>
    <t>Numero de instituciones de educación media fortalecida.</t>
  </si>
  <si>
    <t>Fortalecimiento a  la articulación con cuatro (4) instituciones de educación media</t>
  </si>
  <si>
    <t>Este avance del 25% está representado en acciones que llevaron acabo con los estudiantes de articulación: una jornada de indución y un taller sobre inteligencia emocional</t>
  </si>
  <si>
    <t>Este avance del 75% esta representado en acciones que llevaron acabo con los estudiantes de articulación: 1) el 8 de junio un encuentro de padres de familia; 2) el 25 de mayo un taller sobre técnicas de estudios.</t>
  </si>
  <si>
    <t>Se mantiene el cumplimiento del 75%, en este trimestre no se programaron actividades. Estas se inicia nuevamente en octubre.</t>
  </si>
  <si>
    <t>Este avance del 90% esta representado en acciones que llevaron acabo con los estudiantes de articulación: 1) El 21  de Noviembre se ralizo  un encuentro motivación a los estudiantes de articulación asdcrito al Técnico Profesional en Seguridad Industrial ; 2) Se realizó un seguimiento de evaluacón con los docentes y visita el el aula.</t>
  </si>
  <si>
    <t>Planilla control de asistencia, informe</t>
  </si>
  <si>
    <t xml:space="preserve"> proyección social</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</si>
  <si>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</si>
  <si>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</si>
  <si>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</si>
  <si>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</si>
  <si>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Este avance está representado en dos capacitaciones que se relalizaron para fortalecer los grupos de investigaciones en  administración de la investigación en los grupos de investigación y Técnicas y métodos de  investigativas , los dias 25 de enero y 8 de febrero respectivamente.</t>
  </si>
  <si>
    <r>
      <t xml:space="preserve">Este avance del 40% esta representado  en las acciones que se han realizado para alcanzar la meta propuesta: 1)Los docentes de los diferentes grupos de investigación actualizaron el </t>
    </r>
    <r>
      <rPr>
        <b/>
        <sz val="11"/>
        <rFont val="Calibri"/>
        <family val="2"/>
      </rPr>
      <t xml:space="preserve">curriculo vitae de latinoamerica y el caribe-CV-LAC; 2) Se </t>
    </r>
    <r>
      <rPr>
        <sz val="11"/>
        <rFont val="Calibri"/>
        <family val="2"/>
      </rPr>
      <t>participo en el encuentro departamental de semilleros de investigación</t>
    </r>
    <r>
      <rPr>
        <b/>
        <sz val="11"/>
        <rFont val="Calibri"/>
        <family val="2"/>
      </rPr>
      <t>-</t>
    </r>
    <r>
      <rPr>
        <sz val="11"/>
        <rFont val="Calibri"/>
        <family val="2"/>
      </rPr>
      <t>, se presentarón 52 proyectos de investigación, de los cuales clasificaron 13 para el encuentro nacional, a desarrollarse en barranquilla.</t>
    </r>
  </si>
  <si>
    <t>En la publicación de resultados preliminares de la "convocatoria para la medición y reconocimiento de grupos de investigación, Desarrollo Tecnológico o Innovación y para el reconocimiento de investigadores del Sistema Nacional de Ciencia , Tecnología e Innovación " aparecen tres(3) grupos de investigación categorizados en C: 1GICINFO, YATES, y Desarrollando Comunidades Administrativas . Con este resultado se llega a un nivel de cumplimiento 200%.</t>
  </si>
  <si>
    <t>En la publicación de resultados preliminares de la "convocatoria para la medición y reconocimiento de grupos de investigación , Desarrollo Tecnologico o Innovación y para el reconocimiento de investigadores del Sistema Nacional de Ciencia , Tecnologia e Innovación " aparecen tres(3) grupos de investigación categorizados en c : 1GICINFO, YATES, y Desarrollando Comunidadesl Administrativas . con este resultado se llega a un nivel de cumplimiento 200%.</t>
  </si>
  <si>
    <t>Reporte de colciencias del 25 de septiembre sobre publicación de resultados prliminares de la convocatoria 781 del 2017.</t>
  </si>
  <si>
    <t>Reporte de colciencias del 25 de septiembre sobre publicación de resultados prliminares de la convocatoria 781 del 2017 .</t>
  </si>
  <si>
    <t>Centro de investigación, Colciencias</t>
  </si>
  <si>
    <t>INSTITUTO TOLIMENSE DE FORMACION TECNICA PROFESIONAL ITFIP                                                                                                                     INSTITUTO TOLIMENSE DE FORMACION TECNICA PROFESIONAL ITFIP</t>
  </si>
  <si>
    <t xml:space="preserve">CALIDAD </t>
  </si>
  <si>
    <t>NACIÓN</t>
  </si>
  <si>
    <t>ITIFP TOLIMA</t>
  </si>
  <si>
    <t>Direccionamiento Estratégico y Coordinación Grupo Interno de trabajo de Autoevaluación con fines de acreditación.</t>
  </si>
  <si>
    <t>Ruth Erica Morales Lugo</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</si>
  <si>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</si>
  <si>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Actividades ejecutadas / Actividades programadas</t>
  </si>
  <si>
    <t>10 actividades</t>
  </si>
  <si>
    <t>5 Actividades</t>
  </si>
  <si>
    <t>Inicialmente se debe hacer énfasis en que el proceso de Acreditación como tal no depende directamente de la institución ya que es un juicio de valor que entrega un tercero, en este caso el CNA y Ministerio de Educación. Por lo tanto el indicador que se deriva de estas actividades, se debe entender especificamente como el desarrollo del Proceso de AUTOEVALUACION con fines de acreditación de un programa académico. Lo cual es validado y formalizado una vez se obtinene el ingreso al CNA y se aseguren las Condiciones Iniciales. Una vez aclarado este enfoque y contexto interno del proceso de acreditación, se desarrollaron las siguientes actividades; al 30 de junio de 2017 de acuerdo al cronograma de trabajo establecido por el proceso para la vigencia 2017, el cual está distribuido en 5 actividades encaminadas a la solicitud de condiciones iniales y apropiación del proceso, de las cuales se ha desarrollado 3 como son: Ingreso de información Plataforma CNA para Solicitud de Condiciones Iniciales (Institucionales), Socialización y sensibilización permanente,  Capacitación contexto y acompañamiento programas.</t>
  </si>
  <si>
    <t>Cronograma de actividades</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</si>
  <si>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</si>
  <si>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Inicialmente se debe hacer enfasis en que el proceso de Acreditación como tal no depende directamente de la institución ya que es un juicio de valor que entrega un tercero, en este caso el CNA y Ministerio de Educación. Por lo tanto el indicador que se deriva de estas actividades se debe entender especificamente como el desarrollo del Proceso de AUTOEVALUACION con fines de acreditación de un programa académico. Lo cual es validado y formalizado una vez se obtinene el ingreso al SNA y se aseguren las Condiciones Iniciales. Una vez aclarado este enfoque y contexto interno del proceso de  acreditación se desarrollaron las siguientes actividades al 30 de junio de 2017 de acuerdo al cronograma de trabajo establecido por el proceso para la vigencia 2017 el cual esta distribuido en 5 actividades encaminadas a la solicitud de condiciones iniales y apropiación del proceso, de las cuales se ha desarrollado 3 como son: Ingreso de información Plataforma CNA para Solicitud de Condiciones Iniciales (Institucionales), Socialización y sensibilización permanente,  Capacitación contexto y acompañamiento programas. 
Nota: El Indicador no aplica al proceso que se adelanta debido a que la acreditación en si depende no de la institución sino de un concepto externo en este caso concepto del CNA, es por ello que se deben encaminar y direccionar las actividades solamente al proceso de Autoevaliación con fines de acreditación.</t>
  </si>
  <si>
    <t xml:space="preserve"> A la fecha se han desarrollado las siguientes actividades de acuerdo con el cronograma de trabajo, establecido por el proceso para la vigencia 2017 el cual está distribuido en 5 actividades encaminadas a la solicitud de condiciones iniales y apropiación del proceso, de las cuales se ha desarrollado 5 como son: Ingreso de información Plataforma CNA para Solicitud de Condiciones Iniciales (Institucionales), Socialización y sensibilización permanente,  Capacitación contexto y acompañamiento programas, Recolpilación e Ingreso de Condiciones Iniales del programa  Administración de Empresas para cada uno de sus niveles en la plataforma del CNA, Socilización de la información con docentes del programa para su validación.</t>
  </si>
  <si>
    <t>Registro de condiciones iniciales  en la plataforma del CNA, Boletines informativos y registro de asistencia y presentaciones .</t>
  </si>
  <si>
    <t>Oficina de Calidad ITFIP</t>
  </si>
  <si>
    <t>INTENALCO                                                                                                                                                   INTENALCO                                                                                                                                               INTENALCO</t>
  </si>
  <si>
    <t>Mejorar la Calidad de la educación en todos los niveles</t>
  </si>
  <si>
    <t xml:space="preserve">Propios </t>
  </si>
  <si>
    <t>Vicerrectoría Académica</t>
  </si>
  <si>
    <t>Toda la Institución</t>
  </si>
  <si>
    <t xml:space="preserve">Recibir visita institucional para la reedición por ciclos propedéuticos </t>
  </si>
  <si>
    <t>N° de visitas atendidas</t>
  </si>
  <si>
    <t>Redefinición Institucional por ciclos propedéuticos</t>
  </si>
  <si>
    <t>Se esta a la espera de la visita de los pares académicos para la redefinición institucional, se ajusto el auto que envió el Ministerio de Educación Nacional.</t>
  </si>
  <si>
    <t>Se recibió visita institucional en el mes de mayo para verificación del recurso de reposición. La institución esta a la espera de la decisión definitiva de la sala CONACES del MEN</t>
  </si>
  <si>
    <t xml:space="preserve">En mayo de 2017 de se recibe visita de pares académicos, se esta a la espera de los resultados de aprobación de la redefinición por ciclos propedéuticos. </t>
  </si>
  <si>
    <t>A nivel institucional se subsanaron las observaciones emitidas por la sala CONACES en la visita inicial, en mayo de 2017 de se recibe visita de pares académicos para verificar estas condiciones. A la fecha corte aun no ha llegado notificación oficial por parte del Ministerio de Educación Nacional aprobando o ratificando la negación  de la solicitud de redefinición institucional por ciclos propedéuticos</t>
  </si>
  <si>
    <t>Registro de asistencia visita de pares academicos.Informes PARES académicos en SACES</t>
  </si>
  <si>
    <t>Informes PARES académicos en SACES</t>
  </si>
  <si>
    <t>Planeación</t>
  </si>
  <si>
    <t>Comité de autoevaluación institucional</t>
  </si>
  <si>
    <t>Realizar revisiones, ajustes y validaciones de los instrumentos a aplicar</t>
  </si>
  <si>
    <t>% de programas académicos con la implementación de factores del modelo de autoevaluación</t>
  </si>
  <si>
    <t>Implementación del 100% de los instrumentos de autoevaluación en los programas Técnicos profesionales</t>
  </si>
  <si>
    <t xml:space="preserve">Se culmino primera etapa de ajustes de políticas, e instrumentos de encuestas. Adicional se avanzo en 70% en la medición de indicadores </t>
  </si>
  <si>
    <t>Sigue en proceso de implementación el Plan de trabajo para realizar proceso de autoevaluación institucional a 5 programas académicos. Estamos en el proceso de recolección de información la cual contempla entre otros la aplicación de encuestas y medición de indicadores</t>
  </si>
  <si>
    <t>Se aplican las encuestas de acuerdo a los factores establecidos en el modelo de autoevaluación con que cuenta la institución.
Se  realiza informe consolidado de los factores evaluados por cada uno de los equipos de trabajo.</t>
  </si>
  <si>
    <t>Se actualiza modelo de autoevaluación institucional, se designada a docente para que se encargue exclusivamente al proceso, donde en primera instancia se actualiza la conformación del comité de autoevaluación y se traza ruta de acción para implementar en la vigencia 2017 la cual se cumple en su totalidad</t>
  </si>
  <si>
    <t xml:space="preserve">Informe de Autoevaluación </t>
  </si>
  <si>
    <t xml:space="preserve">Coordinación de autoevaluación
</t>
  </si>
  <si>
    <t>Implementar los planes de acción resultantes de evaluación de factores.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</si>
  <si>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</si>
  <si>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</si>
  <si>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</si>
  <si>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</si>
  <si>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</si>
  <si>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</si>
  <si>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</si>
  <si>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 xml:space="preserve">                                                                                                                                                      </t>
  </si>
  <si>
    <t xml:space="preserve">Al 31 de marzo de 2017 no se han recaudado ingresos por concepto de cursos de extensión y educación continua, se proyecta empezar la ofertas de educación continua en el mes de  mayo.  </t>
  </si>
  <si>
    <t>A la fecha se ha recaudado el 25% de lo estimado en proyectos y/o cursos de educación continuada</t>
  </si>
  <si>
    <t>A corte de 30 de septiembre de 2017 se recaudado el  % de lo estimado en proyectos y/o cursos de educación continuada.</t>
  </si>
  <si>
    <t xml:space="preserve">Se ofertaron diferentes cursos de educación continuada y se alcanzo a recaudar el 80% de lo estimado en la vigencia. </t>
  </si>
  <si>
    <t>Informes de gestión</t>
  </si>
  <si>
    <t>Dirección de Unidad de Extensión y proyección social</t>
  </si>
  <si>
    <t>Ofertar a la comunidad cursos de extensión de acuerdo a necesidades identificadas</t>
  </si>
  <si>
    <t>Mercadeo</t>
  </si>
  <si>
    <t>Ejecutar actividades y estrategias de mercadeo para matricular y mantener estudiantes en  de educación para el trabajo y el desarrollo humano</t>
  </si>
  <si>
    <t>N° total de estudiantes matriculados en las los dos periodos académicos de la vigencia</t>
  </si>
  <si>
    <t>400 estudiantes matriculados en programas de educación para el trabajo y el desarrollo humano</t>
  </si>
  <si>
    <t>A la fecha la institución cuenta con 219 estudiantes matriculados en los programas de educación para el trabajo y desarrollo humano.</t>
  </si>
  <si>
    <t>Resultado de acuerdo al primer semestre del la vigencia. La institución se encuentra en procesos de inscripciones y matriculas para el segundo semestre de la vigencia.</t>
  </si>
  <si>
    <t>En los dos periodos académicos del año 2017, se matricularon 399 estudiantes en los programas para el trabajo y desarrollo humano, equivalente al 99.8% de la meta estipulada.</t>
  </si>
  <si>
    <t>Reportes de matricula estudiantes nuevos</t>
  </si>
  <si>
    <t>Registro y control Académico</t>
  </si>
  <si>
    <t>Nación (BPIN 2013011000074)</t>
  </si>
  <si>
    <t>Elaborar y ejecutar del plan de inversión para la vigencia</t>
  </si>
  <si>
    <t>% de ejecución del plan de inversiones</t>
  </si>
  <si>
    <t>% ejecución del plan de inversiones de dotación de la nueva sede construida</t>
  </si>
  <si>
    <t>A la fecha el avance físico y financiero de recursos de inversión de la vigencia 2017 es 0%</t>
  </si>
  <si>
    <t xml:space="preserve">A la fecha no se ha ejecutado el plan de inversiones par dotación debido a retraso en la obra física. </t>
  </si>
  <si>
    <t xml:space="preserve">a la fecha de corte, el avance financiero del presupuesto de inversión para dotación de infraestructura es del 32%. </t>
  </si>
  <si>
    <t xml:space="preserve">Se realizó tramite de incorporación presupuestal al presupuesto de inversión por $290.000.000, por concepto de aportes del MEN en convenio interadministrativo por proyecto presentado con financiación del BID.  El nivel de ejecución del plan de inversiones de la vigencia 2017 es del 100% </t>
  </si>
  <si>
    <t>informe de ejecución presupuestal</t>
  </si>
  <si>
    <t xml:space="preserve">Vicerrectoría Administrativa y financiera </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</si>
  <si>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</si>
  <si>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</si>
  <si>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</si>
  <si>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A la fecha la institución cuenta con 1355 estudiantes en los programas técnicos profesionales en las jornadas de mañana, tarde y noche.</t>
  </si>
  <si>
    <t>En los dos periodos académicos del año 2017,  en los programas técnicos profesionales se matricularon 2557 estudiantes, equivalente al 85.2% de la meta planteada.</t>
  </si>
  <si>
    <t>Informe de matriculas</t>
  </si>
  <si>
    <t>N° total de estudiantes nuevos matriculados en las los dos periodos académicos de la vigencia</t>
  </si>
  <si>
    <t>1000 Estudiantes nuevos matriculados en los dos periodos académicos de la vigencia</t>
  </si>
  <si>
    <t>Al 31 de marzo de 2017 se cuenta con 422 estudiantes nuevos en los diferentes programas técnicos profesionales que ofrece la institución.</t>
  </si>
  <si>
    <t>En los dos periodos académicos del año 2017 de matricularon 756 estudiantes nuevos en los programas técnicos profesionales que oferta la institución, equivalente al 75.6%.</t>
  </si>
  <si>
    <t>informe de matriculas</t>
  </si>
  <si>
    <t>Coordinador de articulación académica</t>
  </si>
  <si>
    <t>N° total de estudiantes matriculados en articulación académica</t>
  </si>
  <si>
    <t>200 Estudiantes nuevos matriculados en articulación académica</t>
  </si>
  <si>
    <t>Al 31 de marzo se han matriculado 53 estudiantes en articulación académica, en los programas de Costos y Contabilidad, Procesos de Importación  y Exportación y Procesos Administrativos de Seguridad y Salud en el Trabajo.</t>
  </si>
  <si>
    <t>En articulación académica en los dos periodos académicos se matricularon 53 estudiantes.</t>
  </si>
  <si>
    <t xml:space="preserve">Para la próxima vigencia se desmontara el proyecto debido a que no esta generando los beneficios esperados para la institución y la meta será eliminada del plan de estratégico y plan de acción debido al desinterés de la comunidad en este proyecto . </t>
  </si>
  <si>
    <t>Educar con pertinencia e incorporar innovación en la educación</t>
  </si>
  <si>
    <t>Oficina de Relaciones Interinstitucionales (ORI)</t>
  </si>
  <si>
    <t>Elaborar Plan trabajo</t>
  </si>
  <si>
    <t>N° de planes estratégicos formulados</t>
  </si>
  <si>
    <t>Formular plan estratégico de internacionalización para la vigencia del plan estratégico institucional</t>
  </si>
  <si>
    <t>Se cuenta con el documento del plan estratégico de internacionalización en su fase de elaboración, esta a la espera de su revisión y aprobación por parte del comité de desarrollo administrativo.</t>
  </si>
  <si>
    <t>Avance acumulado del plan de acción de la vigencia de la ORI</t>
  </si>
  <si>
    <t xml:space="preserve">El plan estratégico de la ORI se encuentra elaborado, se esta a la espera de su revisión y aprobación. </t>
  </si>
  <si>
    <t>El plan estratégico de la ORI se encuentra elaborado, y la implementación del plan de acción de la vigencia llego al 100%</t>
  </si>
  <si>
    <t>Plan estratégico</t>
  </si>
  <si>
    <t>Oficina de ORI</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</si>
  <si>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</si>
  <si>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</si>
  <si>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</si>
  <si>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</si>
  <si>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</si>
  <si>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</si>
  <si>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Al mes de marzo se han desembolsado 132 nuevos créditos a los mejores bachilleres.</t>
  </si>
  <si>
    <t>Al mes de junio se han desembolsado 141 nuevos créditos a los mejores bachilleres.</t>
  </si>
  <si>
    <t>Al mes de septiembre se han desembolsado 153 nuevos créditos a los mejores bachilleres.</t>
  </si>
  <si>
    <t>Al mes de diciembre se desembolsaron 153 nuevos créditos a los mejores bachilleres.</t>
  </si>
  <si>
    <t xml:space="preserve">Base de Giros de Fondos, acumulada </t>
  </si>
  <si>
    <t xml:space="preserve">Plataformas de Administración ICETEX: Reporteador </t>
  </si>
  <si>
    <t>Renovar Subsidios:
Subsidios de sostenimiento a los mejores bachilleres - Ley 1546 de 2012</t>
  </si>
  <si>
    <t>Número de  Renovaciones realizadas</t>
  </si>
  <si>
    <t>Al mes de marzo se han renovado 57 subsidios a los mejores bachilleres.</t>
  </si>
  <si>
    <t>Al mes de junio se han renovado 58 subsidios a los mejores bachilleres.</t>
  </si>
  <si>
    <t>Al mes de septiembre se han renovado 356 subsidios a los mejores bachilleres.</t>
  </si>
  <si>
    <t>Al mes de diciembre se renovaron 368 subsidios a los mejores bachilleres.</t>
  </si>
  <si>
    <t>Base de Giros de Fondos, acumulada</t>
  </si>
  <si>
    <t>Renovar Créditos.
Renovación de créditos educativos a los mejores bachilleres (Decreto 644 Art. 6)</t>
  </si>
  <si>
    <t>Al mes de marzo se han renovado 91 créditos a los mejores bachilleres.</t>
  </si>
  <si>
    <t>Al mes de septiembre se han renovado 168 créditos a los mejores bachilleres.</t>
  </si>
  <si>
    <t>Al mes de diciembre se renovaron 187 créditos a los mejores bachilleres.</t>
  </si>
  <si>
    <t>Base de Renovaciones de crédito educativo, acumulados</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</si>
  <si>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</si>
  <si>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</si>
  <si>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</si>
  <si>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No se han desembolsado recursos para adjudicar subsidios de sostenimiento de beneficiarios nuevos por cuanto se encuentran en proceso de retiro de las tarjetas recargables o activando el mecanismo de giro.</t>
  </si>
  <si>
    <t>Al mes de septiembre se han adjudicado 11.689 subsidios de sostenimiento para beneficiarios nuevos.</t>
  </si>
  <si>
    <t>Al mes de diciembre se adjudicaron 13.357 subsidios de sostenimiento para beneficiarios nuevos.</t>
  </si>
  <si>
    <t xml:space="preserve">Base de Giros (ajudicaciones) de crédito educativo, acumulados </t>
  </si>
  <si>
    <t>Renovar Subsidios:
Subsidios de sostenimiento renovados a grupos focalizados por Sisbén  - Condonación del 25% sobre el crédito educativo</t>
  </si>
  <si>
    <t xml:space="preserve">Número de  Renovaciones de
subsidios de sostenimiento </t>
  </si>
  <si>
    <t>Al mes de marzo se han desembolsado 45.623 giros de subsidio de sostenimiento.</t>
  </si>
  <si>
    <t>Al mes de septiembre se han desembolsado 98.614 giros de subsidio de sostenimiento.</t>
  </si>
  <si>
    <t>Al mes de diciembre se desembolsaron 101.714 giros de subsidio de sostenimiento.</t>
  </si>
  <si>
    <t xml:space="preserve">Base de Renovaciones de crédito educativo, acumulados </t>
  </si>
  <si>
    <t>Condonar el 25% de la matricula a los estudiantes de educacion superior desde 2011</t>
  </si>
  <si>
    <t>Número de  Condonaciones del 25%</t>
  </si>
  <si>
    <t>Estas condonaciones se realizan durante todo el año, una vez verificado el cumplimiento de los requisitos. A la fecha se han realizado 447 solicitudes de condonación.</t>
  </si>
  <si>
    <t>Estas condonaciones se realizan durante todo el año, una vez verificado el cumplimiento de los requisitos. Al mes de junio se han realizado 2.706 solicitudes de condonación.</t>
  </si>
  <si>
    <t>Estas condonaciones se realizan durante todo el año, una vez verificado el cumplimiento de los requisitos. Al mes de septiembre se han realizado 7.611 solicitudes de condonación.</t>
  </si>
  <si>
    <t>Estas condonaciones se realizan durante todo el año, una vez verificado el cumplimiento de los requisitos. Al mes de diciembre se realizaron 9.339 solicitudes de condonación.</t>
  </si>
  <si>
    <t>Base remitida por el Grupo de Administración de Cartera con las condonaciones efectuadas en el año 2017.</t>
  </si>
  <si>
    <t>Z:\Planeacion(\\ictxrvfs)\CV\2017</t>
  </si>
  <si>
    <t xml:space="preserve">Adjudicar créditos condonables: 
Créditos condonables adjudicados a poblacion en condición de discapacidad </t>
  </si>
  <si>
    <t xml:space="preserve">Número de  Adjudicaciones créditos condonables
</t>
  </si>
  <si>
    <t>Al cierre de marzo no se ha suscrito el convenio respectivo y la adjudicación de estos créditos se realizará en el segundo semestre.</t>
  </si>
  <si>
    <t xml:space="preserve">Al cierre de septiembre no se ha suscrito el convenio respectivo. </t>
  </si>
  <si>
    <t>La convocatoria para la adjudicación de créditos condonables de este fondo inició a finales del mes de diciembre y se espera su aprobación en el mes de febrero de 2018.</t>
  </si>
  <si>
    <t>Adjudicar nuevos créditos condonables:
Adjudicación de nuevos créditos condonables a población indígena</t>
  </si>
  <si>
    <t xml:space="preserve">Número de  Adjudicaciones de  nuevos créditos condonables
</t>
  </si>
  <si>
    <t>Se aprobaron para esta convocatoria 1.840 indígenas, de los cuales han legalizado 1.198 al mes de septiembre. Entre los meses de octubre y diciembre se efectuarán los desembolsos correspondientes.</t>
  </si>
  <si>
    <t>Al mes de diciembre se efectuaron 948 desembolsos.</t>
  </si>
  <si>
    <t>Renovar créditos condonables:
Renovar créditos condonables a la población indígena</t>
  </si>
  <si>
    <t>Número de  Renovaciones</t>
  </si>
  <si>
    <t>Al mes de marzo se han efectuado 1.558 renovaciones.</t>
  </si>
  <si>
    <t>Al mes de septiembre se han efectuado 7.163 renovaciones.</t>
  </si>
  <si>
    <t>Al mes de diciembre se efectuaron 7.509 desembolsos.</t>
  </si>
  <si>
    <t>Adjudicar nuevos créditos:
Créditos condonables adjudicados para población afrodescendiente</t>
  </si>
  <si>
    <t xml:space="preserve">Número de  Adjudicaciones de nuevos créditos
</t>
  </si>
  <si>
    <t>Al mes de diciembre se efectuaron 136 desembolsos.</t>
  </si>
  <si>
    <t>Correo remitido por la Vicepresidencia de Fondos jueves 6/07/2017 11:07 a. m.</t>
  </si>
  <si>
    <t>Renovar créditos:
Créditos condonables renovados a afrosdescendientes</t>
  </si>
  <si>
    <t xml:space="preserve">Número de  Renovaciones  
</t>
  </si>
  <si>
    <t>Al mes de marzo se han efectuado 7.686 renovaciones.</t>
  </si>
  <si>
    <t>Al mes de septiembre se han efectuado 13.721
renovaciones</t>
  </si>
  <si>
    <t>Al mes de diciembre se efectuaron 14.236 desembolsos.</t>
  </si>
  <si>
    <t>Adjudicar nuevos créditos:
Créditos condonables para población ROM</t>
  </si>
  <si>
    <t>Número de  Adjudicaciones nuevos créditos</t>
  </si>
  <si>
    <t>El 15 de mayo se dio apertura a la convocatoria, se aprobaron 11 cupos de los cuales al mes de septiembre han legalizado 10 beneficiarios. Se estima que los desembolsos de adjudicación se realicen entre octubre y diciembre.</t>
  </si>
  <si>
    <t>Al mes de diciembre se efectuaron 6 desembolsos.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</si>
  <si>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</si>
  <si>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</si>
  <si>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Se dará apertura a a la convocatoria en el mes de noviembre.</t>
  </si>
  <si>
    <t>En el mes de diciembre se abrio la convocatotia para la adjudicacion de nuevos creditos de la vigencia 2017 los cuales se aprobarán en el mes de enero de 2018</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</si>
  <si>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</si>
  <si>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</si>
  <si>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</si>
  <si>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No Aplica</t>
  </si>
  <si>
    <t>Renovar Créditos:
Créditos educativos renovados a Médicos para realizar especializaciones en salud</t>
  </si>
  <si>
    <t>Al mes de marzo se han efectuado 3.142 renovaciones.
Las renovaciones de este Fondo se realizan durante todo el semestre.</t>
  </si>
  <si>
    <t>Al mes de junio se han efectuado 5.804 renovaciones.
Las renovaciones de este Fondo se realizan durante todo el semestre.</t>
  </si>
  <si>
    <t>Al mes de septiembre se han efectuado 8.407 renovaciones.
Las renovaciones de este Fondo se realizan durante todo el semestre.</t>
  </si>
  <si>
    <t xml:space="preserve">Al mes de diciembre se efectuaron 10.499 renovaciones.
</t>
  </si>
  <si>
    <t>Incrementar el acceso a la educación superior de posgrados</t>
  </si>
  <si>
    <t>Nuevas becas para maestría y doctorado:
Nuevas becas y renovación de la convocatoria del 0,1% de los mejores Saber Pro</t>
  </si>
  <si>
    <t>Número de  nuevas becas adjudicadas para maestría</t>
  </si>
  <si>
    <t>Para la convocatoria 2017 se aprobaron 21 beneficiarios de los cuales a septiembre han legalizado 19. Se estima que los desembolsos de adjudicación se realicen entre octubre y diciembre.</t>
  </si>
  <si>
    <t>Para la convocatoria 2017 se aprobaron 21 beneficiarios de los cuales a diciembre han legalizado 19. Al mes de diciembre no se efectuaron desembolsos.</t>
  </si>
  <si>
    <t>Adjudicar la beca Alfonso Lopez Michelsen para Derecho Internacional Humanitario:
Créditos educativos adjudicados para Posgrado DIH</t>
  </si>
  <si>
    <t xml:space="preserve"> Beca adjudicada</t>
  </si>
  <si>
    <t>La adjudicación de esta beca se realizará en el segundo semestre.</t>
  </si>
  <si>
    <t xml:space="preserve">En el mes de Julio se adjudicó  esta beca. </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</si>
  <si>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</si>
  <si>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</si>
  <si>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</si>
  <si>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 xml:space="preserve">Al mes de marzo se han efectuado 14.301 giros. 
</t>
  </si>
  <si>
    <t xml:space="preserve">Al mes de junio se encuentran 19.839 giros, con estado en firme. Con respecto a mayo se presenta una reducción de 10 giros teniendo en cuenta que cambiaron de estado "en firme" a "reversión  total". </t>
  </si>
  <si>
    <t xml:space="preserve">Al mes de septiembre se han efectuado 20.208 giros, correspondientes a las renovaciones de Ser Pilo Paga. </t>
  </si>
  <si>
    <t xml:space="preserve">Al mes de diciembre se encuentran 20.701 giros, con estado en firme, correspondientes a las renovaciones de Ser Pilo Paga.  </t>
  </si>
  <si>
    <t>Renovar Subsidios de sostenimiento Ser Pilo Paga 2015 - 2016</t>
  </si>
  <si>
    <t>Número de  Renovaciones de  Subsidios de sostenimiento Ser Pilo Paga 2015 - 2016</t>
  </si>
  <si>
    <t xml:space="preserve">Al mes de marzo se han efectuado 19.917 giros.
</t>
  </si>
  <si>
    <t>Al mes de junio se han efectuado 20.222 giros.</t>
  </si>
  <si>
    <t>Al mes de septiembre se han efectuado 20.826 giros de subsidios de sostenimiento.</t>
  </si>
  <si>
    <t xml:space="preserve">Al mes de diciembre se encuentran 20.853 giros, con estado en firme. </t>
  </si>
  <si>
    <t>Adjudicar nuevos créditos para Ser Pilo Paga 2017</t>
  </si>
  <si>
    <t>Número de  Adjudicaciones de nuevos créditos para Ser Pilo Paga 2017</t>
  </si>
  <si>
    <t xml:space="preserve">Al mes de marzo se han efectuado 1.017 giros. </t>
  </si>
  <si>
    <t xml:space="preserve">Al mes de junio se encuentran 8.142 giros, con estado en firme. Con respecto a mayo se presenta una reducción de 15 giros teniendo en cuenta que cambiaron de estado "en firme" a "reversión  total". </t>
  </si>
  <si>
    <t xml:space="preserve">Al mes de septiembre se encuentran 8.208 giros, con estado en firme. </t>
  </si>
  <si>
    <t xml:space="preserve">Al mes de diciembre se encuentran 8.199 giros, con estado en firme. De los 8.200 giros reportados en noviembre, 1 cambió de estado a reversión total. </t>
  </si>
  <si>
    <t>Adjudicar nuevos subsidios para Ser Pilo Paga 2017</t>
  </si>
  <si>
    <t>Número de  Adjudicaciones de nuevos subsidios para Ser Pilo Paga 2017</t>
  </si>
  <si>
    <t xml:space="preserve">Al mes de marzo se han efectuado 8.220 giros. </t>
  </si>
  <si>
    <t xml:space="preserve">Al mes de junio se han efectuado 8.459 giros. </t>
  </si>
  <si>
    <t xml:space="preserve">Al mes de septiembre se encuentran 8.475 giros, con estado en firme. </t>
  </si>
  <si>
    <t xml:space="preserve">Al mes de diciembre se encuentran 8.480 giros, con estado en firme. </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</si>
  <si>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</si>
  <si>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</si>
  <si>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</si>
  <si>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Hasta el mes de marzo se desembolsaron 7.392 créditos con subsidio de tasa.</t>
  </si>
  <si>
    <t>Hasta el mes de septiembre se desembolsaron 14.009 créditos con subsidio de tasa.</t>
  </si>
  <si>
    <t>Al mes de diciembre se desembolsaron 20.899 créditos con subsidio de tasa.</t>
  </si>
  <si>
    <t>Renovar Créditos en todas las líneas de financiación</t>
  </si>
  <si>
    <t>Número de  Renovaciones de Créditos en todas las líneas de financiación</t>
  </si>
  <si>
    <t>Al mes de marzo se han renovado 87.423 créditos con subsidio de tasa.</t>
  </si>
  <si>
    <t>Al mes de septiembre se han renovado 162.665 créditos con subsidio de tasa.</t>
  </si>
  <si>
    <t>Al mes de diciembre se renovaron 175.488 créditos con subsidio de tasa.</t>
  </si>
  <si>
    <t>Ajustar tasas de interés de créditos en amortización</t>
  </si>
  <si>
    <t>Ajustar tasas de interés de créditos en amortización:
Recursos invertidos para disminución de tasa de interés de créditos en etapa de amortización de beneficiarios de estratos 1, 2 y 3</t>
  </si>
  <si>
    <t>Se han situado a través del PAC $64.551.907.730 para disminución de la tasa de interes de los créditos adjudicados antes de 2016 y que se encuentran en etapa de amortización.</t>
  </si>
  <si>
    <t>Ejecución Presupuestal junio 2017</t>
  </si>
  <si>
    <t>http://www.icetex.gov.co/dnnpro5/Default.aspx?tabid=169</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</si>
  <si>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</si>
  <si>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</si>
  <si>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</si>
  <si>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Hasta el momento no se ha determinado por parte del Ministerio de Educación Nacional algun tipo de adición para abrir nuevas convocatorias.</t>
  </si>
  <si>
    <t>No se realizó convocatoria para nuevos créditos de 2017</t>
  </si>
  <si>
    <t>Renovar Créditos</t>
  </si>
  <si>
    <t>Número de  Renovaciones  Créditos para Maestros</t>
  </si>
  <si>
    <t>Al mes de marzo se han renovado 36 créditos para maestros</t>
  </si>
  <si>
    <t>Al mes de septiembre se han renovado 6.133 créditos para maestros.</t>
  </si>
  <si>
    <t>Al mes de diciembre se renovaron  10.848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</si>
  <si>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</si>
  <si>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</si>
  <si>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</si>
  <si>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Estas condonaciones se realizan durante todo el año, una vez verificado el cumplimiento de los requisitos. A la fecha se han realizado 24 solicitudes de condonación.</t>
  </si>
  <si>
    <t>Estas condonaciones se realizan durante todo el año, una vez verificado el cumplimiento de los requisitos. Al mes de septiembre se han realizado 104 solicitudes de condonación.</t>
  </si>
  <si>
    <t>Estas condonaciones se realizan durante todo el año, una vez verificado el cumplimiento de los requisitos. Al mes de diciembre se realizaron 187 solicitudes de condonación.</t>
  </si>
  <si>
    <t>FODESEP                                                                                                                                                                    FODESEP                                                                                                                                                                                  FODESEP</t>
  </si>
  <si>
    <t xml:space="preserve">FODESEP  </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</si>
  <si>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</si>
  <si>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</si>
  <si>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</si>
  <si>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</si>
  <si>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Esta actividad se programó para inició en el segundo trimestre del año.</t>
  </si>
  <si>
    <t xml:space="preserve">Se inició la elaboración del diagnótico de las IES afiliadas al FODESEP.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</si>
  <si>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</si>
  <si>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</si>
  <si>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</si>
  <si>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</si>
  <si>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Se inició una campaña de créditos preaprobados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</si>
  <si>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</si>
  <si>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</si>
  <si>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</si>
  <si>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</si>
  <si>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Esta estructuración está definida para realizarla en el segundo semestre de 2017.</t>
  </si>
  <si>
    <t>Subgerencia Comercial</t>
  </si>
  <si>
    <t xml:space="preserve">Creación, estructuración e implementación de nuevos productos financieros </t>
  </si>
  <si>
    <t>No. productos implementados/No. de productos proyectados</t>
  </si>
  <si>
    <t xml:space="preserve">2 productos financieros nuevos </t>
  </si>
  <si>
    <t>El FODESEP cuenta con la vacante de la Subgerencia Comercial, una vez ésta se provea se adelantará el plan de acción.</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</si>
  <si>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</si>
  <si>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</si>
  <si>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</si>
  <si>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</si>
  <si>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</si>
  <si>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</si>
  <si>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</si>
  <si>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</si>
  <si>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</si>
  <si>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</si>
  <si>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</si>
  <si>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Para el segundo semestre de 2017, la Subgerencia de Proyectos realizará con el apoyo de los Comités Sociales del Fondo, asesorías especializadas.</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</si>
  <si>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</si>
  <si>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</si>
  <si>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</si>
  <si>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</si>
  <si>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</si>
  <si>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</si>
  <si>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</si>
  <si>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</si>
  <si>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La Subgerencia de Proyectos realizará a partir del segundo semestre de 2017, eventos con los aliados estratégicos del FODESEP para incentivar el uso de las alianzas estratégicas.</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</si>
  <si>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</si>
  <si>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</si>
  <si>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</si>
  <si>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Se suscribió acuerdo de voluntades con ACIESCA </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</si>
  <si>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</si>
  <si>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</si>
  <si>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</si>
  <si>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</si>
  <si>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</si>
  <si>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</si>
  <si>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</si>
  <si>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</si>
  <si>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</si>
  <si>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</si>
  <si>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Se participo activamente en la construcción del Plan Decenal de Educación como miembros de la Comisión Gestora.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</si>
  <si>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</si>
  <si>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</si>
  <si>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 xml:space="preserve">Se acompaño a las IES afiliadas </t>
  </si>
  <si>
    <t>INSOR                                                                                                                                                                                   INSOR                                                                                                                                                  INSOR</t>
  </si>
  <si>
    <t>2203-0700-1 / 
propios 20 - 21</t>
  </si>
  <si>
    <t>SUBDIRECCION DE GESTION EDUCATIVA</t>
  </si>
  <si>
    <t>INSOR / 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</si>
  <si>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</si>
  <si>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r>
      <t xml:space="preserve">30 entidades territoriales fortalecidas para ofrecer educación pertinente para las personas sordas </t>
    </r>
    <r>
      <rPr>
        <sz val="11"/>
        <rFont val="Calibri"/>
        <family val="2"/>
        <scheme val="minor"/>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</si>
  <si>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</si>
  <si>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Se elabora el Plan General de Asesorías para las nuevas entidades territoriales. Se adelantan procesos de Asesoría en la ciudad de Popayán por medio de su operador Distribuidora Asiri; en la ciudad de Tunja y Ciénaga</t>
  </si>
  <si>
    <t xml:space="preserve">Se adelantan procesos de asesoría en la secretaría de Educación de Montería,  Secretaría de Educación Municipal de Armenia, Secretaría de Educación del Quindío, Secretaría de Educación de Risaralda, Secretaría de Educación de Putumayo. Debe resaltarse que durante el mes de mayo y junio se adelantó el paro de educadores a niel nacional, situación que afectó el plan de asesorías programado por el INSOR, pues fueron canceladas la mayoría de las que se encontraban programadas para el mes  </t>
  </si>
  <si>
    <t>A la fecha se han desarrollado 22 de los 30 procesos de asesoría a las secretarías de Educación programados para el presente año. Las secretarías de educación beneficiadas son: 
Antioquia, Armenia, Atlántico, Bolívar, Cauca, Ciénaga, Córdoba, Cundinamarca, Guaviare, Meta, Montería, Norte de Santander, Pereira, Popayán, Putumayo, Quindío, Risaralda, Santa Marta, Santander, Tolima, Tunja y Valle del Cauca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</si>
  <si>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</si>
  <si>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</si>
  <si>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</si>
  <si>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</si>
  <si>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</si>
  <si>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Durante el período se realizó la cualificación de los siguientes agentes educativos: Universidad de Cafam en Bogotá: 12 Agentes; Entidad territorial cienaga Magdalena: 35 agentes; entidad terrirorial Tunja: 75 agentes; universidad sergio arboleda: 12 agentes; uniminuto sede principal: 90 agentes; corporación educativa las Mercedes: 6 agentes; uniminuto sede soacha: 40 estudiantes, Cauca: 23 rectores, SEM Monteria: 63 agentes, SEM Armenia: 36, SED Quindio: 29, SENA: 7 agentes.</t>
  </si>
  <si>
    <t>A la fecha se han atendido a 1069 ciudadanos, quienes de acuerdo a su ubicación geográfica se pueden agrupar así:
Antioquia 2, Armenia 32. Atlántico 5, Bolívar 3, Cauca 27, Ciénaga 35, Córdoba 111, Cundinamarca 194, Meta 2, Montería 63, Norte De Santander 3, Pereira 78, Popayán 63, Putumayo 52, Quindío: 30, Risaralda 51, San José Del Guaviare 63, Santa Marta 42, Santander 8, UNIMINUTO Soacha 39, Tolima 2, Tunja 85 y Valle Del Cauca 79</t>
  </si>
  <si>
    <t>2203-0700-1
nación 10</t>
  </si>
  <si>
    <t xml:space="preserve">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</si>
  <si>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</si>
  <si>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</si>
  <si>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realiza revisión y ajuste de planes de mejoramiento y rutas de reorganización de la oferta de las ciudades de: Cartagena, Baranquilla,  Bucaramanga, Villavicencio, Neiva, Ibague y Medellín.
Los ajustes se realizan conforme observaciones realizadas en territorio luego de la socialización realizada en cada ciudad focalizada. La ciudad de Bogotá está a la espera de la formalizacición del convenio administrativo, con la SED para poder llevar a cabo las acciones respectivas para a vigencia</t>
  </si>
  <si>
    <t xml:space="preserve">Conforme al avance de las acciones desarrolladas en las ciudades focalizadas, y a partir de la implementación de las rutas de reorganización y planes de mejoramiento se avanzó en:
1, Planeación y organización de la Estrategia de identificación y caracterización de primera infancia sorda (niños menores de 6 años).
2. Planeación y organización de eventos regionales "Decreto 1421". en el marco del desarrollo del marco legal y político del proyecto CPU.
3. Planeación y organización de las acciones de cualificación de agentes educativos en las ciudades focalizadas sobre LAS, LE y asesoría a asociaciones de sordos de as ciudades.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</si>
  <si>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</si>
  <si>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</si>
  <si>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</si>
  <si>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Se diseña y se estructura el plan curricular de las áreas de matemáticas, ciencias, lenguaje y sociales. Adicionalmente se elabora el guión 1 de materiales educativos.</t>
  </si>
  <si>
    <t>Elaborada en lengua de señas la prueba SABER 11 2017 para sordos; en las áreas de ciencias naturales, sociales y ciudadanas y matemáticas. 
 Elaborados 64 guiones multimedia correspondientes a las cuatro áreas (ciencias, matemáticas, sociales y lenguaje).
 Video grabados 4 clases (una por cada área)</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</si>
  <si>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</si>
  <si>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</si>
  <si>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</si>
  <si>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</si>
  <si>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</si>
  <si>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</si>
  <si>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 xml:space="preserve">A. Realizar asesoría técnica al SENA para la construcción del programa de formación tecnológica de intérpretes de lengua de señas Colombiana: Se realizaron cuatro mesas de verificación del diseño curricular en las ciudades de Bogotá, Cali, Medellín y Barranquilla, a las que asistieron 46 persona sordas y 105 personas oyentes para un total de 201, personas representantes de asociaciones de sordos, asociaciones de intérpretes. 
B. Implementar la evaluación de competencias de intérpretes empíricos de LSC – español -ENILSCE: (a) Elaboración de la guía de la ENILSCE; (b) Revisión y ajustes del aplicativo. c) Ampliación del banco de discursos de los componentes de la evaluación;(d) inicio de formación de comité evaluador del componente de producción del componente de LSC. 
C. Diseñar el aplicativo Registro Nacional de Intérpretes -RENI: (a) Elaboración de propuesta de Resolución del RENI; (b) Bosquejo de mapa de navegación del aplicativo constituido por tres campos: Información de interés, aspirante al RENI y consulte el RENI; (c) Desarrollo web del aplicativo que consiste en diseño y programación de base de datos, formulario de inscripción, campos del RENI, entre otros.  </t>
  </si>
  <si>
    <t xml:space="preserve">A. Realizar asesoría técnica al SENA para la construcción del programa de formación tecnológica de intérpretes de lengua de señas Colombiana: (a) Se realizó la entrega al SENA de los siguientes documentos correspondientes a los elementos de entrada del diseño curricular: informes de las mesas de verificación del diseño curricular realizados en las ciudades de Bogotá, Cali, Medellín y Barranquilla, perfil de ingreso y perfil de egreso, justificación, matrices de las cuatro competencias específicas ajustadas según aportes recogidos en las mesas de verificación, y (b) se realizaron mesas de trabajo SENA-INSOR para dar inicio al desarrollo curricular. 
B. Implementar la evaluación de competencias de intérpretes empíricos de LAS – español -ENILSCE: (a) ajustes al aplicativo de los componentes de español y LAS según sugerencias presentadas por la directora general y la directora de gestión educativa; (b) propuesta de diseño para el desarrollo web de los componentes de producción de LAS y del componente de transferencia  para recolectar los registros directamente desde el aplicativo, y  (c) mesas de trabajo de los comités evaluadores de los componentes de producción de español y producción de LAS, y del componente de transferencia. 
C. Diseñar el aplicativo Registro Nacional de Intérpretes -RENI: (a) Elaboración de manuales dirigidos a usuario y administrador del aplicativo, y (c) revisión de aplicativo del RENI.
</t>
  </si>
  <si>
    <t>2203-0700-1
nacion 10</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</si>
  <si>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</si>
  <si>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</si>
  <si>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</si>
  <si>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</si>
  <si>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</si>
  <si>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COORDINACIÓN ACADÉMICA</t>
  </si>
  <si>
    <t>Aumentar la cobertura estudiantil de programas regulares de INFOTEP</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</si>
  <si>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</si>
  <si>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</si>
  <si>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</si>
  <si>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</si>
  <si>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</si>
  <si>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COORDINACIÓN DE INVESTIGACIÓN</t>
  </si>
  <si>
    <t>Implementar estrategias para el fomento y la apropiación de la investigación en el INFOTEP.</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</si>
  <si>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</si>
  <si>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</si>
  <si>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 xml:space="preserve">1. Asistencia al evento http://www.visionlatinoamericana.com/ Mayo 3 y 4 (Barranquilla)
2. Cursos ACAC: FORTALECIMIENTO DE LA CULTURA INVESTIGATIVA (16 A 19DE MAYO); 
3. ACTIVIDADES DEL CONVENIO NANCYLAND (capacitaciones, formulación de Proyectos)
4. Asistencia por parte del grupo y semillero de investigación a virtual educa (13 a 16 de junio)
5. Asistencia por parte del grupo de investigación y semillero  a Curso de la ACAC (Como mejorar el impacto de los jóvenes investigadores) (13 a 16 de junio)
</t>
  </si>
  <si>
    <t>Se evidencia un avance en las actividades realizadas, se espera que en el ultimo trimestre del año se realicen las actividades equivalentes al 20% restante.</t>
  </si>
  <si>
    <t>EXTENSION Y PROYECCION SOCIAL</t>
  </si>
  <si>
    <t>COORDINACIÓN DE EXTENSIÓN Y PROYECCION SOCIAL</t>
  </si>
  <si>
    <t>Vincular estudiantes a programas de educación contínua del INFOTEP</t>
  </si>
  <si>
    <t>Número de estudiantes vinculados  en programas de educacion continua</t>
  </si>
  <si>
    <t>Actualmente se encuentran matriculados 30 estudiantes en programas de educación continua</t>
  </si>
  <si>
    <t>Actualmente se encuentran matrículados 71 estudiantes en educación continua, de los cuales 39 son de idiomas, 17 de Tecnico laboral en Atención integral a la primera infancia y 15 del curso procesos logísticos en comercio exterior.</t>
  </si>
  <si>
    <t>Se ha superado la meta establecida en un 156%</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</si>
  <si>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</si>
  <si>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</si>
  <si>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</si>
  <si>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</si>
  <si>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r>
      <t xml:space="preserve">El `proceso de Articulaciòn continua aunque con una baja sensible dada la no disponibilidad del laboratorio de cocina. Asi las cosas el total de estudiantes para este segundo trimestre disminuyó a </t>
    </r>
    <r>
      <rPr>
        <b/>
        <sz val="11"/>
        <color theme="1"/>
        <rFont val="Calibri"/>
        <family val="2"/>
        <scheme val="minor"/>
      </rPr>
      <t xml:space="preserve">162, </t>
    </r>
    <r>
      <rPr>
        <sz val="11"/>
        <color theme="1"/>
        <rFont val="Calibri"/>
        <family val="2"/>
        <scheme val="minor"/>
      </rPr>
      <t xml:space="preserve">esto descontando los estudiantes de las Instituciones Educativas </t>
    </r>
    <r>
      <rPr>
        <b/>
        <sz val="11"/>
        <color theme="1"/>
        <rFont val="Calibri"/>
        <family val="2"/>
        <scheme val="minor"/>
      </rPr>
      <t>Sagrada Familia y Bolivariano.</t>
    </r>
  </si>
  <si>
    <t>Se supero el numero de estudiantes establecido en el inicio del proceso</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</si>
  <si>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</si>
  <si>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</si>
  <si>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</si>
  <si>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</si>
  <si>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Proceso # 1 se promocionó la inmersión del centro de lenguas en el mes de Abril en el congreso nacional de municipios en cartagena  logrando contactos para una posible inmersion de inglés, de las actividades existen registros fotográficos y certificados de asistencia, en el mes de junio se visitó la universidad sur colombiana en neiva logrando un acercamiento para una posible implementación de un programa de licenciatura en lenguas. Proceso # 2 contratar docentes para el centro de lenguas en el mes abril se contrató un profesor de creole logrando abrir un curso y otro curso de inglés para niños. actualmente siguen en su proceso de formación y se busca abrir mas cursos en el segundo periodo.</t>
  </si>
  <si>
    <t>la promoción del centro de lenguas, le falta mas divulgacíon para que se conozca mas el producto que ofrece el centro de idiomas, los profesores de idiomas necesitan mas capacitación ya que algunas tácticas de enseñanza utilizadas son muy obsoletas y se observa falta de compromiso para con los estudiantes resultando en una causal para la deserción de los mismos. Se busca encontrar un común denominador en la investigación a realizar en los colegios para retomar nuevas estrategias en la enseñanza.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</si>
  <si>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</si>
  <si>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</si>
  <si>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</si>
  <si>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Se llevara a cabo un encuentro con los egreesados para determinar los insumos necesarios para la creación dela política de egresados a incluir en el PEI (Proyecto Educativo Institucional)</t>
  </si>
  <si>
    <t>El día 13 de Septiembre de 2017 se llevó a cabo un Desayuno de trabajo con la comunidad de Egresados Infotep, la cual tuvo lugar en el Auditorio de la Institución. Se contó con la participación y asistencia de 19 egresados, los cuales dieron sus opiniones, ideas y recomendaciones en relación al programa de seguimiento de Egresados. Esta información servirá como insumo para la construcción de la Política de Egresados que será incluida en el Proyecto Educativo Institucional - PEI del INFOTEP.</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</si>
  <si>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</si>
  <si>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</si>
  <si>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</si>
  <si>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</si>
  <si>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 xml:space="preserve">Se desarrolló una charla de sensibilización hacia el emprendimiento a las estudiantes de atención integral a la primera infancia </t>
  </si>
  <si>
    <t>Se cumplio la meta en relación a Procesos para el fortalecimiento del emprendimiento en la comunidad vinculada a la institucion implementados</t>
  </si>
  <si>
    <t>Realizar actividades para el fortalecimiento de la internacionalización de nuestra institución</t>
  </si>
  <si>
    <t>Procesos para el fortalecimiento de la internacionalización de la institución implementados</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</si>
  <si>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</si>
  <si>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Asistencia y participación en la 3ra Reunión de la red de internacionalización en la que se socializó el Congreso del Pacto Global Red Colombia (ODS). Conversatorio “El aporte de la Internacionalización y Extensión de las IES a los ODS” (Miembros N.Caribe), Asistencia al evento internacional Investigación científica para el desarrollo sostenible realizado en Barranquilla de 6 funcionarios del área misional y un contratista , en el cual se Fortalece el pensamiento investigativo en temas de desarrollo sostenible del grupo de investigación que provean de insumos para la creación de la cultura e innovación investigativa de los participantes. Asistencia al XVIII Encuentro internacional Virtual Educa Colombia 2017 en la ciudad de Bogotá, por parte de 9 estudiantes, 2 docentes y 5 profesionales de procesos misionales. Participación de 18 docentes en el  III CONGRESO INTERNACIONAL VIRTUAL DE EDUCACIÓN INCLUSIVA Y TIC  el cual permitió reflexión y socialización de docentes e investigadores a través de la trasformación cultural con tecnologías de la información y las comunicaciones en espacios educativos entorno a la  inclusión y el aprendizaje desde la diversidad. 3 procesos</t>
  </si>
  <si>
    <t>Se supero el numero de procesos para el fortalecimiento de la internacionalización en un 300%</t>
  </si>
  <si>
    <t>BIENESTAR UNIVERSITARIO</t>
  </si>
  <si>
    <r>
      <t xml:space="preserve">NACIÓN - PROYECTO DE INVERSIÓN (FORTALECIMIENTO AL DEPARTAMENTO DE BIENESTAR UNIVERSITARIO DEL INFOTEP DE SAN ANDRES ISLA - 2016011000054 </t>
    </r>
    <r>
      <rPr>
        <b/>
        <sz val="11"/>
        <rFont val="Calibri"/>
        <family val="2"/>
        <scheme val="minor"/>
      </rPr>
      <t>+</t>
    </r>
    <r>
      <rPr>
        <sz val="11"/>
        <rFont val="Calibri"/>
        <family val="2"/>
        <scheme val="minor"/>
      </rPr>
      <t xml:space="preserve"> CONSOLIDACIÓN DEL PROCESO DE ARTICULACION DE LA ED. MEDIA CON LA ED. SUPERIOR EN TODO EL DEPARTAMENTO, SAN ANDRÉS, CARIBE - Código CBPIN 2016011000060</t>
    </r>
    <r>
      <rPr>
        <sz val="11"/>
        <color theme="1"/>
        <rFont val="Calibri"/>
        <family val="2"/>
        <scheme val="minor"/>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</si>
  <si>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</si>
  <si>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</si>
  <si>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</si>
  <si>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 xml:space="preserve">Se esta dando cumplimiento a lo establecido en el plan operativo del área , realización de campaña de carnetización para la comunidad educativa,; Realización de dos live on Friday en promoción y prevención de la salud y habilidades ciudadanas para la paz ; realización de campeonatos deportivos (recreativo) ofeciendo varias alternativa para la comunidad educativa; realización de taller de danza; realización de charlas ted (cine foro) .  Al igual que el trimestre pasado </t>
  </si>
  <si>
    <t xml:space="preserve">De acuerdo con lo establecido en el plan operativo del área la institución ha realizado un esfuerzo por dar cumplimiento a las actividades que allí se encuentran plasmadas, al dar inicio al segundo semestre se inicia con el proceso de inducción a los estudiantes nuevos, se reactivaron las prácticas deportivas tanto recreativas como competitivas y se ha seguido con la estrategia live on friday que en esta oportunidad estuvo orientado a los hábitos y estilos de vida saludable.   </t>
  </si>
  <si>
    <t>INCI                                                                                                                                                                     INCI                                                                                                                                                  INCI</t>
  </si>
  <si>
    <t>GESTION MISIONAL</t>
  </si>
  <si>
    <t>Presupuesto de inversión</t>
  </si>
  <si>
    <t>NA</t>
  </si>
  <si>
    <t>Subdirección Técnica</t>
  </si>
  <si>
    <t>Subdirección  Técnica</t>
  </si>
  <si>
    <t>Ejecutar la fase II del nuevo modelo de asistencia técnica</t>
  </si>
  <si>
    <t>100% de la fase II del nuevo modelo de asistencia técnica ejecutado</t>
  </si>
  <si>
    <t>Se realizó la recolección de la información con las secretarías de educación y las instituciones educativas en relación con la atención de las personas con discapacidad visual en cada municipio. 
Se realiza asistencia técnica a docentes. 
Se asesora la elaboración de políticas públicas. 
Se promueven proyectos para la atención de población con discapacidad visual  
Se elaboró modelo de datos para el registro de la información</t>
  </si>
  <si>
    <t>Plan de acción anual 
SPI</t>
  </si>
  <si>
    <t>Se inició la ejecución la fase II del nuevo modelo de asistencia técnica, para lo cual se ha elaborado el nuevo modelo de datos.</t>
  </si>
  <si>
    <t>Se avanza en la definición de los municipios, la revisión del modelo de datos y de la metodología de la estrategia. En el mes de agosto se inician las comisiones para la recolección de la información con las secretarías de educación y las instituciones educativas. Se elaboró modelo de datos para el registro de la información</t>
  </si>
  <si>
    <t>Infome de gestión a diciembre</t>
  </si>
  <si>
    <t>Infome de gestión a diciembre
www.inci.gov.co/transparencia2017</t>
  </si>
  <si>
    <t xml:space="preserve">Producir libros y textos escolares en formatos accesibles de braille, relieve, macrotipo y digitales y otras ayudas técnicas para la población con discapacidad visual </t>
  </si>
  <si>
    <t>A la fecha se han producido 56.708  libros y textos escolares en formatos accesibles de braille, relieve y macrotipo para la población con discapacidad visual producidas</t>
  </si>
  <si>
    <t>N.A.</t>
  </si>
  <si>
    <t xml:space="preserve">Se han producido 12210 libros y textos escolares en formatos accesibles de braille, relieve, macrotipo y digitales y otras ayudas técnicas para la población con discapacidad visual </t>
  </si>
  <si>
    <t>A la fecha se han producido 22663  libros y textos escolares en formatos accesibles de braille, relieve y macrotipo para la población con discapacidad visual producidas</t>
  </si>
  <si>
    <t xml:space="preserve">Producir libros y textos escolares producidos  en formato digital accesible para las personas con discapacidad visual </t>
  </si>
  <si>
    <t>A la fecha se cuenta con 9165 libros y textos escolares producidos  en formato digital accesible para las personas con discapacidad visual</t>
  </si>
  <si>
    <t xml:space="preserve">Se han producido 1168 libros y textos escolares producidos  en formato digital accesible para las personas con discapacidad visual </t>
  </si>
  <si>
    <t>A la fecha se cuenta con 3117 libros y textos escolares producidos  en formato digital accesible para las personas con discapacidad visual</t>
  </si>
  <si>
    <t xml:space="preserve">Promover las descargas de libros digitales accesibles de la biblioteca virtual para personas con discapacidad visual </t>
  </si>
  <si>
    <t>A la fecha se han realizado 4080 descargas de libros y textos escolares producidos  en formato digital accesible para las personas con discapacidad visual</t>
  </si>
  <si>
    <t xml:space="preserve">Se han producido 983 descargas de libros digitales accesibles de la biblioteca virtual para personas con discapacidad visual </t>
  </si>
  <si>
    <t>A la fecha se han realizado 1735 descargas de libros y textos escolares producidos  en formato digital accesible para las personas con discapacidad visual</t>
  </si>
  <si>
    <t>TRIMESTRE</t>
  </si>
  <si>
    <t>PESO PONDERADO ENTIDAD</t>
  </si>
  <si>
    <t xml:space="preserve"> A la fecha se dio cumplimiento al 100% de las actividades programadas para la vigencia 2017 y que estaba relacionadas con la solicitud de CONDICIONES INICIALES ante el CNA,  para lo cual se termino de subir toda la información institucional y del programa Administración de Empresas, paso por el estado de completitud y actualmente se encuentra en estado de:  Designación de Consejeros C.I. fecha del actual estado 15 diciembre de 2017.</t>
  </si>
  <si>
    <t>CONSOLIDADO CUMPLIMIENTO PLAN SECTORIAL 2017</t>
  </si>
  <si>
    <t>CONSOLIDADO GESTIÓN MISIONAL Y DE GOBIERNO PLAN SECTORIAL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</si>
</sst>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quot;$&quot;* #,##0.00_-;\-&quot;$&quot;* #,##0.00_-;_-&quot;$&quot;* &quot;-&quot;??_-;_-@_-"/>
    <numFmt numFmtId="168" formatCode="_ * #,##0_ ;_ * \-#,##0_ ;_ * &quot;-&quot;_ ;_ @_ "/>
    <numFmt numFmtId="169" formatCode="_ &quot;$&quot;\ * #,##0.00_ ;_ &quot;$&quot;\ * \-#,##0.00_ ;_ &quot;$&quot;\ * &quot;-&quot;??_ ;_ @_ "/>
    <numFmt numFmtId="170" formatCode="_ * #,##0.00_ ;_ * \-#,##0.00_ ;_ * &quot;-&quot;??_ ;_ @_ "/>
    <numFmt numFmtId="171" formatCode="0.0%"/>
    <numFmt numFmtId="172" formatCode="_(* #,##0_);_(* \(#,##0\);_(* &quot;-&quot;??_);_(@_)"/>
    <numFmt numFmtId="173" formatCode="d/mm/yyyy;@"/>
    <numFmt numFmtId="174" formatCode="&quot;$&quot;\ #,##0;[Red]&quot;$&quot;\ #,##0"/>
    <numFmt numFmtId="175" formatCode="_(&quot;$&quot;\ * #,##0_);_(&quot;$&quot;\ * \(#,##0\);_(&quot;$&quot;\ * &quot;-&quot;??_);_(@_)"/>
    <numFmt numFmtId="176" formatCode="_-&quot;$&quot;* #,##0_-;\-&quot;$&quot;* #,##0_-;_-&quot;$&quot;* &quot;-&quot;??_-;_-@_-"/>
    <numFmt numFmtId="177" formatCode="_(* #,##0.0_);_(* \(#,##0.0\);_(* &quot;-&quot;??_);_(@_)"/>
    <numFmt numFmtId="178" formatCode="_(* #,##0.000_);_(* \(#,##0.000\);_(* &quot;-&quot;??_);_(@_)"/>
  </numFmts>
  <fonts count="58" x14ac:knownFonts="1">
    <font>
      <sz val="11"/>
      <color theme="1"/>
      <name val="Calibri"/>
      <family val="2"/>
      <scheme val="minor"/>
    </font>
    <font>
      <sz val="10"/>
      <name val="Arial"/>
      <family val="2"/>
    </font>
    <font>
      <b/>
      <sz val="12"/>
      <name val="Arial"/>
      <family val="2"/>
    </font>
    <font>
      <sz val="12"/>
      <name val="Arial"/>
      <family val="2"/>
    </font>
    <font>
      <sz val="18"/>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b/>
      <sz val="16"/>
      <color theme="0"/>
      <name val="Arial"/>
      <family val="2"/>
    </font>
    <font>
      <sz val="11"/>
      <color theme="1"/>
      <name val="Calibri"/>
      <family val="2"/>
      <scheme val="minor"/>
    </font>
    <font>
      <b/>
      <sz val="14"/>
      <color theme="1"/>
      <name val="Calibri"/>
      <family val="2"/>
      <scheme val="minor"/>
    </font>
    <font>
      <b/>
      <sz val="48"/>
      <color theme="1"/>
      <name val="Calibri"/>
      <family val="2"/>
      <scheme val="minor"/>
    </font>
    <font>
      <sz val="11"/>
      <name val="Arial"/>
      <family val="2"/>
    </font>
    <font>
      <sz val="11"/>
      <color theme="1"/>
      <name val="Arial"/>
      <family val="2"/>
    </font>
    <font>
      <b/>
      <sz val="48"/>
      <color theme="1"/>
      <name val="Arial"/>
      <family val="2"/>
    </font>
    <font>
      <b/>
      <sz val="14"/>
      <color theme="1"/>
      <name val="Arial"/>
      <family val="2"/>
    </font>
    <font>
      <b/>
      <sz val="11"/>
      <color theme="1"/>
      <name val="Calibri"/>
      <family val="2"/>
      <scheme val="minor"/>
    </font>
    <font>
      <b/>
      <sz val="10"/>
      <name val="Calibri"/>
      <family val="2"/>
      <scheme val="minor"/>
    </font>
    <font>
      <b/>
      <sz val="10"/>
      <color rgb="FF000000"/>
      <name val="Calibri"/>
      <family val="2"/>
      <scheme val="minor"/>
    </font>
    <font>
      <b/>
      <sz val="36"/>
      <color theme="1"/>
      <name val="Arial"/>
      <family val="2"/>
    </font>
    <font>
      <b/>
      <sz val="10"/>
      <color theme="0"/>
      <name val="Calibri"/>
      <family val="2"/>
      <scheme val="minor"/>
    </font>
    <font>
      <b/>
      <sz val="11"/>
      <name val="Arial"/>
      <family val="2"/>
    </font>
    <font>
      <b/>
      <sz val="11"/>
      <name val="Calibri"/>
      <family val="2"/>
      <scheme val="minor"/>
    </font>
    <font>
      <b/>
      <sz val="11"/>
      <color theme="0"/>
      <name val="Arial"/>
      <family val="2"/>
    </font>
    <font>
      <b/>
      <sz val="11"/>
      <color rgb="FF000000"/>
      <name val="Calibri"/>
      <family val="2"/>
      <scheme val="minor"/>
    </font>
    <font>
      <u/>
      <sz val="11"/>
      <color theme="10"/>
      <name val="Calibri"/>
      <family val="2"/>
      <scheme val="minor"/>
    </font>
    <font>
      <b/>
      <sz val="10"/>
      <name val="Arial"/>
      <family val="2"/>
    </font>
    <font>
      <sz val="16"/>
      <color theme="0"/>
      <name val="Arial"/>
      <family val="2"/>
    </font>
    <font>
      <b/>
      <sz val="16"/>
      <name val="Arial"/>
      <family val="2"/>
    </font>
    <font>
      <b/>
      <sz val="14"/>
      <name val="Arial"/>
      <family val="2"/>
    </font>
    <font>
      <b/>
      <sz val="11"/>
      <name val="Calibri"/>
      <family val="2"/>
    </font>
    <font>
      <sz val="11"/>
      <color theme="1"/>
      <name val="Calibri"/>
      <family val="2"/>
    </font>
    <font>
      <sz val="11"/>
      <name val="Calibri"/>
      <family val="2"/>
    </font>
    <font>
      <sz val="11"/>
      <color theme="0"/>
      <name val="Calibri"/>
      <family val="2"/>
    </font>
    <font>
      <sz val="11"/>
      <color rgb="FF333333"/>
      <name val="Calibri"/>
      <family val="2"/>
    </font>
    <font>
      <sz val="11"/>
      <color theme="3"/>
      <name val="Calibri"/>
      <family val="2"/>
    </font>
    <font>
      <sz val="11"/>
      <color rgb="FF000000"/>
      <name val="Calibri"/>
      <family val="2"/>
    </font>
    <font>
      <sz val="12"/>
      <color theme="3"/>
      <name val="Arial"/>
      <family val="2"/>
    </font>
    <font>
      <b/>
      <i/>
      <sz val="11"/>
      <name val="Calibri"/>
      <family val="2"/>
    </font>
    <font>
      <sz val="11"/>
      <color indexed="8"/>
      <name val="Calibri"/>
      <family val="2"/>
      <scheme val="minor"/>
    </font>
    <font>
      <sz val="11"/>
      <name val="Calibri"/>
      <family val="2"/>
      <scheme val="minor"/>
    </font>
    <font>
      <u/>
      <sz val="11"/>
      <color theme="10"/>
      <name val="Calibri"/>
      <family val="2"/>
    </font>
    <font>
      <b/>
      <sz val="10"/>
      <color rgb="FFFFFFFF"/>
      <name val="Calibri"/>
      <family val="2"/>
    </font>
    <font>
      <b/>
      <sz val="10"/>
      <color theme="1"/>
      <name val="Calibri"/>
      <family val="2"/>
    </font>
    <font>
      <b/>
      <sz val="9"/>
      <color indexed="81"/>
      <name val="Tahoma"/>
      <family val="2"/>
    </font>
    <font>
      <sz val="9"/>
      <color indexed="81"/>
      <name val="Tahoma"/>
      <family val="2"/>
    </font>
    <font>
      <b/>
      <sz val="20"/>
      <color rgb="FF000000"/>
      <name val="Calibri"/>
      <family val="2"/>
    </font>
    <font>
      <b/>
      <sz val="11"/>
      <color rgb="FFFF0000"/>
      <name val="Calibri"/>
      <family val="2"/>
      <scheme val="minor"/>
    </font>
    <font>
      <b/>
      <sz val="18"/>
      <color theme="0"/>
      <name val="Calibri"/>
      <family val="2"/>
      <scheme val="minor"/>
    </font>
    <font>
      <b/>
      <sz val="12"/>
      <color theme="0"/>
      <name val="Arial"/>
      <family val="2"/>
    </font>
    <font>
      <b/>
      <sz val="14"/>
      <color theme="0"/>
      <name val="Arial"/>
      <family val="2"/>
    </font>
    <font>
      <sz val="9"/>
      <color indexed="81"/>
      <name val="Tahoma"/>
      <charset val="1"/>
    </font>
    <font>
      <b/>
      <sz val="9"/>
      <color indexed="81"/>
      <name val="Tahoma"/>
      <charset val="1"/>
    </font>
  </fonts>
  <fills count="30">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0"/>
        <bgColor indexed="64"/>
      </patternFill>
    </fill>
    <fill>
      <patternFill patternType="solid">
        <fgColor theme="3" tint="0.79998168889431442"/>
        <bgColor indexed="64"/>
      </patternFill>
    </fill>
    <fill>
      <patternFill patternType="solid">
        <fgColor rgb="FFC0C0C0"/>
        <bgColor rgb="FF000000"/>
      </patternFill>
    </fill>
    <fill>
      <patternFill patternType="solid">
        <fgColor theme="3"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theme="0"/>
        <bgColor rgb="FF000000"/>
      </patternFill>
    </fill>
    <fill>
      <patternFill patternType="solid">
        <fgColor rgb="FF0F243E"/>
        <bgColor indexed="64"/>
      </patternFill>
    </fill>
    <fill>
      <patternFill patternType="solid">
        <fgColor rgb="FFDA9694"/>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0" fontId="1" fillId="0" borderId="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6"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5" fillId="0" borderId="0" applyFont="0" applyFill="0" applyBorder="0" applyAlignment="0" applyProtection="0"/>
    <xf numFmtId="167" fontId="6" fillId="0" borderId="0" applyFont="0" applyFill="0" applyBorder="0" applyAlignment="0" applyProtection="0"/>
    <xf numFmtId="0" fontId="1" fillId="0" borderId="0"/>
    <xf numFmtId="0" fontId="1" fillId="0" borderId="0"/>
    <xf numFmtId="0" fontId="7"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30" fillId="0" borderId="0" applyNumberFormat="0" applyFill="0" applyBorder="0" applyAlignment="0" applyProtection="0"/>
  </cellStyleXfs>
  <cellXfs count="748">
    <xf numFmtId="0" fontId="0" fillId="0" borderId="0" xfId="0"/>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8" fillId="2" borderId="1" xfId="1" applyFont="1" applyFill="1" applyBorder="1" applyAlignment="1">
      <alignment horizontal="center" vertical="center" textRotation="90" wrapText="1"/>
    </xf>
    <xf numFmtId="0" fontId="0" fillId="0" borderId="0" xfId="0" applyFill="1"/>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0" borderId="0" xfId="10" applyFont="1" applyBorder="1"/>
    <xf numFmtId="0" fontId="9" fillId="0" borderId="1" xfId="10" applyFont="1" applyFill="1" applyBorder="1" applyAlignment="1">
      <alignment vertical="center" wrapText="1"/>
    </xf>
    <xf numFmtId="9" fontId="9" fillId="0" borderId="1" xfId="14" applyFont="1" applyFill="1" applyBorder="1" applyAlignment="1">
      <alignment vertical="center" wrapText="1"/>
    </xf>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9" fillId="0" borderId="1" xfId="0" applyFont="1" applyFill="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0" fillId="0" borderId="0" xfId="0" applyBorder="1"/>
    <xf numFmtId="0" fontId="9" fillId="0" borderId="2" xfId="0" applyFont="1" applyFill="1" applyBorder="1" applyAlignment="1">
      <alignment vertical="center" wrapText="1"/>
    </xf>
    <xf numFmtId="0" fontId="2" fillId="3" borderId="3" xfId="10" applyFont="1" applyFill="1" applyBorder="1" applyAlignment="1">
      <alignment vertical="center" wrapText="1"/>
    </xf>
    <xf numFmtId="0" fontId="2" fillId="3" borderId="1" xfId="10" applyFont="1" applyFill="1" applyBorder="1" applyAlignment="1">
      <alignment vertical="center" wrapText="1"/>
    </xf>
    <xf numFmtId="0" fontId="2" fillId="7" borderId="1" xfId="0" applyFont="1" applyFill="1" applyBorder="1" applyAlignment="1">
      <alignment vertical="center" wrapText="1"/>
    </xf>
    <xf numFmtId="0" fontId="9" fillId="0" borderId="2" xfId="0" applyFont="1" applyFill="1" applyBorder="1" applyAlignment="1">
      <alignment horizontal="justify" vertical="center" wrapText="1"/>
    </xf>
    <xf numFmtId="14" fontId="9" fillId="0" borderId="1" xfId="10" applyNumberFormat="1"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justify" vertical="center" wrapText="1"/>
    </xf>
    <xf numFmtId="9" fontId="0" fillId="0" borderId="0" xfId="0" applyNumberFormat="1"/>
    <xf numFmtId="14"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9" fontId="9" fillId="0" borderId="1" xfId="10" applyNumberFormat="1" applyFont="1" applyFill="1" applyBorder="1" applyAlignment="1">
      <alignment vertical="center" wrapText="1"/>
    </xf>
    <xf numFmtId="0" fontId="9" fillId="0" borderId="1" xfId="0" applyFont="1" applyFill="1" applyBorder="1" applyAlignment="1">
      <alignment horizontal="justify" vertical="center" wrapText="1"/>
    </xf>
    <xf numFmtId="0" fontId="13" fillId="5" borderId="1" xfId="10" applyFont="1" applyFill="1" applyBorder="1" applyAlignment="1">
      <alignment vertical="center" wrapText="1"/>
    </xf>
    <xf numFmtId="0" fontId="11" fillId="6" borderId="1" xfId="0" applyFont="1" applyFill="1" applyBorder="1" applyAlignment="1">
      <alignment vertical="center" wrapText="1"/>
    </xf>
    <xf numFmtId="0" fontId="6" fillId="0" borderId="0" xfId="0" applyFont="1"/>
    <xf numFmtId="0" fontId="8" fillId="2" borderId="1" xfId="1" applyFont="1" applyFill="1" applyBorder="1" applyAlignment="1">
      <alignment horizontal="center"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0" fillId="0" borderId="1" xfId="0" applyBorder="1"/>
    <xf numFmtId="0" fontId="0" fillId="0" borderId="1" xfId="0" applyFill="1" applyBorder="1"/>
    <xf numFmtId="0" fontId="8" fillId="10" borderId="1" xfId="1" applyFont="1" applyFill="1" applyBorder="1" applyAlignment="1">
      <alignment horizontal="center" vertical="center" textRotation="90" wrapText="1"/>
    </xf>
    <xf numFmtId="0" fontId="9" fillId="9" borderId="1" xfId="10" applyFont="1" applyFill="1" applyBorder="1" applyAlignment="1">
      <alignment horizontal="justify" vertical="center" wrapText="1"/>
    </xf>
    <xf numFmtId="0" fontId="4" fillId="0" borderId="1" xfId="10" applyFont="1" applyFill="1" applyBorder="1"/>
    <xf numFmtId="0" fontId="15" fillId="0" borderId="0" xfId="0" applyFont="1" applyAlignment="1">
      <alignment vertical="center"/>
    </xf>
    <xf numFmtId="0" fontId="16" fillId="0" borderId="0" xfId="0" applyFont="1" applyAlignment="1">
      <alignment vertical="center"/>
    </xf>
    <xf numFmtId="0" fontId="9" fillId="0" borderId="3" xfId="0" applyFont="1" applyFill="1" applyBorder="1" applyAlignment="1">
      <alignment horizontal="left" vertical="center" wrapText="1"/>
    </xf>
    <xf numFmtId="0" fontId="6" fillId="0" borderId="0" xfId="0" applyFont="1" applyAlignment="1">
      <alignment horizontal="left" vertical="top" wrapText="1"/>
    </xf>
    <xf numFmtId="9" fontId="9" fillId="0" borderId="1" xfId="14" applyFont="1" applyFill="1" applyBorder="1" applyAlignment="1">
      <alignment horizontal="center" vertical="center" wrapText="1"/>
    </xf>
    <xf numFmtId="9" fontId="9" fillId="0" borderId="1" xfId="10" applyNumberFormat="1" applyFont="1" applyFill="1" applyBorder="1" applyAlignment="1">
      <alignment horizontal="center" vertical="center" wrapText="1"/>
    </xf>
    <xf numFmtId="14" fontId="9" fillId="0" borderId="1" xfId="1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horizontal="justify" vertical="center" wrapText="1"/>
    </xf>
    <xf numFmtId="0" fontId="2" fillId="11" borderId="1" xfId="0" applyFont="1" applyFill="1" applyBorder="1" applyAlignment="1">
      <alignment horizontal="center" vertical="center" textRotation="90" wrapText="1"/>
    </xf>
    <xf numFmtId="14" fontId="3" fillId="0" borderId="1" xfId="0" applyNumberFormat="1" applyFont="1" applyFill="1" applyBorder="1" applyAlignment="1">
      <alignment horizontal="center" vertical="center" wrapText="1"/>
    </xf>
    <xf numFmtId="0" fontId="9" fillId="0" borderId="1" xfId="1" applyFont="1" applyFill="1" applyBorder="1" applyAlignment="1">
      <alignment vertical="center" wrapText="1"/>
    </xf>
    <xf numFmtId="0" fontId="3" fillId="0" borderId="1" xfId="1" applyFont="1" applyFill="1" applyBorder="1" applyAlignment="1">
      <alignment horizontal="justify" vertical="center" wrapText="1"/>
    </xf>
    <xf numFmtId="0" fontId="18" fillId="0" borderId="0" xfId="0" applyFont="1" applyAlignment="1">
      <alignment horizontal="center" vertical="center"/>
    </xf>
    <xf numFmtId="0" fontId="18" fillId="0" borderId="0" xfId="0" applyFont="1"/>
    <xf numFmtId="0" fontId="19" fillId="0" borderId="0" xfId="0" applyFont="1" applyAlignment="1">
      <alignment vertical="center"/>
    </xf>
    <xf numFmtId="0" fontId="20" fillId="0" borderId="0" xfId="0" applyFont="1" applyAlignment="1">
      <alignment vertical="center"/>
    </xf>
    <xf numFmtId="0" fontId="1" fillId="0" borderId="0" xfId="1" applyFont="1"/>
    <xf numFmtId="0" fontId="18" fillId="0" borderId="0" xfId="0" applyFont="1" applyFill="1"/>
    <xf numFmtId="14" fontId="9" fillId="0" borderId="1" xfId="1" applyNumberFormat="1" applyFont="1" applyFill="1" applyBorder="1" applyAlignment="1">
      <alignment vertical="center" wrapText="1"/>
    </xf>
    <xf numFmtId="0" fontId="10" fillId="0" borderId="9"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1" fillId="6"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9" fontId="9" fillId="0" borderId="3" xfId="14" applyFont="1" applyFill="1" applyBorder="1" applyAlignment="1">
      <alignment horizontal="center" vertical="center" wrapText="1"/>
    </xf>
    <xf numFmtId="0" fontId="9" fillId="0" borderId="1" xfId="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1" applyFont="1" applyFill="1" applyBorder="1" applyAlignment="1">
      <alignment horizontal="justify" vertical="center" wrapText="1"/>
    </xf>
    <xf numFmtId="0" fontId="9" fillId="0" borderId="1" xfId="10"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3" xfId="10" applyFont="1" applyFill="1" applyBorder="1" applyAlignment="1">
      <alignment horizontal="justify" vertical="center" wrapText="1"/>
    </xf>
    <xf numFmtId="9" fontId="9" fillId="0" borderId="1" xfId="1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Border="1" applyAlignment="1">
      <alignment vertical="center" wrapText="1"/>
    </xf>
    <xf numFmtId="0" fontId="9" fillId="0" borderId="9" xfId="1" applyFont="1" applyFill="1" applyBorder="1" applyAlignment="1">
      <alignment horizontal="justify" vertical="center" wrapText="1"/>
    </xf>
    <xf numFmtId="171" fontId="18" fillId="0" borderId="1" xfId="24" applyNumberFormat="1" applyFont="1" applyFill="1" applyBorder="1" applyAlignment="1">
      <alignment horizontal="center" vertical="center"/>
    </xf>
    <xf numFmtId="171" fontId="18" fillId="0" borderId="1" xfId="0" applyNumberFormat="1" applyFont="1" applyFill="1" applyBorder="1" applyAlignment="1">
      <alignment horizontal="center" vertical="center"/>
    </xf>
    <xf numFmtId="9" fontId="9" fillId="0" borderId="1" xfId="1" applyNumberFormat="1" applyFont="1" applyFill="1" applyBorder="1" applyAlignment="1">
      <alignment horizontal="center" vertical="center" wrapText="1"/>
    </xf>
    <xf numFmtId="9" fontId="18" fillId="0" borderId="1" xfId="24" applyFont="1" applyFill="1" applyBorder="1" applyAlignment="1">
      <alignment horizontal="center" vertical="center"/>
    </xf>
    <xf numFmtId="10" fontId="0" fillId="5" borderId="0" xfId="0" applyNumberFormat="1" applyFill="1" applyAlignment="1">
      <alignment horizontal="center" vertical="center"/>
    </xf>
    <xf numFmtId="10" fontId="0" fillId="14" borderId="0" xfId="24" applyNumberFormat="1" applyFont="1" applyFill="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1" fillId="13" borderId="1" xfId="0" applyFont="1" applyFill="1" applyBorder="1" applyAlignment="1">
      <alignment horizontal="center" vertical="center"/>
    </xf>
    <xf numFmtId="0" fontId="24" fillId="0" borderId="0" xfId="0" applyFont="1" applyAlignment="1">
      <alignment vertical="center"/>
    </xf>
    <xf numFmtId="0" fontId="3" fillId="0" borderId="1" xfId="1" applyFont="1" applyFill="1" applyBorder="1" applyAlignment="1">
      <alignment vertical="center" wrapText="1"/>
    </xf>
    <xf numFmtId="0" fontId="10" fillId="0" borderId="3" xfId="0" applyFont="1" applyFill="1" applyBorder="1" applyAlignment="1">
      <alignment vertical="center" wrapText="1"/>
    </xf>
    <xf numFmtId="171" fontId="9" fillId="0" borderId="1" xfId="14" applyNumberFormat="1" applyFont="1" applyFill="1" applyBorder="1" applyAlignment="1">
      <alignment horizontal="center" vertical="center" wrapText="1"/>
    </xf>
    <xf numFmtId="10" fontId="0" fillId="5" borderId="1" xfId="0" applyNumberFormat="1" applyFill="1" applyBorder="1" applyAlignment="1">
      <alignment horizontal="center" vertical="center"/>
    </xf>
    <xf numFmtId="10" fontId="0" fillId="14" borderId="1" xfId="24" applyNumberFormat="1" applyFont="1" applyFill="1" applyBorder="1" applyAlignment="1">
      <alignment horizontal="center" vertical="center"/>
    </xf>
    <xf numFmtId="9" fontId="0" fillId="0" borderId="1" xfId="24" applyFont="1" applyFill="1" applyBorder="1" applyAlignment="1">
      <alignment horizontal="center" vertical="center"/>
    </xf>
    <xf numFmtId="14" fontId="9"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9" fontId="9"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9" fillId="0" borderId="1" xfId="24" applyFont="1" applyFill="1" applyBorder="1" applyAlignment="1">
      <alignment horizontal="center" vertical="center" wrapText="1"/>
    </xf>
    <xf numFmtId="9" fontId="9" fillId="9" borderId="1" xfId="0" applyNumberFormat="1" applyFont="1" applyFill="1" applyBorder="1" applyAlignment="1">
      <alignment horizontal="center" vertical="center" wrapText="1"/>
    </xf>
    <xf numFmtId="0" fontId="0" fillId="0" borderId="0" xfId="0" applyFont="1"/>
    <xf numFmtId="9" fontId="22" fillId="5" borderId="17" xfId="24" applyFont="1" applyFill="1" applyBorder="1" applyAlignment="1">
      <alignment horizontal="center" vertical="center" wrapText="1" readingOrder="1"/>
    </xf>
    <xf numFmtId="10" fontId="0" fillId="14" borderId="19" xfId="0" applyNumberFormat="1" applyFont="1" applyFill="1" applyBorder="1"/>
    <xf numFmtId="10" fontId="0" fillId="5" borderId="17" xfId="0" applyNumberFormat="1" applyFont="1" applyFill="1" applyBorder="1" applyAlignment="1">
      <alignment horizontal="center" vertical="center"/>
    </xf>
    <xf numFmtId="10" fontId="0" fillId="14" borderId="19" xfId="24" applyNumberFormat="1" applyFont="1" applyFill="1" applyBorder="1" applyAlignment="1">
      <alignment horizontal="center" vertical="center"/>
    </xf>
    <xf numFmtId="10" fontId="0" fillId="5" borderId="17" xfId="0" applyNumberFormat="1" applyFont="1" applyFill="1" applyBorder="1"/>
    <xf numFmtId="0" fontId="21" fillId="0" borderId="0" xfId="0" applyFont="1" applyAlignment="1">
      <alignment horizontal="center"/>
    </xf>
    <xf numFmtId="9" fontId="22" fillId="0" borderId="18" xfId="24" applyFont="1" applyFill="1" applyBorder="1" applyAlignment="1">
      <alignment vertical="center" wrapText="1" readingOrder="1"/>
    </xf>
    <xf numFmtId="10" fontId="0" fillId="0" borderId="19" xfId="0" applyNumberFormat="1" applyFont="1" applyFill="1" applyBorder="1" applyAlignment="1">
      <alignment horizontal="right" readingOrder="1"/>
    </xf>
    <xf numFmtId="9" fontId="26" fillId="16" borderId="10" xfId="24" applyFont="1" applyFill="1" applyBorder="1" applyAlignment="1">
      <alignment horizontal="center" vertical="center"/>
    </xf>
    <xf numFmtId="9" fontId="26" fillId="9" borderId="1" xfId="24" applyFont="1" applyFill="1" applyBorder="1" applyAlignment="1">
      <alignment horizontal="center" vertical="center"/>
    </xf>
    <xf numFmtId="10" fontId="18" fillId="16" borderId="10" xfId="0" applyNumberFormat="1" applyFont="1" applyFill="1" applyBorder="1" applyAlignment="1">
      <alignment horizontal="center" vertical="center"/>
    </xf>
    <xf numFmtId="10" fontId="18" fillId="17" borderId="1" xfId="0" applyNumberFormat="1" applyFont="1" applyFill="1" applyBorder="1" applyAlignment="1">
      <alignment horizontal="center" vertical="center"/>
    </xf>
    <xf numFmtId="10" fontId="18" fillId="0" borderId="1" xfId="0" applyNumberFormat="1" applyFont="1" applyBorder="1" applyAlignment="1">
      <alignment horizontal="center" vertical="center"/>
    </xf>
    <xf numFmtId="10" fontId="18" fillId="5" borderId="1" xfId="0" applyNumberFormat="1" applyFont="1" applyFill="1" applyBorder="1" applyAlignment="1">
      <alignment horizontal="center" vertical="center"/>
    </xf>
    <xf numFmtId="0" fontId="18" fillId="0" borderId="0" xfId="0" applyFont="1" applyAlignment="1">
      <alignment wrapText="1"/>
    </xf>
    <xf numFmtId="9" fontId="0" fillId="0" borderId="24" xfId="24" applyFont="1" applyFill="1" applyBorder="1" applyAlignment="1">
      <alignment horizontal="right" readingOrder="1"/>
    </xf>
    <xf numFmtId="9" fontId="9" fillId="0" borderId="1" xfId="14" applyFont="1" applyFill="1" applyBorder="1" applyAlignment="1">
      <alignment horizontal="center" vertical="center" wrapText="1"/>
    </xf>
    <xf numFmtId="10" fontId="17" fillId="9" borderId="1" xfId="24" applyNumberFormat="1" applyFont="1" applyFill="1" applyBorder="1" applyAlignment="1">
      <alignment horizontal="center" vertical="center"/>
    </xf>
    <xf numFmtId="9" fontId="9" fillId="0" borderId="1" xfId="14"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3" fillId="0" borderId="0" xfId="1" applyFont="1" applyBorder="1" applyAlignment="1">
      <alignment horizontal="center" vertical="center"/>
    </xf>
    <xf numFmtId="171" fontId="0" fillId="0" borderId="1" xfId="24" applyNumberFormat="1" applyFont="1" applyFill="1" applyBorder="1" applyAlignment="1">
      <alignment horizontal="center" vertical="center"/>
    </xf>
    <xf numFmtId="10" fontId="9" fillId="0" borderId="1" xfId="14" applyNumberFormat="1" applyFont="1" applyFill="1" applyBorder="1" applyAlignment="1">
      <alignment horizontal="center" vertical="center" wrapText="1"/>
    </xf>
    <xf numFmtId="0" fontId="0" fillId="0" borderId="0" xfId="0" applyAlignment="1">
      <alignment horizontal="left" vertical="top" wrapText="1"/>
    </xf>
    <xf numFmtId="0" fontId="31" fillId="19" borderId="1" xfId="10" applyFont="1" applyFill="1" applyBorder="1" applyAlignment="1">
      <alignment horizontal="center" vertical="center"/>
    </xf>
    <xf numFmtId="0" fontId="31" fillId="19" borderId="0" xfId="10" applyFont="1" applyFill="1" applyBorder="1" applyAlignment="1">
      <alignment horizontal="center" vertical="center"/>
    </xf>
    <xf numFmtId="172" fontId="0" fillId="0" borderId="0" xfId="29" applyNumberFormat="1" applyFont="1"/>
    <xf numFmtId="164" fontId="0" fillId="0" borderId="0" xfId="26" applyFont="1"/>
    <xf numFmtId="9" fontId="0" fillId="0" borderId="0" xfId="24" applyFont="1"/>
    <xf numFmtId="49" fontId="31" fillId="19" borderId="1" xfId="10" applyNumberFormat="1" applyFont="1" applyFill="1" applyBorder="1" applyAlignment="1">
      <alignment horizontal="center" vertical="center"/>
    </xf>
    <xf numFmtId="49" fontId="31" fillId="19" borderId="0" xfId="10" applyNumberFormat="1" applyFont="1" applyFill="1" applyBorder="1" applyAlignment="1">
      <alignment horizontal="center" vertical="center"/>
    </xf>
    <xf numFmtId="0" fontId="1" fillId="20" borderId="0" xfId="10" applyFont="1" applyFill="1" applyBorder="1" applyAlignment="1">
      <alignment horizontal="center" vertical="center"/>
    </xf>
    <xf numFmtId="0" fontId="15" fillId="0" borderId="0" xfId="0" applyFont="1" applyAlignment="1">
      <alignment horizontal="left" vertical="top" wrapText="1"/>
    </xf>
    <xf numFmtId="173" fontId="31" fillId="19" borderId="1" xfId="10" applyNumberFormat="1" applyFont="1" applyFill="1" applyBorder="1" applyAlignment="1">
      <alignment horizontal="center" vertical="center"/>
    </xf>
    <xf numFmtId="173" fontId="31" fillId="19" borderId="0" xfId="10" applyNumberFormat="1" applyFont="1" applyFill="1" applyBorder="1" applyAlignment="1">
      <alignment horizontal="center" vertical="center"/>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3" fillId="0" borderId="0" xfId="10" applyFont="1" applyAlignment="1">
      <alignment horizontal="left" vertical="top" wrapText="1"/>
    </xf>
    <xf numFmtId="0" fontId="3" fillId="0" borderId="0" xfId="10" applyFont="1" applyBorder="1" applyAlignment="1">
      <alignment horizontal="center" vertical="center"/>
    </xf>
    <xf numFmtId="172" fontId="3" fillId="0" borderId="0" xfId="29" applyNumberFormat="1" applyFont="1" applyAlignment="1">
      <alignment vertical="center"/>
    </xf>
    <xf numFmtId="164" fontId="3" fillId="0" borderId="0" xfId="26" applyFont="1" applyAlignment="1">
      <alignment vertical="center"/>
    </xf>
    <xf numFmtId="9" fontId="3" fillId="0" borderId="0" xfId="24" applyFont="1" applyAlignment="1">
      <alignment vertical="center"/>
    </xf>
    <xf numFmtId="0" fontId="13" fillId="4" borderId="8" xfId="1" applyFont="1" applyFill="1" applyBorder="1" applyAlignment="1">
      <alignment vertical="center" wrapText="1" readingOrder="1"/>
    </xf>
    <xf numFmtId="0" fontId="13" fillId="0" borderId="0" xfId="1" applyFont="1" applyFill="1" applyBorder="1" applyAlignment="1">
      <alignment horizontal="center" vertical="center" wrapText="1"/>
    </xf>
    <xf numFmtId="0" fontId="13" fillId="0" borderId="0" xfId="1" applyFont="1" applyFill="1" applyBorder="1" applyAlignment="1">
      <alignment vertical="center" wrapText="1" readingOrder="1"/>
    </xf>
    <xf numFmtId="0" fontId="32" fillId="0" borderId="0" xfId="1" applyFont="1" applyFill="1" applyBorder="1" applyAlignment="1">
      <alignment horizontal="left" vertical="top" wrapText="1" readingOrder="1"/>
    </xf>
    <xf numFmtId="0" fontId="3" fillId="0" borderId="0" xfId="10" applyFont="1" applyFill="1" applyAlignment="1">
      <alignment vertical="center"/>
    </xf>
    <xf numFmtId="172" fontId="3" fillId="0" borderId="0" xfId="29" applyNumberFormat="1" applyFont="1" applyFill="1" applyAlignment="1">
      <alignment vertical="center"/>
    </xf>
    <xf numFmtId="164" fontId="3" fillId="0" borderId="0" xfId="26" applyFont="1" applyFill="1" applyAlignment="1">
      <alignment vertical="center"/>
    </xf>
    <xf numFmtId="9" fontId="3" fillId="0" borderId="0" xfId="24" applyFont="1" applyFill="1" applyAlignment="1">
      <alignment vertical="center"/>
    </xf>
    <xf numFmtId="0" fontId="33" fillId="21" borderId="30" xfId="10" applyFont="1" applyFill="1" applyBorder="1" applyAlignment="1">
      <alignment vertical="center" wrapText="1"/>
    </xf>
    <xf numFmtId="0" fontId="33" fillId="21" borderId="30" xfId="10" applyFont="1" applyFill="1" applyBorder="1" applyAlignment="1">
      <alignment vertical="center"/>
    </xf>
    <xf numFmtId="164" fontId="33" fillId="21" borderId="30" xfId="26" applyFont="1" applyFill="1" applyBorder="1" applyAlignment="1">
      <alignment vertical="center"/>
    </xf>
    <xf numFmtId="9" fontId="2" fillId="0" borderId="0" xfId="24" applyFont="1" applyAlignment="1">
      <alignment vertical="center"/>
    </xf>
    <xf numFmtId="0" fontId="3" fillId="0" borderId="30" xfId="10" applyFont="1" applyFill="1" applyBorder="1" applyAlignment="1">
      <alignment vertical="center"/>
    </xf>
    <xf numFmtId="0" fontId="33" fillId="0" borderId="30" xfId="10" applyFont="1" applyFill="1" applyBorder="1" applyAlignment="1">
      <alignment vertical="center"/>
    </xf>
    <xf numFmtId="0" fontId="34" fillId="0" borderId="30" xfId="10" applyFont="1" applyFill="1" applyBorder="1" applyAlignment="1">
      <alignment horizontal="center" vertical="center"/>
    </xf>
    <xf numFmtId="0" fontId="3" fillId="3" borderId="30" xfId="0" applyFont="1" applyFill="1" applyBorder="1" applyAlignment="1" applyProtection="1">
      <alignment vertical="center" wrapText="1" readingOrder="1"/>
      <protection locked="0"/>
    </xf>
    <xf numFmtId="164" fontId="3" fillId="3" borderId="30" xfId="26" applyFont="1" applyFill="1" applyBorder="1" applyAlignment="1">
      <alignment horizontal="center" vertical="center" wrapText="1"/>
    </xf>
    <xf numFmtId="164" fontId="3" fillId="3" borderId="30" xfId="26" applyFont="1" applyFill="1" applyBorder="1" applyAlignment="1">
      <alignment vertical="center" wrapText="1"/>
    </xf>
    <xf numFmtId="172" fontId="3" fillId="10" borderId="30" xfId="29" applyNumberFormat="1" applyFont="1" applyFill="1" applyBorder="1" applyAlignment="1">
      <alignment horizontal="center" vertical="center" textRotation="90" wrapText="1"/>
    </xf>
    <xf numFmtId="164" fontId="3" fillId="10" borderId="30" xfId="26" applyFont="1" applyFill="1" applyBorder="1" applyAlignment="1">
      <alignment horizontal="center" vertical="center" textRotation="90" wrapText="1"/>
    </xf>
    <xf numFmtId="0" fontId="35" fillId="0" borderId="30" xfId="10" applyFont="1" applyFill="1" applyBorder="1" applyAlignment="1">
      <alignment horizontal="center" vertical="center"/>
    </xf>
    <xf numFmtId="0" fontId="37" fillId="0" borderId="30" xfId="0" applyFont="1" applyFill="1" applyBorder="1" applyAlignment="1">
      <alignment horizontal="left" vertical="top" wrapText="1"/>
    </xf>
    <xf numFmtId="0" fontId="37" fillId="0" borderId="30" xfId="0" applyFont="1" applyFill="1" applyBorder="1" applyAlignment="1">
      <alignment horizontal="center" vertical="center"/>
    </xf>
    <xf numFmtId="164" fontId="37" fillId="0" borderId="30" xfId="26" applyFont="1" applyFill="1" applyBorder="1" applyAlignment="1">
      <alignment horizontal="right" vertical="center" wrapText="1"/>
    </xf>
    <xf numFmtId="0" fontId="36" fillId="0" borderId="30" xfId="0" applyFont="1" applyFill="1" applyBorder="1"/>
    <xf numFmtId="172" fontId="36" fillId="0" borderId="30" xfId="29" applyNumberFormat="1" applyFont="1" applyBorder="1" applyAlignment="1">
      <alignment horizontal="center" vertical="center"/>
    </xf>
    <xf numFmtId="172" fontId="37" fillId="0" borderId="30" xfId="29" applyNumberFormat="1" applyFont="1" applyBorder="1" applyAlignment="1">
      <alignment vertical="center"/>
    </xf>
    <xf numFmtId="172" fontId="37" fillId="9" borderId="30" xfId="29" applyNumberFormat="1" applyFont="1" applyFill="1" applyBorder="1" applyAlignment="1">
      <alignment vertical="center"/>
    </xf>
    <xf numFmtId="164" fontId="37" fillId="9" borderId="30" xfId="26" applyFont="1" applyFill="1" applyBorder="1" applyAlignment="1">
      <alignment vertical="center"/>
    </xf>
    <xf numFmtId="0" fontId="36" fillId="9" borderId="30" xfId="0" applyFont="1" applyFill="1" applyBorder="1" applyAlignment="1">
      <alignment vertical="top" wrapText="1"/>
    </xf>
    <xf numFmtId="0" fontId="36" fillId="9" borderId="30" xfId="0" applyFont="1" applyFill="1" applyBorder="1" applyAlignment="1">
      <alignment horizontal="left" vertical="top" wrapText="1"/>
    </xf>
    <xf numFmtId="0" fontId="36" fillId="9" borderId="30" xfId="0" applyFont="1" applyFill="1" applyBorder="1" applyAlignment="1">
      <alignment vertical="center" wrapText="1"/>
    </xf>
    <xf numFmtId="0" fontId="37" fillId="0" borderId="30" xfId="10" applyFont="1" applyBorder="1" applyAlignment="1">
      <alignment vertical="center"/>
    </xf>
    <xf numFmtId="0" fontId="37" fillId="0" borderId="0" xfId="10" applyFont="1" applyAlignment="1">
      <alignment vertical="center"/>
    </xf>
    <xf numFmtId="9" fontId="37" fillId="0" borderId="0" xfId="24" applyFont="1" applyAlignment="1">
      <alignment vertical="center"/>
    </xf>
    <xf numFmtId="172" fontId="37" fillId="0" borderId="30" xfId="29" applyNumberFormat="1" applyFont="1" applyFill="1" applyBorder="1" applyAlignment="1">
      <alignment horizontal="right" vertical="center"/>
    </xf>
    <xf numFmtId="9" fontId="37" fillId="0" borderId="30" xfId="0" applyNumberFormat="1" applyFont="1" applyFill="1" applyBorder="1" applyAlignment="1">
      <alignment horizontal="right" vertical="center"/>
    </xf>
    <xf numFmtId="172" fontId="37" fillId="0" borderId="30" xfId="29" applyNumberFormat="1" applyFont="1" applyBorder="1" applyAlignment="1">
      <alignment horizontal="right" vertical="center"/>
    </xf>
    <xf numFmtId="172" fontId="37" fillId="9" borderId="30" xfId="29" applyNumberFormat="1" applyFont="1" applyFill="1" applyBorder="1" applyAlignment="1">
      <alignment horizontal="right" vertical="center"/>
    </xf>
    <xf numFmtId="0" fontId="36" fillId="0" borderId="30" xfId="0" applyFont="1" applyFill="1" applyBorder="1" applyAlignment="1">
      <alignment horizontal="center" vertical="center" wrapText="1"/>
    </xf>
    <xf numFmtId="164" fontId="37" fillId="0" borderId="30" xfId="26" applyFont="1" applyBorder="1" applyAlignment="1">
      <alignment vertical="center"/>
    </xf>
    <xf numFmtId="0" fontId="36" fillId="0" borderId="30" xfId="0" applyFont="1" applyBorder="1" applyAlignment="1">
      <alignment vertical="top" wrapText="1"/>
    </xf>
    <xf numFmtId="0" fontId="37" fillId="0" borderId="30" xfId="0" applyFont="1" applyFill="1" applyBorder="1" applyAlignment="1">
      <alignment horizontal="right" vertical="center"/>
    </xf>
    <xf numFmtId="0" fontId="36" fillId="0" borderId="30" xfId="0" applyFont="1" applyFill="1" applyBorder="1" applyAlignment="1">
      <alignment horizontal="center" vertical="center"/>
    </xf>
    <xf numFmtId="0" fontId="39" fillId="0" borderId="30" xfId="0" applyFont="1" applyBorder="1" applyAlignment="1">
      <alignment horizontal="left" vertical="top" wrapText="1"/>
    </xf>
    <xf numFmtId="0" fontId="37" fillId="0" borderId="30" xfId="0" quotePrefix="1" applyFont="1" applyFill="1" applyBorder="1" applyAlignment="1">
      <alignment horizontal="left" vertical="top" wrapText="1"/>
    </xf>
    <xf numFmtId="0" fontId="36" fillId="0" borderId="30" xfId="0" applyFont="1" applyBorder="1" applyAlignment="1">
      <alignment horizontal="left" vertical="top" wrapText="1"/>
    </xf>
    <xf numFmtId="166" fontId="36" fillId="0" borderId="30" xfId="29" applyNumberFormat="1" applyFont="1" applyBorder="1" applyAlignment="1">
      <alignment horizontal="center" vertical="center"/>
    </xf>
    <xf numFmtId="164" fontId="37" fillId="0" borderId="30" xfId="26" applyNumberFormat="1" applyFont="1" applyBorder="1" applyAlignment="1">
      <alignment vertical="center"/>
    </xf>
    <xf numFmtId="0" fontId="37" fillId="0" borderId="30" xfId="0" applyFont="1" applyFill="1" applyBorder="1" applyAlignment="1">
      <alignment horizontal="right" vertical="center" wrapText="1"/>
    </xf>
    <xf numFmtId="1" fontId="37" fillId="0" borderId="30" xfId="0" applyNumberFormat="1" applyFont="1" applyFill="1" applyBorder="1" applyAlignment="1">
      <alignment horizontal="right" vertical="center"/>
    </xf>
    <xf numFmtId="0" fontId="36" fillId="0" borderId="30" xfId="0" applyFont="1" applyFill="1" applyBorder="1" applyAlignment="1">
      <alignment horizontal="left" vertical="top" wrapText="1"/>
    </xf>
    <xf numFmtId="0" fontId="37" fillId="0" borderId="30" xfId="25"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30" xfId="0" applyFont="1" applyFill="1" applyBorder="1" applyAlignment="1">
      <alignment horizontal="center" wrapText="1"/>
    </xf>
    <xf numFmtId="0" fontId="40" fillId="0" borderId="30" xfId="0" applyFont="1" applyFill="1" applyBorder="1" applyAlignment="1">
      <alignment vertical="center" wrapText="1"/>
    </xf>
    <xf numFmtId="0" fontId="37" fillId="0" borderId="30" xfId="11" applyFont="1" applyFill="1" applyBorder="1" applyAlignment="1">
      <alignment horizontal="left" vertical="top" wrapText="1"/>
    </xf>
    <xf numFmtId="0" fontId="40" fillId="0" borderId="30" xfId="0" applyFont="1" applyFill="1" applyBorder="1" applyAlignment="1">
      <alignment horizontal="left" vertical="top" wrapText="1"/>
    </xf>
    <xf numFmtId="172" fontId="37" fillId="0" borderId="30" xfId="29" quotePrefix="1" applyNumberFormat="1" applyFont="1" applyFill="1" applyBorder="1" applyAlignment="1">
      <alignment horizontal="right" vertical="center"/>
    </xf>
    <xf numFmtId="0" fontId="40" fillId="0" borderId="30" xfId="11" applyFont="1" applyFill="1" applyBorder="1" applyAlignment="1">
      <alignment horizontal="left" vertical="top" wrapText="1"/>
    </xf>
    <xf numFmtId="0" fontId="37" fillId="0" borderId="30" xfId="0" quotePrefix="1" applyFont="1" applyFill="1" applyBorder="1" applyAlignment="1">
      <alignment horizontal="right" vertical="center"/>
    </xf>
    <xf numFmtId="0" fontId="37" fillId="0" borderId="30" xfId="0" applyFont="1" applyFill="1" applyBorder="1"/>
    <xf numFmtId="172" fontId="37" fillId="0" borderId="30" xfId="29" applyNumberFormat="1" applyFont="1" applyBorder="1" applyAlignment="1">
      <alignment horizontal="center" vertical="center"/>
    </xf>
    <xf numFmtId="0" fontId="41" fillId="0" borderId="30" xfId="0" applyFont="1" applyBorder="1" applyAlignment="1">
      <alignment wrapText="1"/>
    </xf>
    <xf numFmtId="0" fontId="41" fillId="0" borderId="30" xfId="0" applyFont="1" applyBorder="1" applyAlignment="1">
      <alignment horizontal="left" vertical="top" wrapText="1"/>
    </xf>
    <xf numFmtId="0" fontId="6" fillId="0" borderId="30" xfId="0" applyFont="1" applyBorder="1"/>
    <xf numFmtId="0" fontId="6" fillId="0" borderId="30" xfId="0" applyFont="1" applyBorder="1" applyAlignment="1">
      <alignment horizontal="left" vertical="top" wrapText="1"/>
    </xf>
    <xf numFmtId="172" fontId="6" fillId="0" borderId="30" xfId="29" applyNumberFormat="1" applyFont="1" applyBorder="1"/>
    <xf numFmtId="164" fontId="6" fillId="0" borderId="30" xfId="26" applyFont="1" applyBorder="1"/>
    <xf numFmtId="0" fontId="8" fillId="10" borderId="30" xfId="1" applyFont="1" applyFill="1" applyBorder="1" applyAlignment="1">
      <alignment horizontal="center" vertical="center" wrapText="1"/>
    </xf>
    <xf numFmtId="9" fontId="35" fillId="0" borderId="0" xfId="24" applyFont="1" applyAlignment="1">
      <alignment vertical="center"/>
    </xf>
    <xf numFmtId="172" fontId="8" fillId="10" borderId="30" xfId="29" applyNumberFormat="1" applyFont="1" applyFill="1" applyBorder="1" applyAlignment="1">
      <alignment horizontal="center" vertical="center" wrapText="1"/>
    </xf>
    <xf numFmtId="164" fontId="8" fillId="10" borderId="30" xfId="26" applyFont="1" applyFill="1" applyBorder="1" applyAlignment="1">
      <alignment horizontal="center" vertical="center" wrapText="1"/>
    </xf>
    <xf numFmtId="164" fontId="42" fillId="3" borderId="30" xfId="26" applyFont="1" applyFill="1" applyBorder="1" applyAlignment="1">
      <alignment horizontal="center" vertical="center" wrapText="1"/>
    </xf>
    <xf numFmtId="172" fontId="9" fillId="10" borderId="30" xfId="29" applyNumberFormat="1" applyFont="1" applyFill="1" applyBorder="1" applyAlignment="1">
      <alignment horizontal="center" vertical="center" textRotation="90" wrapText="1"/>
    </xf>
    <xf numFmtId="164" fontId="9" fillId="10" borderId="30" xfId="26" applyFont="1" applyFill="1" applyBorder="1" applyAlignment="1">
      <alignment horizontal="center" vertical="center" textRotation="90" wrapText="1"/>
    </xf>
    <xf numFmtId="0" fontId="37" fillId="0" borderId="30" xfId="10" applyFont="1" applyBorder="1" applyAlignment="1">
      <alignment vertical="top" wrapText="1"/>
    </xf>
    <xf numFmtId="0" fontId="37" fillId="9" borderId="30" xfId="0" applyFont="1" applyFill="1" applyBorder="1" applyAlignment="1">
      <alignment horizontal="left" vertical="top" wrapText="1"/>
    </xf>
    <xf numFmtId="0" fontId="37" fillId="9" borderId="30" xfId="0" applyFont="1" applyFill="1" applyBorder="1" applyAlignment="1">
      <alignment horizontal="center" vertical="center" wrapText="1"/>
    </xf>
    <xf numFmtId="0" fontId="36" fillId="9" borderId="30" xfId="0" applyFont="1" applyFill="1" applyBorder="1" applyAlignment="1">
      <alignment horizontal="left" vertical="center" wrapText="1"/>
    </xf>
    <xf numFmtId="9" fontId="36" fillId="9" borderId="30" xfId="0" applyNumberFormat="1" applyFont="1" applyFill="1" applyBorder="1" applyAlignment="1">
      <alignment horizontal="left" vertical="center" wrapText="1"/>
    </xf>
    <xf numFmtId="0" fontId="36" fillId="0" borderId="30" xfId="0" applyFont="1" applyBorder="1"/>
    <xf numFmtId="164" fontId="40" fillId="0" borderId="30" xfId="26" applyFont="1" applyFill="1" applyBorder="1" applyAlignment="1">
      <alignment horizontal="center" vertical="center" wrapText="1"/>
    </xf>
    <xf numFmtId="172" fontId="36" fillId="0" borderId="30" xfId="29" applyNumberFormat="1" applyFont="1" applyFill="1" applyBorder="1" applyAlignment="1">
      <alignment horizontal="center" vertical="center" wrapText="1"/>
    </xf>
    <xf numFmtId="9" fontId="36" fillId="0" borderId="30" xfId="24" applyFont="1" applyFill="1" applyBorder="1" applyAlignment="1">
      <alignment horizontal="center" vertical="center" wrapText="1"/>
    </xf>
    <xf numFmtId="0" fontId="36" fillId="0" borderId="30" xfId="0" applyFont="1" applyFill="1" applyBorder="1" applyAlignment="1">
      <alignment horizontal="left" vertical="center" wrapText="1"/>
    </xf>
    <xf numFmtId="0" fontId="36" fillId="9" borderId="30" xfId="1" applyFont="1" applyFill="1" applyBorder="1" applyAlignment="1">
      <alignment horizontal="left" vertical="top" wrapText="1"/>
    </xf>
    <xf numFmtId="0" fontId="36" fillId="0" borderId="31" xfId="0" applyFont="1" applyBorder="1"/>
    <xf numFmtId="0" fontId="36" fillId="0" borderId="0" xfId="0" applyFont="1"/>
    <xf numFmtId="0" fontId="36" fillId="0" borderId="30" xfId="0" applyFont="1" applyBorder="1" applyAlignment="1">
      <alignment horizontal="center" vertical="center"/>
    </xf>
    <xf numFmtId="0" fontId="36" fillId="0" borderId="30" xfId="0" applyFont="1" applyBorder="1" applyAlignment="1">
      <alignment horizontal="left" vertical="top"/>
    </xf>
    <xf numFmtId="0" fontId="36" fillId="9" borderId="32" xfId="0" applyFont="1" applyFill="1" applyBorder="1" applyAlignment="1">
      <alignment horizontal="left" vertical="center" wrapText="1"/>
    </xf>
    <xf numFmtId="0" fontId="36" fillId="0" borderId="33" xfId="0" applyFont="1" applyBorder="1" applyAlignment="1">
      <alignment horizontal="left" vertical="center" wrapText="1"/>
    </xf>
    <xf numFmtId="9" fontId="36" fillId="0" borderId="30" xfId="14" applyFont="1" applyFill="1" applyBorder="1" applyAlignment="1">
      <alignment horizontal="left" vertical="top" wrapText="1"/>
    </xf>
    <xf numFmtId="0" fontId="36" fillId="0" borderId="30" xfId="0" applyFont="1" applyBorder="1" applyAlignment="1">
      <alignment horizontal="left" vertical="center" wrapText="1"/>
    </xf>
    <xf numFmtId="0" fontId="36" fillId="0" borderId="30" xfId="0" applyFont="1" applyBorder="1" applyAlignment="1">
      <alignment horizontal="left"/>
    </xf>
    <xf numFmtId="0" fontId="37" fillId="9" borderId="30" xfId="10" applyFont="1" applyFill="1" applyBorder="1" applyAlignment="1">
      <alignment horizontal="left" vertical="center" wrapText="1"/>
    </xf>
    <xf numFmtId="9" fontId="36" fillId="0" borderId="30" xfId="0" applyNumberFormat="1" applyFont="1" applyBorder="1" applyAlignment="1">
      <alignment horizontal="center" vertical="center"/>
    </xf>
    <xf numFmtId="0" fontId="37" fillId="0" borderId="30" xfId="10" applyFont="1" applyBorder="1" applyAlignment="1">
      <alignment vertical="center" wrapText="1"/>
    </xf>
    <xf numFmtId="0" fontId="37" fillId="9" borderId="30" xfId="0" applyFont="1" applyFill="1" applyBorder="1" applyAlignment="1" applyProtection="1">
      <alignment horizontal="left" vertical="top" wrapText="1"/>
    </xf>
    <xf numFmtId="174" fontId="36" fillId="9" borderId="30" xfId="0" applyNumberFormat="1" applyFont="1" applyFill="1" applyBorder="1" applyAlignment="1">
      <alignment horizontal="left" vertical="center" wrapText="1"/>
    </xf>
    <xf numFmtId="172" fontId="37" fillId="0" borderId="30" xfId="29" applyNumberFormat="1" applyFont="1" applyFill="1" applyBorder="1" applyAlignment="1">
      <alignment horizontal="center" vertical="center" wrapText="1"/>
    </xf>
    <xf numFmtId="174" fontId="37" fillId="0" borderId="30" xfId="0" applyNumberFormat="1" applyFont="1" applyFill="1" applyBorder="1" applyAlignment="1">
      <alignment horizontal="center" vertical="center" wrapText="1"/>
    </xf>
    <xf numFmtId="174" fontId="36" fillId="0" borderId="30" xfId="0" applyNumberFormat="1" applyFont="1" applyFill="1" applyBorder="1" applyAlignment="1">
      <alignment horizontal="left" vertical="top" wrapText="1"/>
    </xf>
    <xf numFmtId="0" fontId="37" fillId="9" borderId="30" xfId="0" applyFont="1" applyFill="1" applyBorder="1" applyAlignment="1">
      <alignment horizontal="left" vertical="center" wrapText="1"/>
    </xf>
    <xf numFmtId="9" fontId="37" fillId="9" borderId="30" xfId="0" applyNumberFormat="1" applyFont="1" applyFill="1" applyBorder="1" applyAlignment="1">
      <alignment horizontal="left" vertical="center" wrapText="1"/>
    </xf>
    <xf numFmtId="0" fontId="36" fillId="0" borderId="30" xfId="13" applyFont="1" applyFill="1" applyBorder="1" applyAlignment="1">
      <alignment horizontal="left" vertical="center"/>
    </xf>
    <xf numFmtId="0" fontId="36" fillId="0" borderId="30" xfId="13" applyFont="1" applyFill="1" applyBorder="1" applyAlignment="1">
      <alignment horizontal="left" vertical="top" wrapText="1"/>
    </xf>
    <xf numFmtId="175" fontId="5" fillId="0" borderId="30" xfId="9" applyNumberFormat="1" applyFont="1" applyFill="1" applyBorder="1" applyAlignment="1" applyProtection="1">
      <alignment horizontal="right" vertical="center" wrapText="1" readingOrder="1"/>
      <protection locked="0"/>
    </xf>
    <xf numFmtId="0" fontId="37" fillId="0" borderId="30" xfId="0" applyFont="1" applyFill="1" applyBorder="1" applyAlignment="1" applyProtection="1">
      <alignment horizontal="center" vertical="center" wrapText="1"/>
      <protection locked="0"/>
    </xf>
    <xf numFmtId="0" fontId="37" fillId="0" borderId="30" xfId="0" applyFont="1" applyFill="1" applyBorder="1" applyAlignment="1" applyProtection="1">
      <alignment horizontal="left" vertical="top" wrapText="1"/>
      <protection locked="0"/>
    </xf>
    <xf numFmtId="9" fontId="37" fillId="9" borderId="30" xfId="24" applyFont="1" applyFill="1" applyBorder="1" applyAlignment="1">
      <alignment horizontal="center" vertical="center"/>
    </xf>
    <xf numFmtId="9" fontId="36" fillId="0" borderId="30" xfId="24" applyFont="1" applyFill="1" applyBorder="1" applyAlignment="1">
      <alignment horizontal="center" vertical="center"/>
    </xf>
    <xf numFmtId="0" fontId="37" fillId="9" borderId="30" xfId="10" applyFont="1" applyFill="1" applyBorder="1" applyAlignment="1">
      <alignment horizontal="left" vertical="top" wrapText="1"/>
    </xf>
    <xf numFmtId="0" fontId="37" fillId="9" borderId="30" xfId="10" applyFont="1" applyFill="1" applyBorder="1" applyAlignment="1">
      <alignment vertical="center" wrapText="1"/>
    </xf>
    <xf numFmtId="172" fontId="9" fillId="10" borderId="31" xfId="29" applyNumberFormat="1" applyFont="1" applyFill="1" applyBorder="1" applyAlignment="1">
      <alignment horizontal="center" vertical="center" textRotation="90" wrapText="1"/>
    </xf>
    <xf numFmtId="164" fontId="9" fillId="10" borderId="31" xfId="26" applyFont="1" applyFill="1" applyBorder="1" applyAlignment="1">
      <alignment horizontal="center" vertical="center" textRotation="90" wrapText="1"/>
    </xf>
    <xf numFmtId="3" fontId="37" fillId="9" borderId="30" xfId="0" applyNumberFormat="1" applyFont="1" applyFill="1" applyBorder="1" applyAlignment="1">
      <alignment horizontal="right" vertical="center" wrapText="1"/>
    </xf>
    <xf numFmtId="0" fontId="37" fillId="23" borderId="30" xfId="10" applyFont="1" applyFill="1" applyBorder="1" applyAlignment="1" applyProtection="1">
      <alignment horizontal="left" vertical="center" wrapText="1"/>
      <protection locked="0"/>
    </xf>
    <xf numFmtId="9" fontId="37" fillId="23" borderId="30" xfId="10" applyNumberFormat="1" applyFont="1" applyFill="1" applyBorder="1" applyAlignment="1" applyProtection="1">
      <alignment horizontal="left" vertical="center" wrapText="1"/>
      <protection locked="0"/>
    </xf>
    <xf numFmtId="171" fontId="37" fillId="23" borderId="30" xfId="24" applyNumberFormat="1" applyFont="1" applyFill="1" applyBorder="1" applyAlignment="1" applyProtection="1">
      <alignment horizontal="center" vertical="center" wrapText="1"/>
      <protection locked="0"/>
    </xf>
    <xf numFmtId="9" fontId="37" fillId="24" borderId="30" xfId="24" applyFont="1" applyFill="1" applyBorder="1" applyAlignment="1" applyProtection="1">
      <alignment horizontal="center" vertical="center" wrapText="1"/>
      <protection locked="0"/>
    </xf>
    <xf numFmtId="0" fontId="37" fillId="23" borderId="30" xfId="10" applyFont="1" applyFill="1" applyBorder="1" applyAlignment="1" applyProtection="1">
      <alignment vertical="top" wrapText="1"/>
      <protection locked="0"/>
    </xf>
    <xf numFmtId="0" fontId="37" fillId="23" borderId="30" xfId="10" applyFont="1" applyFill="1" applyBorder="1" applyAlignment="1" applyProtection="1">
      <alignment horizontal="left" vertical="top" wrapText="1"/>
      <protection locked="0"/>
    </xf>
    <xf numFmtId="0" fontId="36" fillId="0" borderId="30" xfId="0" applyFont="1" applyBorder="1" applyAlignment="1">
      <alignment horizontal="left" vertical="center"/>
    </xf>
    <xf numFmtId="172" fontId="37" fillId="23" borderId="30" xfId="29" applyNumberFormat="1" applyFont="1" applyFill="1" applyBorder="1" applyAlignment="1" applyProtection="1">
      <alignment vertical="center" wrapText="1"/>
      <protection locked="0"/>
    </xf>
    <xf numFmtId="0" fontId="37" fillId="23" borderId="30" xfId="10" applyFont="1" applyFill="1" applyBorder="1" applyAlignment="1" applyProtection="1">
      <alignment vertical="center" wrapText="1"/>
      <protection locked="0"/>
    </xf>
    <xf numFmtId="0" fontId="37" fillId="0" borderId="30" xfId="10" applyFont="1" applyFill="1" applyBorder="1" applyAlignment="1" applyProtection="1">
      <alignment vertical="top" wrapText="1"/>
      <protection locked="0"/>
    </xf>
    <xf numFmtId="172" fontId="37" fillId="23" borderId="30" xfId="29" applyNumberFormat="1" applyFont="1" applyFill="1" applyBorder="1" applyAlignment="1" applyProtection="1">
      <alignment horizontal="left" vertical="center" wrapText="1"/>
      <protection locked="0"/>
    </xf>
    <xf numFmtId="0" fontId="36" fillId="0" borderId="30" xfId="0" applyFont="1" applyBorder="1" applyAlignment="1">
      <alignment horizontal="center"/>
    </xf>
    <xf numFmtId="0" fontId="37" fillId="0" borderId="30" xfId="10" applyFont="1" applyFill="1" applyBorder="1" applyAlignment="1" applyProtection="1">
      <alignment horizontal="left" vertical="top" wrapText="1"/>
      <protection locked="0"/>
    </xf>
    <xf numFmtId="0" fontId="37" fillId="9" borderId="30" xfId="10" applyFont="1" applyFill="1" applyBorder="1" applyAlignment="1" applyProtection="1">
      <alignment horizontal="left" vertical="top" wrapText="1"/>
      <protection locked="0"/>
    </xf>
    <xf numFmtId="0" fontId="37" fillId="23" borderId="30" xfId="0" applyFont="1" applyFill="1" applyBorder="1" applyAlignment="1" applyProtection="1">
      <alignment horizontal="center" vertical="center" wrapText="1"/>
      <protection locked="0"/>
    </xf>
    <xf numFmtId="0" fontId="35" fillId="0" borderId="30" xfId="0" applyFont="1" applyFill="1" applyBorder="1" applyAlignment="1" applyProtection="1">
      <alignment horizontal="center" vertical="center" wrapText="1"/>
      <protection locked="0"/>
    </xf>
    <xf numFmtId="9" fontId="36" fillId="0" borderId="30" xfId="24" applyFont="1" applyBorder="1" applyAlignment="1">
      <alignment horizontal="center" vertical="center"/>
    </xf>
    <xf numFmtId="0" fontId="37" fillId="0" borderId="30" xfId="10" applyFont="1" applyBorder="1" applyAlignment="1">
      <alignment horizontal="left" vertical="top" wrapText="1"/>
    </xf>
    <xf numFmtId="164" fontId="36" fillId="9" borderId="30" xfId="26" applyFont="1" applyFill="1" applyBorder="1" applyAlignment="1">
      <alignment horizontal="center" vertical="center"/>
    </xf>
    <xf numFmtId="0" fontId="37" fillId="0" borderId="30" xfId="10" applyFont="1" applyBorder="1" applyAlignment="1">
      <alignment horizontal="left" vertical="center" wrapText="1"/>
    </xf>
    <xf numFmtId="0" fontId="36" fillId="0" borderId="30" xfId="0" applyFont="1" applyBorder="1" applyAlignment="1">
      <alignment horizontal="center" vertical="center" wrapText="1"/>
    </xf>
    <xf numFmtId="0" fontId="14" fillId="0" borderId="30" xfId="13" applyFont="1" applyFill="1" applyBorder="1" applyAlignment="1">
      <alignment horizontal="left" vertical="top" wrapText="1"/>
    </xf>
    <xf numFmtId="175" fontId="44" fillId="0" borderId="30" xfId="9" applyNumberFormat="1" applyFont="1" applyFill="1" applyBorder="1" applyAlignment="1" applyProtection="1">
      <alignment horizontal="right" vertical="center" wrapText="1" readingOrder="1"/>
      <protection locked="0"/>
    </xf>
    <xf numFmtId="0" fontId="27" fillId="0" borderId="30" xfId="0" applyFont="1" applyFill="1" applyBorder="1" applyAlignment="1" applyProtection="1">
      <alignment horizontal="center" vertical="center" wrapText="1"/>
      <protection locked="0"/>
    </xf>
    <xf numFmtId="0" fontId="45" fillId="0" borderId="30" xfId="0" applyFont="1" applyFill="1" applyBorder="1" applyAlignment="1" applyProtection="1">
      <alignment horizontal="left" vertical="top" wrapText="1"/>
      <protection locked="0"/>
    </xf>
    <xf numFmtId="0" fontId="14" fillId="0" borderId="30" xfId="0" applyFont="1" applyFill="1" applyBorder="1" applyAlignment="1">
      <alignment horizontal="left" vertical="center" wrapText="1"/>
    </xf>
    <xf numFmtId="0" fontId="45" fillId="0" borderId="30" xfId="0" applyFont="1" applyFill="1" applyBorder="1" applyAlignment="1" applyProtection="1">
      <alignment horizontal="left" vertical="center" wrapText="1"/>
      <protection locked="0"/>
    </xf>
    <xf numFmtId="9" fontId="14" fillId="0" borderId="30" xfId="0" applyNumberFormat="1" applyFont="1" applyBorder="1" applyAlignment="1">
      <alignment horizontal="left" vertical="center" wrapText="1"/>
    </xf>
    <xf numFmtId="9" fontId="14" fillId="0" borderId="30" xfId="0" applyNumberFormat="1" applyFont="1" applyBorder="1" applyAlignment="1">
      <alignment horizontal="center" vertical="center" wrapText="1"/>
    </xf>
    <xf numFmtId="0" fontId="45" fillId="0" borderId="30" xfId="10" applyFont="1" applyBorder="1" applyAlignment="1">
      <alignment vertical="center"/>
    </xf>
    <xf numFmtId="0" fontId="14" fillId="0" borderId="30" xfId="0" applyFont="1" applyBorder="1"/>
    <xf numFmtId="171" fontId="14" fillId="0" borderId="30" xfId="24" applyNumberFormat="1" applyFont="1" applyBorder="1" applyAlignment="1">
      <alignment horizontal="center" vertical="center"/>
    </xf>
    <xf numFmtId="9" fontId="14" fillId="0" borderId="30" xfId="0" applyNumberFormat="1" applyFont="1" applyBorder="1" applyAlignment="1">
      <alignment horizontal="center" vertical="center"/>
    </xf>
    <xf numFmtId="0" fontId="14" fillId="0" borderId="30" xfId="0" applyFont="1" applyBorder="1" applyAlignment="1">
      <alignment vertical="center" wrapText="1"/>
    </xf>
    <xf numFmtId="0" fontId="14" fillId="0" borderId="30" xfId="0" applyFont="1" applyBorder="1" applyAlignment="1">
      <alignment horizontal="left" vertical="center" wrapText="1"/>
    </xf>
    <xf numFmtId="0" fontId="14" fillId="0" borderId="0" xfId="0" applyFont="1"/>
    <xf numFmtId="171" fontId="14" fillId="0" borderId="30" xfId="24" applyNumberFormat="1" applyFont="1" applyFill="1" applyBorder="1" applyAlignment="1">
      <alignment horizontal="center" vertical="center"/>
    </xf>
    <xf numFmtId="9" fontId="14" fillId="0" borderId="30" xfId="0" applyNumberFormat="1" applyFont="1" applyFill="1" applyBorder="1" applyAlignment="1">
      <alignment horizontal="center" vertical="center"/>
    </xf>
    <xf numFmtId="0" fontId="14" fillId="0" borderId="30" xfId="0" applyFont="1" applyFill="1" applyBorder="1" applyAlignment="1">
      <alignment vertical="center" wrapText="1"/>
    </xf>
    <xf numFmtId="171" fontId="14" fillId="0" borderId="30" xfId="24" applyNumberFormat="1" applyFont="1" applyBorder="1" applyAlignment="1">
      <alignment horizontal="center" vertical="center" wrapText="1"/>
    </xf>
    <xf numFmtId="10" fontId="14" fillId="0" borderId="30" xfId="0" applyNumberFormat="1" applyFont="1" applyBorder="1" applyAlignment="1">
      <alignment horizontal="center" vertical="center" wrapText="1"/>
    </xf>
    <xf numFmtId="10" fontId="14" fillId="0" borderId="30" xfId="0" applyNumberFormat="1" applyFont="1" applyBorder="1" applyAlignment="1">
      <alignment horizontal="center" vertical="center"/>
    </xf>
    <xf numFmtId="172" fontId="37" fillId="0" borderId="30" xfId="0" applyNumberFormat="1" applyFont="1" applyFill="1" applyBorder="1" applyAlignment="1">
      <alignment horizontal="left" vertical="center" wrapText="1"/>
    </xf>
    <xf numFmtId="172" fontId="37" fillId="9" borderId="30" xfId="29" applyNumberFormat="1" applyFont="1" applyFill="1" applyBorder="1" applyAlignment="1">
      <alignment horizontal="left" vertical="center" wrapText="1"/>
    </xf>
    <xf numFmtId="172" fontId="36" fillId="0" borderId="30" xfId="29" applyNumberFormat="1" applyFont="1" applyBorder="1" applyAlignment="1">
      <alignment vertical="center" wrapText="1"/>
    </xf>
    <xf numFmtId="41" fontId="36" fillId="0" borderId="30" xfId="28" applyFont="1" applyBorder="1" applyAlignment="1">
      <alignment horizontal="right" vertical="center"/>
    </xf>
    <xf numFmtId="164" fontId="36" fillId="9" borderId="30" xfId="26" applyFont="1" applyFill="1" applyBorder="1" applyAlignment="1">
      <alignment vertical="center"/>
    </xf>
    <xf numFmtId="1" fontId="36" fillId="0" borderId="30" xfId="0" applyNumberFormat="1" applyFont="1" applyBorder="1" applyAlignment="1">
      <alignment horizontal="left" vertical="center" wrapText="1"/>
    </xf>
    <xf numFmtId="0" fontId="37" fillId="0" borderId="30" xfId="0" applyFont="1" applyFill="1" applyBorder="1" applyAlignment="1">
      <alignment horizontal="left" vertical="center" wrapText="1"/>
    </xf>
    <xf numFmtId="172" fontId="37" fillId="9" borderId="30" xfId="29" applyNumberFormat="1" applyFont="1" applyFill="1" applyBorder="1" applyAlignment="1">
      <alignment vertical="center" wrapText="1"/>
    </xf>
    <xf numFmtId="172" fontId="37" fillId="0" borderId="30" xfId="29" applyNumberFormat="1" applyFont="1" applyFill="1" applyBorder="1" applyAlignment="1">
      <alignment vertical="center" wrapText="1"/>
    </xf>
    <xf numFmtId="0" fontId="37" fillId="0" borderId="30" xfId="10" applyFont="1" applyFill="1" applyBorder="1" applyAlignment="1">
      <alignment horizontal="left" vertical="top" wrapText="1"/>
    </xf>
    <xf numFmtId="175" fontId="37" fillId="0" borderId="30" xfId="27" applyNumberFormat="1" applyFont="1" applyFill="1" applyBorder="1" applyAlignment="1">
      <alignment horizontal="center" vertical="center"/>
    </xf>
    <xf numFmtId="172" fontId="37" fillId="9" borderId="30" xfId="29" applyNumberFormat="1" applyFont="1" applyFill="1" applyBorder="1" applyAlignment="1">
      <alignment horizontal="center" vertical="center" wrapText="1"/>
    </xf>
    <xf numFmtId="9" fontId="37" fillId="9" borderId="30" xfId="26" applyNumberFormat="1" applyFont="1" applyFill="1" applyBorder="1" applyAlignment="1">
      <alignment vertical="center" wrapText="1"/>
    </xf>
    <xf numFmtId="171" fontId="36" fillId="0" borderId="30" xfId="24" applyNumberFormat="1" applyFont="1" applyBorder="1" applyAlignment="1">
      <alignment horizontal="right" vertical="center"/>
    </xf>
    <xf numFmtId="9" fontId="36" fillId="9" borderId="30" xfId="24" applyFont="1" applyFill="1" applyBorder="1" applyAlignment="1">
      <alignment vertical="center"/>
    </xf>
    <xf numFmtId="0" fontId="46" fillId="0" borderId="30" xfId="30" applyFont="1" applyBorder="1" applyAlignment="1">
      <alignment horizontal="left" vertical="top" wrapText="1"/>
    </xf>
    <xf numFmtId="164" fontId="37" fillId="9" borderId="30" xfId="26" applyFont="1" applyFill="1" applyBorder="1" applyAlignment="1">
      <alignment vertical="center" wrapText="1"/>
    </xf>
    <xf numFmtId="175" fontId="37" fillId="0" borderId="30" xfId="27" applyNumberFormat="1" applyFont="1" applyFill="1" applyBorder="1" applyAlignment="1">
      <alignment horizontal="center" vertical="center" wrapText="1"/>
    </xf>
    <xf numFmtId="0" fontId="37" fillId="0" borderId="30" xfId="0" applyFont="1" applyFill="1" applyBorder="1" applyAlignment="1">
      <alignment horizontal="justify" vertical="center" wrapText="1"/>
    </xf>
    <xf numFmtId="9" fontId="37" fillId="0" borderId="30" xfId="0" applyNumberFormat="1" applyFont="1" applyFill="1" applyBorder="1" applyAlignment="1">
      <alignment horizontal="right" vertical="center" wrapText="1"/>
    </xf>
    <xf numFmtId="9" fontId="36" fillId="0" borderId="32" xfId="0" applyNumberFormat="1" applyFont="1" applyBorder="1" applyAlignment="1">
      <alignment horizontal="center" vertical="center"/>
    </xf>
    <xf numFmtId="10" fontId="36" fillId="0" borderId="30" xfId="0" applyNumberFormat="1" applyFont="1" applyBorder="1" applyAlignment="1">
      <alignment horizontal="center" vertical="center"/>
    </xf>
    <xf numFmtId="0" fontId="36" fillId="0" borderId="34" xfId="0" applyFont="1" applyBorder="1" applyAlignment="1">
      <alignment horizontal="left" vertical="center" wrapText="1"/>
    </xf>
    <xf numFmtId="0" fontId="37" fillId="0" borderId="32" xfId="0" applyFont="1" applyFill="1" applyBorder="1" applyAlignment="1">
      <alignment horizontal="left" vertical="center" wrapText="1"/>
    </xf>
    <xf numFmtId="0" fontId="36" fillId="0" borderId="30" xfId="0" applyFont="1" applyFill="1" applyBorder="1" applyAlignment="1">
      <alignment horizontal="justify" vertical="center" wrapText="1"/>
    </xf>
    <xf numFmtId="0" fontId="37" fillId="0" borderId="30" xfId="0" applyFont="1" applyFill="1" applyBorder="1" applyAlignment="1">
      <alignment vertical="center"/>
    </xf>
    <xf numFmtId="10" fontId="36" fillId="0" borderId="32" xfId="0" applyNumberFormat="1" applyFont="1" applyBorder="1" applyAlignment="1">
      <alignment horizontal="center" vertical="center"/>
    </xf>
    <xf numFmtId="0" fontId="36" fillId="0" borderId="30" xfId="0" applyFont="1" applyFill="1" applyBorder="1" applyAlignment="1">
      <alignment vertical="center"/>
    </xf>
    <xf numFmtId="0" fontId="8" fillId="10" borderId="32" xfId="1" applyFont="1" applyFill="1" applyBorder="1" applyAlignment="1">
      <alignment horizontal="center" vertical="center" wrapText="1"/>
    </xf>
    <xf numFmtId="0" fontId="0" fillId="0" borderId="30" xfId="0" applyFont="1" applyBorder="1" applyAlignment="1">
      <alignment horizontal="left" vertical="top" wrapText="1"/>
    </xf>
    <xf numFmtId="165" fontId="0" fillId="0" borderId="30" xfId="27" applyFont="1" applyBorder="1" applyAlignment="1">
      <alignment horizontal="center" vertical="center"/>
    </xf>
    <xf numFmtId="0" fontId="0" fillId="0" borderId="32" xfId="0" applyFont="1" applyFill="1" applyBorder="1" applyAlignment="1">
      <alignment horizontal="left" vertical="center" wrapText="1"/>
    </xf>
    <xf numFmtId="165" fontId="0" fillId="0" borderId="30" xfId="27" applyFont="1" applyBorder="1" applyAlignment="1">
      <alignment vertical="center"/>
    </xf>
    <xf numFmtId="0" fontId="0" fillId="0" borderId="30" xfId="0" applyFont="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horizontal="center" vertical="center" wrapText="1"/>
    </xf>
    <xf numFmtId="0" fontId="0" fillId="0" borderId="30" xfId="0" applyFont="1" applyFill="1" applyBorder="1" applyAlignment="1" applyProtection="1">
      <alignment vertical="top" wrapText="1" readingOrder="1"/>
      <protection locked="0"/>
    </xf>
    <xf numFmtId="0" fontId="0" fillId="0" borderId="30" xfId="0" applyFont="1" applyFill="1" applyBorder="1" applyAlignment="1" applyProtection="1">
      <alignment vertical="top" wrapText="1"/>
      <protection locked="0"/>
    </xf>
    <xf numFmtId="171" fontId="0" fillId="0" borderId="30" xfId="24" applyNumberFormat="1" applyFont="1" applyFill="1" applyBorder="1" applyAlignment="1" applyProtection="1">
      <alignment horizontal="right" vertical="center" wrapText="1"/>
      <protection locked="0"/>
    </xf>
    <xf numFmtId="0" fontId="0" fillId="0" borderId="30" xfId="0" applyFont="1" applyBorder="1" applyAlignment="1"/>
    <xf numFmtId="0" fontId="0" fillId="0" borderId="30" xfId="0" applyFont="1" applyBorder="1"/>
    <xf numFmtId="172" fontId="0" fillId="0" borderId="30" xfId="29" applyNumberFormat="1" applyFont="1" applyFill="1" applyBorder="1" applyAlignment="1">
      <alignment horizontal="center" vertical="center"/>
    </xf>
    <xf numFmtId="9" fontId="0" fillId="0" borderId="30" xfId="24" applyFont="1" applyFill="1" applyBorder="1" applyAlignment="1">
      <alignment horizontal="center" vertical="center"/>
    </xf>
    <xf numFmtId="0" fontId="0" fillId="0" borderId="30" xfId="0" applyFont="1" applyFill="1" applyBorder="1" applyAlignment="1">
      <alignment horizontal="left" vertical="center" wrapText="1"/>
    </xf>
    <xf numFmtId="0" fontId="30" fillId="0" borderId="30" xfId="30" applyFont="1" applyBorder="1" applyAlignment="1">
      <alignment horizontal="left" vertical="top" wrapText="1"/>
    </xf>
    <xf numFmtId="9" fontId="37" fillId="0" borderId="0" xfId="24" applyFont="1" applyAlignment="1">
      <alignment horizontal="right" vertical="center"/>
    </xf>
    <xf numFmtId="165" fontId="0" fillId="9" borderId="30" xfId="27" applyFont="1" applyFill="1" applyBorder="1" applyAlignment="1">
      <alignment vertical="center"/>
    </xf>
    <xf numFmtId="0" fontId="0" fillId="0" borderId="32" xfId="0" applyFont="1" applyFill="1" applyBorder="1" applyAlignment="1">
      <alignment vertical="center" wrapText="1"/>
    </xf>
    <xf numFmtId="9" fontId="0" fillId="0" borderId="0" xfId="0" applyNumberFormat="1" applyFont="1"/>
    <xf numFmtId="175" fontId="44" fillId="0" borderId="30" xfId="27" applyNumberFormat="1" applyFont="1" applyFill="1" applyBorder="1" applyAlignment="1" applyProtection="1">
      <alignment horizontal="right" vertical="center" wrapText="1"/>
      <protection locked="0"/>
    </xf>
    <xf numFmtId="9" fontId="45" fillId="0" borderId="30" xfId="24" applyFont="1" applyFill="1" applyBorder="1" applyAlignment="1">
      <alignment horizontal="center" vertical="center"/>
    </xf>
    <xf numFmtId="0" fontId="45" fillId="0" borderId="30" xfId="0" applyFont="1" applyFill="1" applyBorder="1" applyAlignment="1">
      <alignment horizontal="left" vertical="top" wrapText="1"/>
    </xf>
    <xf numFmtId="0" fontId="14" fillId="0" borderId="30" xfId="0" applyFont="1" applyBorder="1" applyAlignment="1">
      <alignment horizontal="left" vertical="top" wrapText="1"/>
    </xf>
    <xf numFmtId="0" fontId="14" fillId="0" borderId="30" xfId="0" applyFont="1" applyBorder="1" applyAlignment="1">
      <alignment horizontal="left" vertical="top"/>
    </xf>
    <xf numFmtId="175" fontId="45" fillId="0" borderId="30" xfId="27" applyNumberFormat="1" applyFont="1" applyBorder="1" applyAlignment="1">
      <alignment vertical="center" wrapText="1"/>
    </xf>
    <xf numFmtId="0" fontId="45" fillId="0" borderId="30" xfId="10" applyFont="1" applyBorder="1" applyAlignment="1">
      <alignment vertical="center" wrapText="1"/>
    </xf>
    <xf numFmtId="0" fontId="45" fillId="0" borderId="30" xfId="10" applyFont="1" applyBorder="1" applyAlignment="1">
      <alignment horizontal="left" vertical="center" wrapText="1"/>
    </xf>
    <xf numFmtId="0" fontId="45" fillId="0" borderId="30" xfId="10" applyFont="1" applyBorder="1" applyAlignment="1">
      <alignment horizontal="center" vertical="center" wrapText="1"/>
    </xf>
    <xf numFmtId="172" fontId="45" fillId="0" borderId="30" xfId="29" applyNumberFormat="1" applyFont="1" applyFill="1" applyBorder="1" applyAlignment="1">
      <alignment horizontal="center" vertical="center"/>
    </xf>
    <xf numFmtId="172" fontId="14" fillId="0" borderId="30" xfId="29" applyNumberFormat="1" applyFont="1" applyBorder="1" applyAlignment="1">
      <alignment horizontal="center" vertical="center"/>
    </xf>
    <xf numFmtId="164" fontId="14" fillId="9" borderId="30" xfId="26" applyFont="1" applyFill="1" applyBorder="1" applyAlignment="1">
      <alignment horizontal="center" vertical="center"/>
    </xf>
    <xf numFmtId="0" fontId="45" fillId="0" borderId="30" xfId="10" applyFont="1" applyBorder="1" applyAlignment="1">
      <alignment horizontal="left" vertical="top" wrapText="1"/>
    </xf>
    <xf numFmtId="177" fontId="45" fillId="0" borderId="30" xfId="29" applyNumberFormat="1" applyFont="1" applyFill="1" applyBorder="1" applyAlignment="1">
      <alignment horizontal="center" vertical="center"/>
    </xf>
    <xf numFmtId="1" fontId="45" fillId="0" borderId="30" xfId="10" applyNumberFormat="1" applyFont="1" applyBorder="1" applyAlignment="1">
      <alignment horizontal="center" vertical="center" wrapText="1"/>
    </xf>
    <xf numFmtId="0" fontId="14" fillId="9" borderId="30" xfId="0" applyFont="1" applyFill="1" applyBorder="1" applyAlignment="1">
      <alignment horizontal="left" vertical="top" wrapText="1"/>
    </xf>
    <xf numFmtId="166" fontId="45" fillId="0" borderId="30" xfId="29" applyNumberFormat="1" applyFont="1" applyFill="1" applyBorder="1" applyAlignment="1">
      <alignment horizontal="center" vertical="center"/>
    </xf>
    <xf numFmtId="166" fontId="45" fillId="0" borderId="30" xfId="29" applyNumberFormat="1" applyFont="1" applyFill="1" applyBorder="1" applyAlignment="1">
      <alignment horizontal="center" vertical="center" wrapText="1"/>
    </xf>
    <xf numFmtId="178" fontId="45" fillId="0" borderId="30" xfId="29" applyNumberFormat="1" applyFont="1" applyFill="1" applyBorder="1" applyAlignment="1">
      <alignment horizontal="center" vertical="center"/>
    </xf>
    <xf numFmtId="9" fontId="45" fillId="0" borderId="30" xfId="10" applyNumberFormat="1" applyFont="1" applyBorder="1" applyAlignment="1">
      <alignment horizontal="center" vertical="center" wrapText="1"/>
    </xf>
    <xf numFmtId="9" fontId="45" fillId="0" borderId="30" xfId="24" applyFont="1" applyFill="1" applyBorder="1" applyAlignment="1">
      <alignment horizontal="center" vertical="center" wrapText="1"/>
    </xf>
    <xf numFmtId="9" fontId="14" fillId="0" borderId="30" xfId="24" applyFont="1" applyBorder="1" applyAlignment="1">
      <alignment horizontal="center" vertical="center"/>
    </xf>
    <xf numFmtId="175" fontId="5" fillId="0" borderId="30" xfId="9" applyNumberFormat="1" applyFont="1" applyFill="1" applyBorder="1" applyAlignment="1" applyProtection="1">
      <alignment horizontal="center" vertical="center" wrapText="1" readingOrder="1"/>
      <protection locked="0"/>
    </xf>
    <xf numFmtId="0" fontId="37" fillId="0" borderId="30" xfId="0" applyFont="1" applyFill="1" applyBorder="1" applyAlignment="1" applyProtection="1">
      <alignment horizontal="left" vertical="center" wrapText="1"/>
      <protection locked="0"/>
    </xf>
    <xf numFmtId="0" fontId="41" fillId="0" borderId="30" xfId="0" applyFont="1" applyFill="1" applyBorder="1" applyAlignment="1">
      <alignment vertical="center" wrapText="1"/>
    </xf>
    <xf numFmtId="0" fontId="41" fillId="0" borderId="30" xfId="0" applyFont="1" applyFill="1" applyBorder="1" applyAlignment="1">
      <alignment horizontal="left" vertical="top" wrapText="1"/>
    </xf>
    <xf numFmtId="9" fontId="41" fillId="0" borderId="30" xfId="0" applyNumberFormat="1" applyFont="1" applyFill="1" applyBorder="1" applyAlignment="1">
      <alignment horizontal="center" vertical="center" wrapText="1"/>
    </xf>
    <xf numFmtId="0" fontId="41" fillId="0" borderId="30" xfId="0" applyFont="1" applyFill="1" applyBorder="1" applyAlignment="1">
      <alignment horizontal="center" vertical="center" wrapText="1"/>
    </xf>
    <xf numFmtId="9" fontId="36" fillId="0" borderId="30" xfId="0" applyNumberFormat="1" applyFont="1" applyFill="1" applyBorder="1" applyAlignment="1">
      <alignment horizontal="center" vertical="center"/>
    </xf>
    <xf numFmtId="172" fontId="36" fillId="0" borderId="30" xfId="29" applyNumberFormat="1" applyFont="1" applyFill="1" applyBorder="1" applyAlignment="1">
      <alignment horizontal="center" vertical="center"/>
    </xf>
    <xf numFmtId="3" fontId="36" fillId="0" borderId="30" xfId="0" applyNumberFormat="1" applyFont="1" applyFill="1" applyBorder="1" applyAlignment="1">
      <alignment horizontal="center" vertical="center" wrapText="1"/>
    </xf>
    <xf numFmtId="3" fontId="36" fillId="0" borderId="30" xfId="0" applyNumberFormat="1" applyFont="1" applyBorder="1" applyAlignment="1">
      <alignment horizontal="center" vertical="center" wrapText="1"/>
    </xf>
    <xf numFmtId="3" fontId="41" fillId="0" borderId="30" xfId="0" applyNumberFormat="1" applyFont="1" applyFill="1" applyBorder="1" applyAlignment="1">
      <alignment horizontal="center" vertical="center"/>
    </xf>
    <xf numFmtId="3" fontId="36" fillId="0" borderId="30" xfId="0" applyNumberFormat="1" applyFont="1" applyFill="1" applyBorder="1" applyAlignment="1">
      <alignment horizontal="center" vertical="center"/>
    </xf>
    <xf numFmtId="172" fontId="6" fillId="0" borderId="0" xfId="29" applyNumberFormat="1" applyFont="1"/>
    <xf numFmtId="164" fontId="6" fillId="0" borderId="0" xfId="26" applyFont="1"/>
    <xf numFmtId="9" fontId="6" fillId="0" borderId="0" xfId="24" applyFont="1"/>
    <xf numFmtId="0" fontId="47" fillId="25" borderId="35" xfId="0" applyFont="1" applyFill="1" applyBorder="1" applyAlignment="1">
      <alignment horizontal="center" vertical="center" wrapText="1"/>
    </xf>
    <xf numFmtId="0" fontId="47" fillId="25" borderId="25" xfId="0" applyFont="1" applyFill="1" applyBorder="1" applyAlignment="1">
      <alignment horizontal="center" vertical="center" wrapText="1"/>
    </xf>
    <xf numFmtId="172" fontId="47" fillId="25" borderId="36" xfId="29" applyNumberFormat="1" applyFont="1" applyFill="1" applyBorder="1" applyAlignment="1">
      <alignment horizontal="center" vertical="center" wrapText="1"/>
    </xf>
    <xf numFmtId="0" fontId="6" fillId="15" borderId="37" xfId="0" applyFont="1" applyFill="1" applyBorder="1" applyAlignment="1">
      <alignment horizontal="center" vertical="center"/>
    </xf>
    <xf numFmtId="10" fontId="48" fillId="5" borderId="37" xfId="0" applyNumberFormat="1" applyFont="1" applyFill="1" applyBorder="1" applyAlignment="1">
      <alignment horizontal="right" vertical="center" wrapText="1"/>
    </xf>
    <xf numFmtId="10" fontId="41" fillId="0" borderId="1" xfId="24" applyNumberFormat="1" applyFont="1" applyBorder="1" applyAlignment="1">
      <alignment horizontal="right" vertical="center"/>
    </xf>
    <xf numFmtId="0" fontId="6" fillId="15" borderId="1" xfId="0" applyFont="1" applyFill="1" applyBorder="1" applyAlignment="1">
      <alignment horizontal="center" vertical="center"/>
    </xf>
    <xf numFmtId="10" fontId="48" fillId="5" borderId="1" xfId="0" applyNumberFormat="1" applyFont="1" applyFill="1" applyBorder="1" applyAlignment="1">
      <alignment horizontal="right" vertical="center" wrapText="1"/>
    </xf>
    <xf numFmtId="0" fontId="0" fillId="0" borderId="0" xfId="0" applyAlignment="1">
      <alignment vertical="center"/>
    </xf>
    <xf numFmtId="171" fontId="0" fillId="0" borderId="0" xfId="0" applyNumberFormat="1"/>
    <xf numFmtId="0" fontId="0" fillId="0" borderId="0" xfId="0" applyFill="1" applyAlignment="1">
      <alignment vertical="center"/>
    </xf>
    <xf numFmtId="10" fontId="0" fillId="0" borderId="0" xfId="0" applyNumberFormat="1" applyFont="1" applyBorder="1"/>
    <xf numFmtId="0" fontId="0" fillId="0" borderId="0" xfId="0" applyFont="1" applyBorder="1"/>
    <xf numFmtId="10" fontId="0" fillId="3" borderId="0" xfId="24" applyNumberFormat="1" applyFont="1" applyFill="1" applyBorder="1" applyAlignment="1">
      <alignment vertical="center"/>
    </xf>
    <xf numFmtId="9" fontId="25" fillId="27" borderId="2" xfId="24" applyFont="1" applyFill="1" applyBorder="1" applyAlignment="1">
      <alignment horizontal="center" vertical="center" wrapText="1" readingOrder="1"/>
    </xf>
    <xf numFmtId="9" fontId="25" fillId="27" borderId="4" xfId="24" applyFont="1" applyFill="1" applyBorder="1" applyAlignment="1">
      <alignment horizontal="center" vertical="center" wrapText="1" readingOrder="1"/>
    </xf>
    <xf numFmtId="9" fontId="25" fillId="27" borderId="27" xfId="24" applyFont="1" applyFill="1" applyBorder="1" applyAlignment="1">
      <alignment horizontal="center" vertical="center" wrapText="1" readingOrder="1"/>
    </xf>
    <xf numFmtId="9" fontId="25" fillId="27" borderId="26" xfId="24" applyFont="1" applyFill="1" applyBorder="1" applyAlignment="1">
      <alignment horizontal="center" vertical="center" wrapText="1" readingOrder="1"/>
    </xf>
    <xf numFmtId="9" fontId="25" fillId="27" borderId="29" xfId="24" applyFont="1" applyFill="1" applyBorder="1" applyAlignment="1">
      <alignment horizontal="center" vertical="center" wrapText="1" readingOrder="1"/>
    </xf>
    <xf numFmtId="9" fontId="22" fillId="5" borderId="40" xfId="24" applyFont="1" applyFill="1" applyBorder="1" applyAlignment="1">
      <alignment horizontal="center" vertical="center" wrapText="1" readingOrder="1"/>
    </xf>
    <xf numFmtId="10" fontId="0" fillId="14" borderId="42" xfId="0" applyNumberFormat="1" applyFont="1" applyFill="1" applyBorder="1"/>
    <xf numFmtId="0" fontId="0" fillId="0" borderId="14" xfId="0" applyFont="1" applyBorder="1" applyAlignment="1">
      <alignment horizontal="center" vertical="center"/>
    </xf>
    <xf numFmtId="0" fontId="0" fillId="0" borderId="6" xfId="0" applyBorder="1"/>
    <xf numFmtId="10" fontId="0" fillId="5" borderId="40" xfId="0" applyNumberFormat="1" applyFont="1" applyFill="1" applyBorder="1" applyAlignment="1">
      <alignment horizontal="center" vertical="center"/>
    </xf>
    <xf numFmtId="10" fontId="0" fillId="0" borderId="6" xfId="0" applyNumberFormat="1" applyFont="1" applyBorder="1"/>
    <xf numFmtId="10" fontId="0" fillId="14" borderId="42" xfId="24" applyNumberFormat="1" applyFont="1" applyFill="1" applyBorder="1" applyAlignment="1">
      <alignment horizontal="center" vertical="center"/>
    </xf>
    <xf numFmtId="10" fontId="0" fillId="5" borderId="40" xfId="0" applyNumberFormat="1" applyFont="1" applyFill="1" applyBorder="1"/>
    <xf numFmtId="0" fontId="0" fillId="0" borderId="6" xfId="0" applyFont="1" applyBorder="1"/>
    <xf numFmtId="0" fontId="21" fillId="3" borderId="14" xfId="0" applyFont="1" applyFill="1" applyBorder="1" applyAlignment="1">
      <alignment horizontal="center" vertical="center"/>
    </xf>
    <xf numFmtId="10" fontId="0" fillId="3" borderId="6" xfId="24" applyNumberFormat="1" applyFont="1" applyFill="1" applyBorder="1" applyAlignment="1">
      <alignment vertical="center"/>
    </xf>
    <xf numFmtId="0" fontId="21" fillId="28" borderId="8" xfId="0" applyFont="1" applyFill="1" applyBorder="1" applyAlignment="1">
      <alignment horizontal="center" vertical="center"/>
    </xf>
    <xf numFmtId="10" fontId="27" fillId="28" borderId="9" xfId="0" applyNumberFormat="1" applyFont="1" applyFill="1" applyBorder="1" applyAlignment="1">
      <alignment horizontal="right" vertical="center"/>
    </xf>
    <xf numFmtId="10" fontId="27" fillId="28" borderId="10" xfId="0" applyNumberFormat="1" applyFont="1" applyFill="1" applyBorder="1" applyAlignment="1">
      <alignment horizontal="right" vertical="center"/>
    </xf>
    <xf numFmtId="9" fontId="0" fillId="15" borderId="0" xfId="0" applyNumberFormat="1" applyFont="1" applyFill="1" applyBorder="1" applyAlignment="1">
      <alignment horizontal="center" vertical="center" readingOrder="1"/>
    </xf>
    <xf numFmtId="9" fontId="0" fillId="9" borderId="0" xfId="0" applyNumberFormat="1" applyFont="1" applyFill="1" applyBorder="1" applyAlignment="1">
      <alignment horizontal="center" vertical="center" readingOrder="1"/>
    </xf>
    <xf numFmtId="0" fontId="0" fillId="15" borderId="0" xfId="0" applyFont="1" applyFill="1" applyBorder="1" applyAlignment="1">
      <alignment horizontal="left" vertical="center"/>
    </xf>
    <xf numFmtId="9" fontId="0" fillId="9" borderId="0" xfId="24" applyNumberFormat="1" applyFont="1" applyFill="1" applyBorder="1" applyAlignment="1">
      <alignment horizontal="center" vertical="center" readingOrder="1"/>
    </xf>
    <xf numFmtId="9" fontId="0" fillId="9" borderId="15" xfId="0" applyNumberFormat="1" applyFont="1" applyFill="1" applyBorder="1" applyAlignment="1">
      <alignment horizontal="center" vertical="center" readingOrder="1"/>
    </xf>
    <xf numFmtId="0" fontId="0" fillId="15" borderId="14" xfId="0" applyFont="1" applyFill="1" applyBorder="1" applyAlignment="1">
      <alignment horizontal="left" vertical="center"/>
    </xf>
    <xf numFmtId="0" fontId="0" fillId="15" borderId="14" xfId="0" applyFont="1" applyFill="1" applyBorder="1" applyAlignment="1">
      <alignment horizontal="center" vertical="center"/>
    </xf>
    <xf numFmtId="9" fontId="0" fillId="14" borderId="11" xfId="0" applyNumberFormat="1" applyFont="1" applyFill="1" applyBorder="1" applyAlignment="1">
      <alignment horizontal="center" vertical="center" readingOrder="1"/>
    </xf>
    <xf numFmtId="10" fontId="26" fillId="28" borderId="9" xfId="0" applyNumberFormat="1" applyFont="1" applyFill="1" applyBorder="1" applyAlignment="1">
      <alignment horizontal="center" vertical="center" readingOrder="1"/>
    </xf>
    <xf numFmtId="0" fontId="21" fillId="3" borderId="8" xfId="0" applyFont="1" applyFill="1" applyBorder="1" applyAlignment="1">
      <alignment horizontal="center" vertical="center" wrapText="1"/>
    </xf>
    <xf numFmtId="10" fontId="0" fillId="3" borderId="9" xfId="0" applyNumberFormat="1" applyFill="1" applyBorder="1" applyAlignment="1">
      <alignment horizontal="center" vertical="center"/>
    </xf>
    <xf numFmtId="9" fontId="22" fillId="3" borderId="1" xfId="24" applyFont="1" applyFill="1" applyBorder="1" applyAlignment="1">
      <alignment horizontal="center" vertical="center" wrapText="1" readingOrder="1"/>
    </xf>
    <xf numFmtId="9" fontId="23" fillId="3" borderId="1" xfId="24" applyFont="1" applyFill="1" applyBorder="1" applyAlignment="1">
      <alignment horizontal="center" vertical="center" wrapText="1" readingOrder="1"/>
    </xf>
    <xf numFmtId="0" fontId="8" fillId="3" borderId="1" xfId="1" applyFont="1" applyFill="1" applyBorder="1" applyAlignment="1">
      <alignment horizontal="center" vertical="center" textRotation="90" wrapText="1"/>
    </xf>
    <xf numFmtId="0" fontId="8" fillId="3" borderId="2" xfId="1" applyFont="1" applyFill="1" applyBorder="1" applyAlignment="1">
      <alignment horizontal="center" vertical="center" textRotation="90" wrapText="1"/>
    </xf>
    <xf numFmtId="9" fontId="27" fillId="3" borderId="1" xfId="24" applyFont="1" applyFill="1" applyBorder="1" applyAlignment="1">
      <alignment horizontal="center" vertical="center" wrapText="1" readingOrder="1"/>
    </xf>
    <xf numFmtId="9" fontId="29" fillId="3" borderId="1" xfId="24" applyFont="1" applyFill="1" applyBorder="1" applyAlignment="1">
      <alignment horizontal="center" vertical="center" wrapText="1" readingOrder="1"/>
    </xf>
    <xf numFmtId="9" fontId="9" fillId="0" borderId="1" xfId="14" applyFont="1" applyFill="1" applyBorder="1" applyAlignment="1">
      <alignment horizontal="center" vertical="center" wrapText="1"/>
    </xf>
    <xf numFmtId="171" fontId="9" fillId="0" borderId="1" xfId="14" applyNumberFormat="1" applyFont="1" applyFill="1" applyBorder="1" applyAlignment="1">
      <alignment horizontal="center" vertical="center" wrapText="1"/>
    </xf>
    <xf numFmtId="10" fontId="9" fillId="0" borderId="1" xfId="14" applyNumberFormat="1" applyFont="1" applyFill="1" applyBorder="1" applyAlignment="1">
      <alignment horizontal="center" vertical="center" wrapText="1"/>
    </xf>
    <xf numFmtId="9" fontId="0" fillId="9" borderId="30" xfId="24" applyFont="1" applyFill="1" applyBorder="1" applyAlignment="1">
      <alignment horizontal="center" vertical="center"/>
    </xf>
    <xf numFmtId="10" fontId="0" fillId="0" borderId="1" xfId="24" applyNumberFormat="1" applyFont="1" applyFill="1" applyBorder="1" applyAlignment="1">
      <alignment horizontal="center" vertical="center"/>
    </xf>
    <xf numFmtId="0" fontId="0" fillId="0" borderId="1" xfId="0" applyFont="1" applyBorder="1" applyAlignment="1">
      <alignment horizontal="center" vertical="center" wrapText="1"/>
    </xf>
    <xf numFmtId="172" fontId="6" fillId="0" borderId="0" xfId="29" applyNumberFormat="1" applyFont="1" applyFill="1" applyBorder="1"/>
    <xf numFmtId="0" fontId="47" fillId="0" borderId="0" xfId="0" applyFont="1" applyFill="1" applyBorder="1" applyAlignment="1">
      <alignment horizontal="center" vertical="center" wrapText="1"/>
    </xf>
    <xf numFmtId="10" fontId="48" fillId="0" borderId="0" xfId="0" applyNumberFormat="1" applyFont="1" applyFill="1" applyBorder="1" applyAlignment="1">
      <alignment horizontal="right" vertical="center" wrapText="1"/>
    </xf>
    <xf numFmtId="10" fontId="41" fillId="0" borderId="0" xfId="0" applyNumberFormat="1" applyFont="1" applyFill="1" applyBorder="1" applyAlignment="1">
      <alignment horizontal="right" vertical="center"/>
    </xf>
    <xf numFmtId="10" fontId="51" fillId="0" borderId="1" xfId="24" applyNumberFormat="1" applyFont="1" applyBorder="1" applyAlignment="1">
      <alignment horizontal="center" vertical="center"/>
    </xf>
    <xf numFmtId="9" fontId="27" fillId="28" borderId="20" xfId="24" applyFont="1" applyFill="1" applyBorder="1" applyAlignment="1">
      <alignment horizontal="center" vertical="center" wrapText="1" readingOrder="1"/>
    </xf>
    <xf numFmtId="171" fontId="22" fillId="28" borderId="21" xfId="24" applyNumberFormat="1" applyFont="1" applyFill="1" applyBorder="1" applyAlignment="1">
      <alignment horizontal="center" vertical="center" wrapText="1" readingOrder="1"/>
    </xf>
    <xf numFmtId="9" fontId="9" fillId="0" borderId="1" xfId="14" applyFont="1" applyFill="1" applyBorder="1" applyAlignment="1">
      <alignment horizontal="center" vertical="center" wrapText="1"/>
    </xf>
    <xf numFmtId="171" fontId="9" fillId="0" borderId="1" xfId="14"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2" xfId="0" applyFont="1" applyBorder="1" applyAlignment="1">
      <alignment horizontal="justify" vertical="center" wrapText="1"/>
    </xf>
    <xf numFmtId="9" fontId="9" fillId="0" borderId="1" xfId="1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2" fillId="11" borderId="1" xfId="0" applyFont="1" applyFill="1" applyBorder="1" applyAlignment="1">
      <alignment horizontal="center" vertical="center" wrapText="1"/>
    </xf>
    <xf numFmtId="10" fontId="45" fillId="28" borderId="17" xfId="24" applyNumberFormat="1" applyFont="1" applyFill="1" applyBorder="1" applyAlignment="1">
      <alignment horizontal="center" vertical="center" wrapText="1" readingOrder="1"/>
    </xf>
    <xf numFmtId="10" fontId="14" fillId="3" borderId="0" xfId="0" applyNumberFormat="1" applyFont="1" applyFill="1" applyBorder="1" applyAlignment="1">
      <alignment horizontal="center" readingOrder="1"/>
    </xf>
    <xf numFmtId="0" fontId="14" fillId="0" borderId="0" xfId="0" applyFont="1" applyBorder="1" applyAlignment="1">
      <alignment horizontal="center" readingOrder="1"/>
    </xf>
    <xf numFmtId="10" fontId="14" fillId="28" borderId="0" xfId="0" applyNumberFormat="1" applyFont="1" applyFill="1" applyBorder="1" applyAlignment="1">
      <alignment horizontal="center" vertical="center" readingOrder="1"/>
    </xf>
    <xf numFmtId="0" fontId="14" fillId="0" borderId="28" xfId="0" applyFont="1" applyBorder="1" applyAlignment="1">
      <alignment horizontal="left" vertical="center"/>
    </xf>
    <xf numFmtId="10" fontId="14" fillId="0" borderId="0" xfId="0" applyNumberFormat="1" applyFont="1" applyBorder="1" applyAlignment="1">
      <alignment horizontal="center" vertical="center" readingOrder="1"/>
    </xf>
    <xf numFmtId="9" fontId="14" fillId="0" borderId="36" xfId="24" applyFont="1" applyBorder="1" applyAlignment="1">
      <alignment horizontal="center" vertical="center" readingOrder="1"/>
    </xf>
    <xf numFmtId="10" fontId="14" fillId="3" borderId="0" xfId="24" applyNumberFormat="1" applyFont="1" applyFill="1" applyBorder="1" applyAlignment="1">
      <alignment horizontal="center" vertical="center" readingOrder="1"/>
    </xf>
    <xf numFmtId="0" fontId="14" fillId="0" borderId="28" xfId="0" applyFont="1" applyFill="1" applyBorder="1" applyAlignment="1">
      <alignment horizontal="left" vertical="center"/>
    </xf>
    <xf numFmtId="10" fontId="14" fillId="28" borderId="0" xfId="0" applyNumberFormat="1" applyFont="1" applyFill="1" applyBorder="1" applyAlignment="1">
      <alignment horizontal="center" readingOrder="1"/>
    </xf>
    <xf numFmtId="0" fontId="45" fillId="0" borderId="28" xfId="0" applyFont="1" applyFill="1" applyBorder="1" applyAlignment="1">
      <alignment horizontal="left" vertical="center"/>
    </xf>
    <xf numFmtId="0" fontId="27" fillId="28" borderId="18" xfId="0" applyFont="1" applyFill="1" applyBorder="1" applyAlignment="1">
      <alignment horizontal="center" vertical="center"/>
    </xf>
    <xf numFmtId="10" fontId="27" fillId="28" borderId="19" xfId="0" applyNumberFormat="1" applyFont="1" applyFill="1" applyBorder="1" applyAlignment="1">
      <alignment horizontal="center" vertical="center" readingOrder="1"/>
    </xf>
    <xf numFmtId="10" fontId="27" fillId="28" borderId="43" xfId="24" applyNumberFormat="1" applyFont="1" applyFill="1" applyBorder="1" applyAlignment="1">
      <alignment horizontal="center" vertical="center" readingOrder="1"/>
    </xf>
    <xf numFmtId="10" fontId="21" fillId="3" borderId="21" xfId="0" applyNumberFormat="1" applyFont="1" applyFill="1" applyBorder="1" applyAlignment="1">
      <alignment horizontal="center" vertical="center"/>
    </xf>
    <xf numFmtId="10" fontId="21" fillId="3" borderId="44" xfId="0" applyNumberFormat="1" applyFont="1" applyFill="1" applyBorder="1" applyAlignment="1">
      <alignment horizontal="center" vertical="center"/>
    </xf>
    <xf numFmtId="0" fontId="21" fillId="3" borderId="20" xfId="0" applyFont="1" applyFill="1" applyBorder="1" applyAlignment="1">
      <alignment horizontal="center" vertical="center"/>
    </xf>
    <xf numFmtId="9" fontId="9" fillId="0" borderId="1" xfId="14" applyFont="1" applyFill="1" applyBorder="1" applyAlignment="1">
      <alignment horizontal="center" vertical="center" wrapText="1"/>
    </xf>
    <xf numFmtId="0" fontId="11" fillId="8" borderId="7" xfId="0" applyFont="1" applyFill="1" applyBorder="1" applyAlignment="1">
      <alignment vertical="center" wrapText="1" readingOrder="1"/>
    </xf>
    <xf numFmtId="0" fontId="11" fillId="8" borderId="11" xfId="0" applyFont="1" applyFill="1" applyBorder="1" applyAlignment="1">
      <alignment vertical="center" wrapText="1" readingOrder="1"/>
    </xf>
    <xf numFmtId="9" fontId="14" fillId="29" borderId="25" xfId="24" applyFont="1" applyFill="1" applyBorder="1" applyAlignment="1">
      <alignment horizontal="center" vertical="center" readingOrder="1"/>
    </xf>
    <xf numFmtId="9" fontId="14" fillId="29" borderId="36" xfId="24" applyFont="1" applyFill="1" applyBorder="1" applyAlignment="1">
      <alignment horizontal="center" vertical="center" readingOrder="1"/>
    </xf>
    <xf numFmtId="0" fontId="14" fillId="29" borderId="36" xfId="0" applyFont="1" applyFill="1" applyBorder="1" applyAlignment="1">
      <alignment horizontal="center" vertical="center" readingOrder="1"/>
    </xf>
    <xf numFmtId="10" fontId="52" fillId="28" borderId="19" xfId="0" applyNumberFormat="1" applyFont="1" applyFill="1" applyBorder="1" applyAlignment="1">
      <alignment horizontal="center" vertical="center" readingOrder="1"/>
    </xf>
    <xf numFmtId="9" fontId="25" fillId="0" borderId="16" xfId="24" applyFont="1" applyFill="1" applyBorder="1" applyAlignment="1">
      <alignment horizontal="center" vertical="center" wrapText="1" readingOrder="1"/>
    </xf>
    <xf numFmtId="9" fontId="25" fillId="0" borderId="17" xfId="24" applyFont="1" applyFill="1" applyBorder="1" applyAlignment="1">
      <alignment horizontal="center" vertical="center" wrapText="1" readingOrder="1"/>
    </xf>
    <xf numFmtId="9" fontId="25" fillId="0" borderId="25" xfId="24" applyFont="1" applyFill="1" applyBorder="1" applyAlignment="1">
      <alignment horizontal="center" vertical="center" wrapText="1" readingOrder="1"/>
    </xf>
    <xf numFmtId="10" fontId="14" fillId="3" borderId="19" xfId="0" applyNumberFormat="1" applyFont="1" applyFill="1" applyBorder="1" applyAlignment="1">
      <alignment horizontal="center" readingOrder="1"/>
    </xf>
    <xf numFmtId="9" fontId="14" fillId="3" borderId="43" xfId="24" applyFont="1" applyFill="1" applyBorder="1" applyAlignment="1">
      <alignment horizontal="center" vertical="center" readingOrder="1"/>
    </xf>
    <xf numFmtId="0" fontId="45" fillId="0" borderId="18" xfId="0" applyFont="1" applyFill="1" applyBorder="1" applyAlignment="1">
      <alignment horizontal="left" vertical="center"/>
    </xf>
    <xf numFmtId="10" fontId="14" fillId="0" borderId="19" xfId="0" applyNumberFormat="1" applyFont="1" applyBorder="1" applyAlignment="1">
      <alignment horizontal="center" vertical="center" readingOrder="1"/>
    </xf>
    <xf numFmtId="9" fontId="14" fillId="0" borderId="43" xfId="24" applyFont="1" applyBorder="1" applyAlignment="1">
      <alignment horizontal="center" vertical="center" readingOrder="1"/>
    </xf>
    <xf numFmtId="10" fontId="21" fillId="28" borderId="23" xfId="24" applyNumberFormat="1" applyFont="1" applyFill="1" applyBorder="1" applyAlignment="1">
      <alignment horizontal="center" vertical="center" readingOrder="1"/>
    </xf>
    <xf numFmtId="10" fontId="21" fillId="9" borderId="2" xfId="24" applyNumberFormat="1" applyFont="1" applyFill="1" applyBorder="1" applyAlignment="1">
      <alignment horizontal="center" vertical="center" readingOrder="1"/>
    </xf>
    <xf numFmtId="10" fontId="21" fillId="9" borderId="4" xfId="24" applyNumberFormat="1" applyFont="1" applyFill="1" applyBorder="1" applyAlignment="1">
      <alignment horizontal="center" vertical="center" readingOrder="1"/>
    </xf>
    <xf numFmtId="10" fontId="21" fillId="15" borderId="4" xfId="24" applyNumberFormat="1" applyFont="1" applyFill="1" applyBorder="1" applyAlignment="1">
      <alignment horizontal="center" vertical="center" readingOrder="1"/>
    </xf>
    <xf numFmtId="9" fontId="21" fillId="9" borderId="3" xfId="24" applyNumberFormat="1" applyFont="1" applyFill="1" applyBorder="1" applyAlignment="1">
      <alignment horizontal="center" vertical="center" readingOrder="1"/>
    </xf>
    <xf numFmtId="9" fontId="21" fillId="9" borderId="14" xfId="24" applyNumberFormat="1" applyFont="1" applyFill="1" applyBorder="1" applyAlignment="1">
      <alignment horizontal="center" vertical="center" readingOrder="1"/>
    </xf>
    <xf numFmtId="10" fontId="21" fillId="28" borderId="1" xfId="24" applyNumberFormat="1" applyFont="1" applyFill="1" applyBorder="1" applyAlignment="1">
      <alignment horizontal="center" vertical="center" readingOrder="1"/>
    </xf>
    <xf numFmtId="10" fontId="0" fillId="3" borderId="1" xfId="0" applyNumberFormat="1" applyFill="1" applyBorder="1" applyAlignment="1">
      <alignment horizontal="center" vertical="center"/>
    </xf>
    <xf numFmtId="0" fontId="28" fillId="27" borderId="0" xfId="0" applyFont="1" applyFill="1" applyAlignment="1">
      <alignment horizontal="center" vertical="center"/>
    </xf>
    <xf numFmtId="0" fontId="28" fillId="27" borderId="0" xfId="0" applyFont="1" applyFill="1" applyAlignment="1">
      <alignment horizontal="center"/>
    </xf>
    <xf numFmtId="10" fontId="54" fillId="27" borderId="1" xfId="0" applyNumberFormat="1" applyFont="1" applyFill="1" applyBorder="1" applyAlignment="1">
      <alignment horizontal="center" vertical="center"/>
    </xf>
    <xf numFmtId="0" fontId="18" fillId="0" borderId="1" xfId="0" applyFont="1" applyBorder="1" applyAlignment="1">
      <alignment horizontal="left" vertical="center" wrapText="1"/>
    </xf>
    <xf numFmtId="9" fontId="17" fillId="0" borderId="1" xfId="24" applyFont="1" applyFill="1" applyBorder="1" applyAlignment="1">
      <alignment horizontal="center" vertical="center"/>
    </xf>
    <xf numFmtId="9" fontId="18" fillId="0" borderId="1" xfId="0" applyNumberFormat="1" applyFont="1" applyFill="1" applyBorder="1" applyAlignment="1">
      <alignment horizontal="center" vertical="center"/>
    </xf>
    <xf numFmtId="0" fontId="18" fillId="15" borderId="1" xfId="0" applyFont="1" applyFill="1" applyBorder="1" applyAlignment="1">
      <alignment horizontal="left" vertical="center" wrapText="1"/>
    </xf>
    <xf numFmtId="10" fontId="18" fillId="15" borderId="10" xfId="0" applyNumberFormat="1" applyFont="1" applyFill="1" applyBorder="1" applyAlignment="1">
      <alignment horizontal="center" vertical="center"/>
    </xf>
    <xf numFmtId="10" fontId="18" fillId="15" borderId="1" xfId="0" applyNumberFormat="1" applyFont="1" applyFill="1" applyBorder="1" applyAlignment="1">
      <alignment horizontal="center" vertical="center"/>
    </xf>
    <xf numFmtId="9" fontId="18" fillId="15" borderId="1" xfId="0" applyNumberFormat="1" applyFont="1" applyFill="1" applyBorder="1" applyAlignment="1">
      <alignment horizontal="center" vertical="center"/>
    </xf>
    <xf numFmtId="0" fontId="48" fillId="0" borderId="38" xfId="0" applyFont="1" applyFill="1" applyBorder="1" applyAlignment="1">
      <alignment horizontal="center" vertical="center" wrapText="1"/>
    </xf>
    <xf numFmtId="10" fontId="41" fillId="0" borderId="38" xfId="0" applyNumberFormat="1" applyFont="1" applyFill="1" applyBorder="1" applyAlignment="1">
      <alignment horizontal="center" vertical="center"/>
    </xf>
    <xf numFmtId="171" fontId="51" fillId="0" borderId="22" xfId="24" applyNumberFormat="1" applyFont="1" applyFill="1" applyBorder="1" applyAlignment="1">
      <alignment horizontal="center" vertical="center"/>
    </xf>
    <xf numFmtId="10" fontId="48" fillId="15" borderId="1" xfId="0" applyNumberFormat="1" applyFont="1" applyFill="1" applyBorder="1" applyAlignment="1">
      <alignment horizontal="center" vertical="center" wrapText="1"/>
    </xf>
    <xf numFmtId="0" fontId="48" fillId="26" borderId="16" xfId="0" applyFont="1" applyFill="1" applyBorder="1" applyAlignment="1">
      <alignment horizontal="center" vertical="center" wrapText="1"/>
    </xf>
    <xf numFmtId="0" fontId="48" fillId="26" borderId="28" xfId="0" applyFont="1" applyFill="1" applyBorder="1" applyAlignment="1">
      <alignment horizontal="center" vertical="center" wrapText="1"/>
    </xf>
    <xf numFmtId="0" fontId="48" fillId="26" borderId="18" xfId="0" applyFont="1" applyFill="1" applyBorder="1" applyAlignment="1">
      <alignment horizontal="center" vertical="center" wrapText="1"/>
    </xf>
    <xf numFmtId="0" fontId="2" fillId="10" borderId="30" xfId="1" applyFont="1" applyFill="1" applyBorder="1" applyAlignment="1">
      <alignment horizontal="center" vertical="center" wrapText="1"/>
    </xf>
    <xf numFmtId="0" fontId="36" fillId="0" borderId="30" xfId="13" applyFont="1" applyFill="1" applyBorder="1" applyAlignment="1">
      <alignment horizontal="center" vertical="center" wrapText="1"/>
    </xf>
    <xf numFmtId="0" fontId="8" fillId="10" borderId="30" xfId="1" applyFont="1" applyFill="1" applyBorder="1" applyAlignment="1">
      <alignment horizontal="center" vertical="center" wrapText="1"/>
    </xf>
    <xf numFmtId="0" fontId="3" fillId="3" borderId="30" xfId="0" applyFont="1" applyFill="1" applyBorder="1" applyAlignment="1" applyProtection="1">
      <alignment horizontal="center" vertical="center" wrapText="1" readingOrder="1"/>
      <protection locked="0"/>
    </xf>
    <xf numFmtId="0" fontId="3" fillId="3" borderId="30" xfId="0" applyFont="1" applyFill="1" applyBorder="1" applyAlignment="1" applyProtection="1">
      <alignment horizontal="center" vertical="center" wrapText="1"/>
      <protection locked="0"/>
    </xf>
    <xf numFmtId="0" fontId="8" fillId="22" borderId="30" xfId="0" applyFont="1" applyFill="1" applyBorder="1" applyAlignment="1">
      <alignment horizontal="center" vertical="center"/>
    </xf>
    <xf numFmtId="0" fontId="14" fillId="0" borderId="30" xfId="13" applyFont="1" applyFill="1" applyBorder="1" applyAlignment="1">
      <alignment horizontal="center" vertical="center" wrapText="1"/>
    </xf>
    <xf numFmtId="0" fontId="14" fillId="0" borderId="30" xfId="13" applyFont="1" applyFill="1" applyBorder="1" applyAlignment="1">
      <alignment horizontal="left" vertical="top" wrapText="1"/>
    </xf>
    <xf numFmtId="0" fontId="45" fillId="0" borderId="30" xfId="0" applyFont="1" applyFill="1" applyBorder="1" applyAlignment="1" applyProtection="1">
      <alignment horizontal="center" vertical="center" wrapText="1"/>
      <protection locked="0"/>
    </xf>
    <xf numFmtId="0" fontId="45" fillId="0" borderId="30" xfId="10" applyFont="1" applyBorder="1" applyAlignment="1">
      <alignment horizontal="center" vertical="center" wrapText="1"/>
    </xf>
    <xf numFmtId="0" fontId="8" fillId="22" borderId="30" xfId="0" applyFont="1" applyFill="1" applyBorder="1" applyAlignment="1">
      <alignment horizontal="left" vertical="center"/>
    </xf>
    <xf numFmtId="0" fontId="0" fillId="0" borderId="30" xfId="0" applyFont="1" applyFill="1" applyBorder="1" applyAlignment="1">
      <alignment vertical="center" wrapText="1"/>
    </xf>
    <xf numFmtId="0" fontId="0" fillId="0" borderId="30" xfId="0" applyFont="1" applyBorder="1" applyAlignment="1">
      <alignment horizontal="center"/>
    </xf>
    <xf numFmtId="172" fontId="0" fillId="0" borderId="30" xfId="29" applyNumberFormat="1" applyFont="1" applyFill="1" applyBorder="1" applyAlignment="1">
      <alignment horizontal="center" vertical="center"/>
    </xf>
    <xf numFmtId="9" fontId="0" fillId="0" borderId="30" xfId="24" applyFont="1" applyFill="1" applyBorder="1" applyAlignment="1">
      <alignment horizontal="center" vertical="center"/>
    </xf>
    <xf numFmtId="9" fontId="0" fillId="9" borderId="30" xfId="24" applyFont="1" applyFill="1" applyBorder="1" applyAlignment="1">
      <alignment horizontal="center" vertical="center"/>
    </xf>
    <xf numFmtId="0" fontId="0" fillId="0" borderId="30" xfId="0" applyFont="1" applyFill="1" applyBorder="1" applyAlignment="1">
      <alignment horizontal="left" vertical="center" wrapText="1"/>
    </xf>
    <xf numFmtId="0" fontId="0" fillId="0" borderId="30" xfId="0" applyFont="1" applyFill="1" applyBorder="1" applyAlignment="1" applyProtection="1">
      <alignment horizontal="left" vertical="top" wrapText="1"/>
      <protection locked="0"/>
    </xf>
    <xf numFmtId="171" fontId="0" fillId="0" borderId="30" xfId="24" applyNumberFormat="1" applyFont="1" applyFill="1" applyBorder="1" applyAlignment="1" applyProtection="1">
      <alignment horizontal="right" vertical="center" wrapText="1"/>
      <protection locked="0"/>
    </xf>
    <xf numFmtId="9" fontId="37" fillId="0" borderId="0" xfId="24" applyFont="1" applyAlignment="1">
      <alignment horizontal="right" vertical="center"/>
    </xf>
    <xf numFmtId="0" fontId="0" fillId="0" borderId="30" xfId="0" applyFont="1" applyFill="1" applyBorder="1" applyAlignment="1">
      <alignment horizontal="center"/>
    </xf>
    <xf numFmtId="0" fontId="0" fillId="0" borderId="30" xfId="0" applyFont="1" applyFill="1" applyBorder="1" applyAlignment="1" applyProtection="1">
      <alignment horizontal="center" vertical="top" wrapText="1"/>
      <protection locked="0"/>
    </xf>
    <xf numFmtId="0" fontId="0" fillId="0" borderId="30" xfId="0" applyFont="1" applyBorder="1" applyAlignment="1">
      <alignment horizontal="center" vertical="center"/>
    </xf>
    <xf numFmtId="0" fontId="0" fillId="0" borderId="30" xfId="0" applyFont="1" applyBorder="1" applyAlignment="1">
      <alignment horizontal="center" vertical="center" wrapText="1"/>
    </xf>
    <xf numFmtId="0" fontId="0" fillId="0" borderId="30" xfId="0" applyFont="1" applyBorder="1" applyAlignment="1">
      <alignment horizontal="left" vertical="top" wrapText="1"/>
    </xf>
    <xf numFmtId="0" fontId="0" fillId="0" borderId="30" xfId="0" applyFont="1" applyFill="1" applyBorder="1" applyAlignment="1" applyProtection="1">
      <alignment horizontal="left" vertical="top" wrapText="1" readingOrder="1"/>
      <protection locked="0"/>
    </xf>
    <xf numFmtId="0" fontId="0" fillId="0" borderId="30" xfId="0" applyFont="1" applyBorder="1" applyAlignment="1">
      <alignment horizontal="center" wrapText="1"/>
    </xf>
    <xf numFmtId="9" fontId="0" fillId="0" borderId="30" xfId="0" applyNumberFormat="1" applyFont="1" applyFill="1" applyBorder="1" applyAlignment="1">
      <alignment horizontal="center" vertical="center"/>
    </xf>
    <xf numFmtId="0" fontId="0" fillId="0" borderId="30" xfId="0" applyFont="1" applyFill="1" applyBorder="1" applyAlignment="1">
      <alignment horizontal="center" vertical="center"/>
    </xf>
    <xf numFmtId="0" fontId="27" fillId="0" borderId="30" xfId="0" applyFont="1" applyFill="1" applyBorder="1" applyAlignment="1" applyProtection="1">
      <alignment horizontal="center" vertical="center" wrapText="1"/>
      <protection locked="0"/>
    </xf>
    <xf numFmtId="0" fontId="36" fillId="0" borderId="30" xfId="0" applyFont="1" applyFill="1" applyBorder="1" applyAlignment="1">
      <alignment horizontal="center" vertical="center" wrapText="1"/>
    </xf>
    <xf numFmtId="0" fontId="36" fillId="0" borderId="30" xfId="0" applyFont="1" applyBorder="1" applyAlignment="1">
      <alignment horizontal="center" vertical="center"/>
    </xf>
    <xf numFmtId="0" fontId="37" fillId="0" borderId="30" xfId="0" applyFont="1" applyFill="1" applyBorder="1" applyAlignment="1">
      <alignment horizontal="center" vertical="center" wrapText="1"/>
    </xf>
    <xf numFmtId="0" fontId="8" fillId="10" borderId="33" xfId="1" applyFont="1" applyFill="1" applyBorder="1" applyAlignment="1">
      <alignment horizontal="center" vertical="center" wrapText="1"/>
    </xf>
    <xf numFmtId="0" fontId="2" fillId="10" borderId="32" xfId="1" applyFont="1" applyFill="1" applyBorder="1" applyAlignment="1">
      <alignment horizontal="center" vertical="center" wrapText="1"/>
    </xf>
    <xf numFmtId="0" fontId="8" fillId="10" borderId="31" xfId="1" applyFont="1" applyFill="1" applyBorder="1" applyAlignment="1">
      <alignment horizontal="center" vertical="center" wrapText="1"/>
    </xf>
    <xf numFmtId="176" fontId="37" fillId="0" borderId="30" xfId="27" applyNumberFormat="1" applyFont="1" applyBorder="1" applyAlignment="1">
      <alignment horizontal="center" vertical="center"/>
    </xf>
    <xf numFmtId="0" fontId="37" fillId="0" borderId="30" xfId="10" applyFont="1" applyFill="1" applyBorder="1" applyAlignment="1">
      <alignment horizontal="left" vertical="top" wrapText="1"/>
    </xf>
    <xf numFmtId="175" fontId="37" fillId="0" borderId="30" xfId="27" applyNumberFormat="1" applyFont="1" applyFill="1" applyBorder="1" applyAlignment="1">
      <alignment horizontal="center" vertical="center" wrapText="1"/>
    </xf>
    <xf numFmtId="0" fontId="8" fillId="22" borderId="30" xfId="0" applyFont="1" applyFill="1" applyBorder="1" applyAlignment="1">
      <alignment horizontal="left" vertical="center" wrapText="1"/>
    </xf>
    <xf numFmtId="176" fontId="37" fillId="0" borderId="30" xfId="27" applyNumberFormat="1" applyFont="1" applyFill="1" applyBorder="1" applyAlignment="1">
      <alignment horizontal="center" vertical="center" wrapText="1"/>
    </xf>
    <xf numFmtId="176" fontId="37" fillId="0" borderId="30" xfId="27" applyNumberFormat="1" applyFont="1" applyFill="1" applyBorder="1" applyAlignment="1">
      <alignment horizontal="center" vertical="center"/>
    </xf>
    <xf numFmtId="0" fontId="14" fillId="0" borderId="30" xfId="0" applyFont="1" applyBorder="1" applyAlignment="1">
      <alignment horizontal="left" vertical="center" wrapText="1"/>
    </xf>
    <xf numFmtId="171" fontId="14" fillId="0" borderId="30" xfId="24" applyNumberFormat="1" applyFont="1" applyBorder="1" applyAlignment="1">
      <alignment horizontal="center" vertical="center"/>
    </xf>
    <xf numFmtId="9" fontId="14" fillId="0" borderId="30" xfId="0" applyNumberFormat="1" applyFont="1" applyBorder="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vertical="center" wrapText="1"/>
    </xf>
    <xf numFmtId="9" fontId="14" fillId="0" borderId="30" xfId="0" applyNumberFormat="1" applyFont="1" applyBorder="1" applyAlignment="1">
      <alignment horizontal="center" vertical="center" wrapText="1"/>
    </xf>
    <xf numFmtId="0" fontId="45" fillId="0" borderId="30" xfId="10" applyFont="1" applyBorder="1" applyAlignment="1">
      <alignment horizontal="center" vertical="center"/>
    </xf>
    <xf numFmtId="9" fontId="14" fillId="0" borderId="30" xfId="0" applyNumberFormat="1" applyFont="1" applyBorder="1" applyAlignment="1">
      <alignment horizontal="left" vertical="center" wrapText="1"/>
    </xf>
    <xf numFmtId="0" fontId="14" fillId="0" borderId="30" xfId="0" applyFont="1" applyBorder="1" applyAlignment="1">
      <alignment horizontal="center"/>
    </xf>
    <xf numFmtId="0" fontId="14" fillId="0" borderId="30" xfId="13" applyFont="1" applyFill="1" applyBorder="1" applyAlignment="1">
      <alignment horizontal="left" vertical="center" wrapText="1"/>
    </xf>
    <xf numFmtId="0" fontId="45" fillId="0" borderId="30" xfId="0" applyFont="1" applyFill="1" applyBorder="1" applyAlignment="1" applyProtection="1">
      <alignment horizontal="left" vertical="top" wrapText="1"/>
      <protection locked="0"/>
    </xf>
    <xf numFmtId="0" fontId="45" fillId="0" borderId="30" xfId="0" applyFont="1" applyFill="1" applyBorder="1" applyAlignment="1" applyProtection="1">
      <alignment horizontal="left" vertical="center" wrapText="1"/>
      <protection locked="0"/>
    </xf>
    <xf numFmtId="9" fontId="14" fillId="0" borderId="30" xfId="0" applyNumberFormat="1" applyFont="1" applyFill="1" applyBorder="1" applyAlignment="1">
      <alignment horizontal="center" vertical="center"/>
    </xf>
    <xf numFmtId="0" fontId="14" fillId="0" borderId="30" xfId="0" applyFont="1" applyFill="1" applyBorder="1" applyAlignment="1">
      <alignment horizontal="center" vertical="center"/>
    </xf>
    <xf numFmtId="175" fontId="44" fillId="0" borderId="30" xfId="9" applyNumberFormat="1" applyFont="1" applyFill="1" applyBorder="1" applyAlignment="1" applyProtection="1">
      <alignment horizontal="center" vertical="center" wrapText="1" readingOrder="1"/>
      <protection locked="0"/>
    </xf>
    <xf numFmtId="171" fontId="14" fillId="0" borderId="30" xfId="24" applyNumberFormat="1" applyFont="1" applyFill="1" applyBorder="1" applyAlignment="1">
      <alignment horizontal="center" vertical="center"/>
    </xf>
    <xf numFmtId="0" fontId="37" fillId="23" borderId="30" xfId="10" applyFont="1" applyFill="1" applyBorder="1" applyAlignment="1" applyProtection="1">
      <alignment horizontal="center" vertical="center" wrapText="1"/>
      <protection locked="0"/>
    </xf>
    <xf numFmtId="0" fontId="37" fillId="23" borderId="30" xfId="10" applyFont="1" applyFill="1" applyBorder="1" applyAlignment="1" applyProtection="1">
      <alignment horizontal="left" vertical="top" wrapText="1"/>
      <protection locked="0"/>
    </xf>
    <xf numFmtId="0" fontId="36" fillId="0" borderId="30" xfId="0" applyFont="1" applyBorder="1" applyAlignment="1">
      <alignment horizontal="center" vertical="center" wrapText="1"/>
    </xf>
    <xf numFmtId="0" fontId="37" fillId="9" borderId="30" xfId="0" applyFont="1" applyFill="1" applyBorder="1" applyAlignment="1">
      <alignment horizontal="center" vertical="center" wrapText="1"/>
    </xf>
    <xf numFmtId="0" fontId="37" fillId="23" borderId="30" xfId="10" applyFont="1" applyFill="1" applyBorder="1" applyAlignment="1" applyProtection="1">
      <alignment horizontal="center" vertical="top" wrapText="1"/>
      <protection locked="0"/>
    </xf>
    <xf numFmtId="0" fontId="2" fillId="10" borderId="31" xfId="1" applyFont="1" applyFill="1" applyBorder="1" applyAlignment="1">
      <alignment horizontal="center" vertical="center" wrapText="1"/>
    </xf>
    <xf numFmtId="9" fontId="37" fillId="0" borderId="0" xfId="24" applyFont="1" applyAlignment="1">
      <alignment horizontal="center" vertical="center"/>
    </xf>
    <xf numFmtId="0" fontId="36" fillId="9" borderId="31" xfId="0" applyFont="1" applyFill="1" applyBorder="1" applyAlignment="1">
      <alignment horizontal="center" vertical="center" wrapText="1"/>
    </xf>
    <xf numFmtId="0" fontId="36" fillId="9" borderId="33" xfId="0" applyFont="1" applyFill="1" applyBorder="1" applyAlignment="1">
      <alignment horizontal="center" vertical="center" wrapText="1"/>
    </xf>
    <xf numFmtId="0" fontId="35" fillId="0" borderId="30" xfId="10" applyFont="1" applyBorder="1" applyAlignment="1">
      <alignment horizontal="center" vertical="center"/>
    </xf>
    <xf numFmtId="0" fontId="37" fillId="0" borderId="30" xfId="10" applyFont="1" applyBorder="1" applyAlignment="1">
      <alignment horizontal="center" vertical="center" wrapText="1"/>
    </xf>
    <xf numFmtId="0" fontId="37" fillId="9" borderId="30" xfId="10" applyFont="1" applyFill="1" applyBorder="1" applyAlignment="1">
      <alignment horizontal="center" vertical="top" wrapText="1"/>
    </xf>
    <xf numFmtId="0" fontId="37" fillId="9" borderId="30" xfId="10" applyFont="1" applyFill="1" applyBorder="1" applyAlignment="1">
      <alignment horizontal="center" vertical="center" wrapText="1"/>
    </xf>
    <xf numFmtId="9" fontId="36" fillId="0" borderId="31" xfId="24" applyFont="1" applyFill="1" applyBorder="1" applyAlignment="1">
      <alignment horizontal="center" vertical="center" wrapText="1"/>
    </xf>
    <xf numFmtId="9" fontId="36" fillId="0" borderId="33" xfId="24" applyFont="1" applyFill="1" applyBorder="1" applyAlignment="1">
      <alignment horizontal="center" vertical="center" wrapText="1"/>
    </xf>
    <xf numFmtId="0" fontId="33" fillId="21" borderId="30" xfId="10" applyFont="1" applyFill="1" applyBorder="1" applyAlignment="1">
      <alignment horizontal="center" vertical="center"/>
    </xf>
    <xf numFmtId="0" fontId="8" fillId="22" borderId="30" xfId="0" applyFont="1" applyFill="1" applyBorder="1" applyAlignment="1">
      <alignment vertical="center" wrapText="1"/>
    </xf>
    <xf numFmtId="0" fontId="8" fillId="22" borderId="30" xfId="0" applyFont="1" applyFill="1" applyBorder="1" applyAlignment="1">
      <alignment vertical="center"/>
    </xf>
    <xf numFmtId="0" fontId="36" fillId="0" borderId="30" xfId="0" applyFont="1" applyFill="1" applyBorder="1" applyAlignment="1">
      <alignment horizontal="center" vertical="center"/>
    </xf>
    <xf numFmtId="0" fontId="36" fillId="0" borderId="30" xfId="0" applyFont="1" applyFill="1" applyBorder="1" applyAlignment="1">
      <alignment horizontal="left" vertical="top" wrapText="1"/>
    </xf>
    <xf numFmtId="0" fontId="36" fillId="0" borderId="30" xfId="0" applyFont="1" applyFill="1" applyBorder="1" applyAlignment="1">
      <alignment horizontal="left" vertical="center" wrapText="1"/>
    </xf>
    <xf numFmtId="0" fontId="36" fillId="0" borderId="30" xfId="0" applyFont="1" applyFill="1" applyBorder="1" applyAlignment="1">
      <alignment horizontal="center" vertical="top" wrapText="1"/>
    </xf>
    <xf numFmtId="0" fontId="16" fillId="0" borderId="0" xfId="0" applyFont="1" applyAlignment="1">
      <alignment horizontal="center" vertical="center"/>
    </xf>
    <xf numFmtId="0" fontId="13" fillId="5" borderId="0"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32" fillId="4" borderId="0" xfId="1" applyFont="1" applyFill="1" applyBorder="1" applyAlignment="1">
      <alignment horizontal="left" vertical="center" wrapText="1" readingOrder="1"/>
    </xf>
    <xf numFmtId="0" fontId="2" fillId="3" borderId="30" xfId="0" applyFont="1" applyFill="1" applyBorder="1" applyAlignment="1">
      <alignment horizontal="center" vertical="center" wrapText="1"/>
    </xf>
    <xf numFmtId="9" fontId="9" fillId="0" borderId="1" xfId="14"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9" fillId="0" borderId="2" xfId="1" applyFont="1" applyFill="1" applyBorder="1" applyAlignment="1">
      <alignment horizontal="justify" vertical="center" wrapText="1"/>
    </xf>
    <xf numFmtId="0" fontId="9" fillId="0" borderId="4" xfId="1" applyFont="1" applyFill="1" applyBorder="1" applyAlignment="1">
      <alignment horizontal="justify" vertical="center" wrapText="1"/>
    </xf>
    <xf numFmtId="0" fontId="9" fillId="0" borderId="3" xfId="1" applyFont="1" applyFill="1" applyBorder="1" applyAlignment="1">
      <alignment horizontal="justify" vertical="center" wrapText="1"/>
    </xf>
    <xf numFmtId="9" fontId="9" fillId="0" borderId="1" xfId="24" applyFont="1" applyFill="1" applyBorder="1" applyAlignment="1">
      <alignment horizontal="center" vertical="center" textRotation="90" wrapText="1"/>
    </xf>
    <xf numFmtId="0" fontId="8" fillId="2" borderId="1" xfId="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9" fillId="0" borderId="13" xfId="1" applyFont="1" applyFill="1" applyBorder="1" applyAlignment="1">
      <alignment horizontal="justify" vertical="center" wrapText="1"/>
    </xf>
    <xf numFmtId="0" fontId="9" fillId="0" borderId="6"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 xfId="1" applyFont="1" applyFill="1" applyBorder="1" applyAlignment="1">
      <alignment horizontal="justify" vertical="center" wrapText="1"/>
    </xf>
    <xf numFmtId="0" fontId="10" fillId="0" borderId="3" xfId="0" applyFont="1" applyFill="1" applyBorder="1" applyAlignment="1">
      <alignment horizontal="justify" vertical="center" wrapText="1"/>
    </xf>
    <xf numFmtId="14" fontId="9" fillId="12" borderId="1" xfId="1" applyNumberFormat="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3" fillId="4" borderId="7" xfId="1" applyFont="1" applyFill="1" applyBorder="1" applyAlignment="1">
      <alignment horizontal="left" vertical="center" wrapText="1" readingOrder="1"/>
    </xf>
    <xf numFmtId="0" fontId="13" fillId="4" borderId="11" xfId="1" applyFont="1" applyFill="1" applyBorder="1" applyAlignment="1">
      <alignment horizontal="left" vertical="center" wrapText="1" readingOrder="1"/>
    </xf>
    <xf numFmtId="0" fontId="9" fillId="0" borderId="1" xfId="1" applyFont="1" applyFill="1" applyBorder="1" applyAlignment="1">
      <alignment horizontal="center" vertical="center" textRotation="90" wrapText="1"/>
    </xf>
    <xf numFmtId="9" fontId="9" fillId="0" borderId="1" xfId="24" applyFont="1" applyFill="1" applyBorder="1" applyAlignment="1">
      <alignment horizontal="center" vertical="center"/>
    </xf>
    <xf numFmtId="171" fontId="9" fillId="0" borderId="1" xfId="14" applyNumberFormat="1" applyFont="1" applyFill="1" applyBorder="1" applyAlignment="1">
      <alignment horizontal="center" vertical="center" wrapText="1"/>
    </xf>
    <xf numFmtId="10" fontId="9" fillId="0" borderId="1" xfId="14" applyNumberFormat="1" applyFont="1" applyFill="1" applyBorder="1" applyAlignment="1">
      <alignment horizontal="center" vertical="center" wrapText="1"/>
    </xf>
    <xf numFmtId="0" fontId="21" fillId="13" borderId="8" xfId="0" applyFont="1" applyFill="1" applyBorder="1" applyAlignment="1">
      <alignment horizontal="center" vertical="center"/>
    </xf>
    <xf numFmtId="0" fontId="21" fillId="13" borderId="9" xfId="0" applyFont="1" applyFill="1" applyBorder="1" applyAlignment="1">
      <alignment horizontal="center" vertical="center"/>
    </xf>
    <xf numFmtId="0" fontId="21" fillId="13" borderId="10" xfId="0" applyFont="1" applyFill="1" applyBorder="1" applyAlignment="1">
      <alignment horizontal="center" vertical="center"/>
    </xf>
    <xf numFmtId="0" fontId="2" fillId="3" borderId="1" xfId="0" applyFont="1" applyFill="1" applyBorder="1" applyAlignment="1">
      <alignment horizontal="left" vertical="center" wrapText="1"/>
    </xf>
    <xf numFmtId="9" fontId="9" fillId="0" borderId="4" xfId="14" applyFont="1" applyFill="1" applyBorder="1" applyAlignment="1">
      <alignment horizontal="center" vertical="center" wrapText="1"/>
    </xf>
    <xf numFmtId="9" fontId="9" fillId="0" borderId="3"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14" fontId="9" fillId="0" borderId="2" xfId="10" applyNumberFormat="1" applyFont="1" applyFill="1" applyBorder="1" applyAlignment="1">
      <alignment horizontal="center" vertical="center" wrapText="1"/>
    </xf>
    <xf numFmtId="14" fontId="9" fillId="0" borderId="4"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9" fontId="9" fillId="0" borderId="1" xfId="10" applyNumberFormat="1" applyFont="1" applyFill="1" applyBorder="1" applyAlignment="1">
      <alignment horizontal="center" vertical="center" wrapText="1"/>
    </xf>
    <xf numFmtId="9" fontId="9" fillId="0" borderId="2" xfId="10" applyNumberFormat="1" applyFont="1" applyFill="1" applyBorder="1" applyAlignment="1">
      <alignment horizontal="center" vertical="center" wrapText="1"/>
    </xf>
    <xf numFmtId="9" fontId="9" fillId="0" borderId="4" xfId="10" applyNumberFormat="1" applyFont="1" applyFill="1" applyBorder="1" applyAlignment="1">
      <alignment horizontal="center" vertical="center" wrapText="1"/>
    </xf>
    <xf numFmtId="9" fontId="9" fillId="0" borderId="3" xfId="1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10" applyFont="1" applyFill="1" applyBorder="1" applyAlignment="1">
      <alignment horizontal="center" vertical="center" wrapText="1"/>
    </xf>
    <xf numFmtId="0" fontId="9" fillId="0" borderId="3" xfId="10" applyFont="1" applyFill="1" applyBorder="1" applyAlignment="1">
      <alignment horizontal="center" vertical="center" wrapText="1"/>
    </xf>
    <xf numFmtId="0" fontId="9" fillId="0" borderId="2" xfId="10" applyFont="1" applyFill="1" applyBorder="1" applyAlignment="1">
      <alignment horizontal="justify" vertical="center" wrapText="1"/>
    </xf>
    <xf numFmtId="0" fontId="9" fillId="0" borderId="4" xfId="10" applyFont="1" applyFill="1" applyBorder="1" applyAlignment="1">
      <alignment horizontal="justify" vertical="center" wrapText="1"/>
    </xf>
    <xf numFmtId="0" fontId="9" fillId="0" borderId="3" xfId="10" applyFont="1" applyFill="1" applyBorder="1" applyAlignment="1">
      <alignment horizontal="justify" vertical="center" wrapText="1"/>
    </xf>
    <xf numFmtId="0" fontId="9" fillId="0" borderId="2" xfId="10" applyFont="1" applyFill="1" applyBorder="1" applyAlignment="1">
      <alignment horizontal="center" vertical="center" wrapText="1"/>
    </xf>
    <xf numFmtId="0" fontId="11" fillId="8" borderId="7" xfId="10" applyFont="1" applyFill="1" applyBorder="1" applyAlignment="1">
      <alignment horizontal="left" vertical="center" wrapText="1" readingOrder="1"/>
    </xf>
    <xf numFmtId="0" fontId="11" fillId="8" borderId="11" xfId="10" applyFont="1" applyFill="1" applyBorder="1" applyAlignment="1">
      <alignment horizontal="left" vertical="center" wrapText="1" readingOrder="1"/>
    </xf>
    <xf numFmtId="0" fontId="2" fillId="7" borderId="1"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7" borderId="0" xfId="0" applyFont="1" applyFill="1" applyBorder="1" applyAlignment="1">
      <alignment horizontal="left" vertical="center" wrapText="1"/>
    </xf>
    <xf numFmtId="10" fontId="9" fillId="0" borderId="2" xfId="14" applyNumberFormat="1" applyFont="1" applyFill="1" applyBorder="1" applyAlignment="1">
      <alignment horizontal="center" vertical="center" wrapText="1"/>
    </xf>
    <xf numFmtId="10" fontId="9" fillId="0" borderId="4" xfId="14" applyNumberFormat="1" applyFont="1" applyFill="1" applyBorder="1" applyAlignment="1">
      <alignment horizontal="center" vertical="center" wrapText="1"/>
    </xf>
    <xf numFmtId="10" fontId="9" fillId="0" borderId="3" xfId="14"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2" xfId="10" applyFont="1" applyFill="1" applyBorder="1" applyAlignment="1">
      <alignment horizontal="left" vertical="center" wrapText="1"/>
    </xf>
    <xf numFmtId="0" fontId="9" fillId="0" borderId="4" xfId="10" applyFont="1" applyFill="1" applyBorder="1" applyAlignment="1">
      <alignment horizontal="left" vertical="center" wrapText="1"/>
    </xf>
    <xf numFmtId="0" fontId="9" fillId="0" borderId="3" xfId="10" applyFont="1" applyFill="1" applyBorder="1" applyAlignment="1">
      <alignment horizontal="left" vertical="center" wrapText="1"/>
    </xf>
    <xf numFmtId="0" fontId="13" fillId="4" borderId="7" xfId="10" applyFont="1" applyFill="1" applyBorder="1" applyAlignment="1">
      <alignment horizontal="left" vertical="center" wrapText="1" readingOrder="1"/>
    </xf>
    <xf numFmtId="0" fontId="13" fillId="4" borderId="11" xfId="10" applyFont="1" applyFill="1" applyBorder="1" applyAlignment="1">
      <alignment horizontal="left" vertical="center" wrapText="1" readingOrder="1"/>
    </xf>
    <xf numFmtId="0" fontId="2" fillId="3" borderId="1" xfId="10" applyFont="1" applyFill="1" applyBorder="1" applyAlignment="1">
      <alignment horizontal="left" vertical="center" wrapText="1"/>
    </xf>
    <xf numFmtId="0" fontId="9" fillId="0" borderId="1" xfId="10" applyFont="1" applyFill="1" applyBorder="1" applyAlignment="1">
      <alignment horizontal="justify" vertical="center" wrapText="1"/>
    </xf>
    <xf numFmtId="9" fontId="9" fillId="18" borderId="2" xfId="14" applyFont="1" applyFill="1" applyBorder="1" applyAlignment="1">
      <alignment horizontal="center" vertical="center" wrapText="1"/>
    </xf>
    <xf numFmtId="9" fontId="9" fillId="18" borderId="3" xfId="14"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3" borderId="8" xfId="10" applyFont="1" applyFill="1" applyBorder="1" applyAlignment="1">
      <alignment horizontal="left" vertical="center" wrapText="1"/>
    </xf>
    <xf numFmtId="0" fontId="2" fillId="3" borderId="9" xfId="10" applyFont="1" applyFill="1" applyBorder="1" applyAlignment="1">
      <alignment horizontal="left" vertical="center" wrapText="1"/>
    </xf>
    <xf numFmtId="0" fontId="2" fillId="3" borderId="10" xfId="10" applyFont="1" applyFill="1" applyBorder="1" applyAlignment="1">
      <alignment horizontal="left" vertical="center" wrapText="1"/>
    </xf>
    <xf numFmtId="0" fontId="2" fillId="11" borderId="9"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14" fontId="9" fillId="12" borderId="8" xfId="1" applyNumberFormat="1" applyFont="1" applyFill="1" applyBorder="1" applyAlignment="1">
      <alignment horizontal="center" vertical="center" wrapText="1"/>
    </xf>
    <xf numFmtId="14" fontId="9" fillId="12" borderId="9" xfId="1" applyNumberFormat="1" applyFont="1" applyFill="1" applyBorder="1" applyAlignment="1">
      <alignment horizontal="center" vertical="center" wrapText="1"/>
    </xf>
    <xf numFmtId="14" fontId="9" fillId="12" borderId="10" xfId="1" applyNumberFormat="1" applyFont="1" applyFill="1" applyBorder="1" applyAlignment="1">
      <alignment horizontal="center" vertical="center" wrapText="1"/>
    </xf>
    <xf numFmtId="0" fontId="53" fillId="27" borderId="0" xfId="0" applyFont="1" applyFill="1" applyAlignment="1">
      <alignment horizontal="center"/>
    </xf>
    <xf numFmtId="0" fontId="21" fillId="29" borderId="28" xfId="0" applyFont="1" applyFill="1" applyBorder="1" applyAlignment="1">
      <alignment horizontal="left" vertical="center"/>
    </xf>
    <xf numFmtId="0" fontId="21" fillId="29" borderId="18" xfId="0" applyFont="1" applyFill="1" applyBorder="1" applyAlignment="1">
      <alignment horizontal="left" vertical="center"/>
    </xf>
    <xf numFmtId="9" fontId="27" fillId="29" borderId="16" xfId="24" applyFont="1" applyFill="1" applyBorder="1" applyAlignment="1">
      <alignment horizontal="left" vertical="center" wrapText="1" readingOrder="1"/>
    </xf>
    <xf numFmtId="9" fontId="27" fillId="29" borderId="28" xfId="24" applyFont="1" applyFill="1" applyBorder="1" applyAlignment="1">
      <alignment horizontal="left" vertical="center" wrapText="1" readingOrder="1"/>
    </xf>
    <xf numFmtId="0" fontId="21" fillId="29" borderId="28" xfId="0" applyFont="1" applyFill="1" applyBorder="1" applyAlignment="1">
      <alignment horizontal="left" vertical="center" wrapText="1"/>
    </xf>
    <xf numFmtId="0" fontId="21" fillId="0" borderId="39" xfId="0" applyFont="1" applyBorder="1" applyAlignment="1">
      <alignment horizontal="center" vertical="center"/>
    </xf>
    <xf numFmtId="0" fontId="21" fillId="0" borderId="41" xfId="0" applyFont="1" applyBorder="1" applyAlignment="1">
      <alignment horizontal="center" vertical="center"/>
    </xf>
    <xf numFmtId="9" fontId="22" fillId="9" borderId="39" xfId="24" applyFont="1" applyFill="1" applyBorder="1" applyAlignment="1">
      <alignment horizontal="center" vertical="center" wrapText="1" readingOrder="1"/>
    </xf>
    <xf numFmtId="9" fontId="22" fillId="9" borderId="41" xfId="24" applyFont="1" applyFill="1" applyBorder="1" applyAlignment="1">
      <alignment horizontal="center" vertical="center" wrapText="1" readingOrder="1"/>
    </xf>
    <xf numFmtId="0" fontId="21" fillId="0" borderId="39" xfId="0" applyFont="1" applyBorder="1" applyAlignment="1">
      <alignment horizontal="center" vertical="center" wrapText="1"/>
    </xf>
    <xf numFmtId="0" fontId="21" fillId="0" borderId="41" xfId="0" applyFont="1" applyBorder="1" applyAlignment="1">
      <alignment horizontal="center" vertical="center" wrapText="1"/>
    </xf>
    <xf numFmtId="0" fontId="53" fillId="27" borderId="0" xfId="0" applyFont="1" applyFill="1" applyAlignment="1">
      <alignment horizontal="center" vertical="center" wrapText="1"/>
    </xf>
    <xf numFmtId="0" fontId="53" fillId="27" borderId="0" xfId="0" applyFont="1" applyFill="1" applyAlignment="1">
      <alignment horizontal="center" vertical="center"/>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4" xfId="0" applyFont="1" applyBorder="1" applyAlignment="1">
      <alignment horizontal="center" vertical="center"/>
    </xf>
    <xf numFmtId="0" fontId="21" fillId="0" borderId="7" xfId="0" applyFont="1" applyBorder="1" applyAlignment="1">
      <alignment horizontal="center" vertical="center"/>
    </xf>
    <xf numFmtId="0" fontId="55" fillId="27" borderId="8" xfId="0" applyFont="1" applyFill="1" applyBorder="1" applyAlignment="1">
      <alignment horizontal="center" vertical="center" wrapText="1"/>
    </xf>
    <xf numFmtId="0" fontId="55" fillId="27" borderId="9" xfId="0" applyFont="1" applyFill="1" applyBorder="1" applyAlignment="1">
      <alignment horizontal="center" vertical="center" wrapText="1"/>
    </xf>
    <xf numFmtId="0" fontId="55" fillId="27" borderId="10" xfId="0" applyFont="1" applyFill="1" applyBorder="1" applyAlignment="1">
      <alignment horizontal="center" vertical="center" wrapText="1"/>
    </xf>
    <xf numFmtId="0" fontId="28" fillId="27" borderId="0" xfId="0" applyFont="1" applyFill="1" applyBorder="1" applyAlignment="1">
      <alignment horizontal="center" wrapText="1"/>
    </xf>
    <xf numFmtId="0" fontId="28" fillId="27" borderId="6" xfId="0" applyFont="1" applyFill="1" applyBorder="1" applyAlignment="1">
      <alignment horizontal="center" wrapText="1"/>
    </xf>
  </cellXfs>
  <cellStyles count="31">
    <cellStyle name="Hipervínculo" xfId="30" builtinId="8"/>
    <cellStyle name="Millares" xfId="29" builtinId="3"/>
    <cellStyle name="Millares [0] 2" xfId="3" xr:uid="{00000000-0005-0000-0000-000002000000}"/>
    <cellStyle name="Millares [0] 2 2" xfId="26" xr:uid="{00000000-0005-0000-0000-000003000000}"/>
    <cellStyle name="Millares [0] 3" xfId="28" xr:uid="{FAB221BA-1215-45EA-A047-13275B7F3A64}"/>
    <cellStyle name="Millares 10" xfId="23" xr:uid="{00000000-0005-0000-0000-000004000000}"/>
    <cellStyle name="Millares 2" xfId="4" xr:uid="{00000000-0005-0000-0000-000005000000}"/>
    <cellStyle name="Millares 2 2" xfId="5" xr:uid="{00000000-0005-0000-0000-000006000000}"/>
    <cellStyle name="Millares 3" xfId="2" xr:uid="{00000000-0005-0000-0000-000007000000}"/>
    <cellStyle name="Millares 4" xfId="17" xr:uid="{00000000-0005-0000-0000-000008000000}"/>
    <cellStyle name="Millares 5" xfId="20" xr:uid="{00000000-0005-0000-0000-000009000000}"/>
    <cellStyle name="Millares 6" xfId="18" xr:uid="{00000000-0005-0000-0000-00000A000000}"/>
    <cellStyle name="Millares 7" xfId="19" xr:uid="{00000000-0005-0000-0000-00000B000000}"/>
    <cellStyle name="Millares 8" xfId="21" xr:uid="{00000000-0005-0000-0000-00000C000000}"/>
    <cellStyle name="Millares 9" xfId="22" xr:uid="{00000000-0005-0000-0000-00000D000000}"/>
    <cellStyle name="Moneda 2" xfId="7" xr:uid="{00000000-0005-0000-0000-00000F000000}"/>
    <cellStyle name="Moneda 3" xfId="6" xr:uid="{00000000-0005-0000-0000-000010000000}"/>
    <cellStyle name="Moneda 4" xfId="8" xr:uid="{00000000-0005-0000-0000-000011000000}"/>
    <cellStyle name="Moneda 5" xfId="9" xr:uid="{00000000-0005-0000-0000-000012000000}"/>
    <cellStyle name="Moneda 6" xfId="27" xr:uid="{00000000-0005-0000-0000-000013000000}"/>
    <cellStyle name="Normal" xfId="0" builtinId="0"/>
    <cellStyle name="Normal 2" xfId="10" xr:uid="{00000000-0005-0000-0000-000015000000}"/>
    <cellStyle name="Normal 2 10" xfId="11" xr:uid="{00000000-0005-0000-0000-000016000000}"/>
    <cellStyle name="Normal 2 2" xfId="12" xr:uid="{00000000-0005-0000-0000-000017000000}"/>
    <cellStyle name="Normal 3" xfId="13" xr:uid="{00000000-0005-0000-0000-000018000000}"/>
    <cellStyle name="Normal 4" xfId="1" xr:uid="{00000000-0005-0000-0000-000019000000}"/>
    <cellStyle name="Normal 5" xfId="25" xr:uid="{00000000-0005-0000-0000-00001A000000}"/>
    <cellStyle name="Porcentaje" xfId="24" builtinId="5"/>
    <cellStyle name="Porcentaje 2" xfId="14" xr:uid="{00000000-0005-0000-0000-00001C000000}"/>
    <cellStyle name="Porcentual 2" xfId="15" xr:uid="{00000000-0005-0000-0000-00001D000000}"/>
    <cellStyle name="Porcentual 3" xfId="1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800" b="1">
                <a:latin typeface="Arial" panose="020B0604020202020204" pitchFamily="34" charset="0"/>
                <a:cs typeface="Arial" panose="020B0604020202020204" pitchFamily="34" charset="0"/>
              </a:rPr>
              <a:t>Cumplimiento Plan Sectorial 2017</a:t>
            </a:r>
          </a:p>
        </c:rich>
      </c:tx>
      <c:layout>
        <c:manualLayout>
          <c:xMode val="edge"/>
          <c:yMode val="edge"/>
          <c:x val="0.31643648623419979"/>
          <c:y val="3.690276125556248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3117019214895306E-2"/>
          <c:y val="0.12403271959426124"/>
          <c:w val="0.91700351950080994"/>
          <c:h val="0.7964809661950151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ENTIDAD'!$B$4:$K$4</c:f>
            </c:numRef>
          </c:val>
          <c:extLst>
            <c:ext xmlns:c16="http://schemas.microsoft.com/office/drawing/2014/chart" uri="{C3380CC4-5D6E-409C-BE32-E72D297353CC}">
              <c16:uniqueId val="{00000000-472E-4CBE-BF27-538B982B148C}"/>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ENTIDAD'!$B$5:$K$5</c:f>
            </c:numRef>
          </c:val>
          <c:extLst>
            <c:ext xmlns:c16="http://schemas.microsoft.com/office/drawing/2014/chart" uri="{C3380CC4-5D6E-409C-BE32-E72D297353CC}">
              <c16:uniqueId val="{00000001-472E-4CBE-BF27-538B982B148C}"/>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ENTIDAD'!$B$6:$K$6</c:f>
            </c:numRef>
          </c:val>
          <c:extLst>
            <c:ext xmlns:c16="http://schemas.microsoft.com/office/drawing/2014/chart" uri="{C3380CC4-5D6E-409C-BE32-E72D297353CC}">
              <c16:uniqueId val="{00000002-472E-4CBE-BF27-538B982B148C}"/>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ENTIDAD'!$B$7:$K$7</c:f>
            </c:numRef>
          </c:val>
          <c:extLst>
            <c:ext xmlns:c16="http://schemas.microsoft.com/office/drawing/2014/chart" uri="{C3380CC4-5D6E-409C-BE32-E72D297353CC}">
              <c16:uniqueId val="{00000003-472E-4CBE-BF27-538B982B148C}"/>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ENTIDAD'!$B$8:$K$8</c:f>
            </c:numRef>
          </c:val>
          <c:extLst>
            <c:ext xmlns:c16="http://schemas.microsoft.com/office/drawing/2014/chart" uri="{C3380CC4-5D6E-409C-BE32-E72D297353CC}">
              <c16:uniqueId val="{00000004-472E-4CBE-BF27-538B982B148C}"/>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ENTIDAD'!$B$9:$K$9</c:f>
            </c:numRef>
          </c:val>
          <c:extLst>
            <c:ext xmlns:c16="http://schemas.microsoft.com/office/drawing/2014/chart" uri="{C3380CC4-5D6E-409C-BE32-E72D297353CC}">
              <c16:uniqueId val="{00000005-472E-4CBE-BF27-538B982B148C}"/>
            </c:ext>
          </c:extLst>
        </c:ser>
        <c: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ENTIDAD'!$B$10:$K$10</c:f>
            </c:numRef>
          </c:val>
          <c:extLst>
            <c:ext xmlns:c16="http://schemas.microsoft.com/office/drawing/2014/chart" uri="{C3380CC4-5D6E-409C-BE32-E72D297353CC}">
              <c16:uniqueId val="{00000006-472E-4CBE-BF27-538B982B148C}"/>
            </c:ext>
          </c:extLst>
        </c:ser>
        <c: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ENTIDAD'!$B$11:$K$11</c:f>
            </c:numRef>
          </c:val>
          <c:extLst>
            <c:ext xmlns:c16="http://schemas.microsoft.com/office/drawing/2014/chart" uri="{C3380CC4-5D6E-409C-BE32-E72D297353CC}">
              <c16:uniqueId val="{00000007-472E-4CBE-BF27-538B982B148C}"/>
            </c:ext>
          </c:extLst>
        </c:ser>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ENTIDAD'!$B$12:$K$12</c:f>
            </c:numRef>
          </c:val>
          <c:extLst>
            <c:ext xmlns:c16="http://schemas.microsoft.com/office/drawing/2014/chart" uri="{C3380CC4-5D6E-409C-BE32-E72D297353CC}">
              <c16:uniqueId val="{00000008-472E-4CBE-BF27-538B982B148C}"/>
            </c:ext>
          </c:extLst>
        </c:ser>
        <c: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ENTIDAD'!$B$13:$K$13</c:f>
            </c:numRef>
          </c:val>
          <c:extLst>
            <c:ext xmlns:c16="http://schemas.microsoft.com/office/drawing/2014/chart" uri="{C3380CC4-5D6E-409C-BE32-E72D297353CC}">
              <c16:uniqueId val="{00000009-472E-4CBE-BF27-538B982B148C}"/>
            </c:ext>
          </c:extLst>
        </c:ser>
        <c: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ENTIDAD'!$B$14:$K$14</c:f>
            </c:numRef>
          </c:val>
          <c:extLst>
            <c:ext xmlns:c16="http://schemas.microsoft.com/office/drawing/2014/chart" uri="{C3380CC4-5D6E-409C-BE32-E72D297353CC}">
              <c16:uniqueId val="{0000000A-472E-4CBE-BF27-538B982B148C}"/>
            </c:ext>
          </c:extLst>
        </c:ser>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ENTIDAD'!$B$15:$K$15</c:f>
            </c:numRef>
          </c:val>
          <c:extLst>
            <c:ext xmlns:c16="http://schemas.microsoft.com/office/drawing/2014/chart" uri="{C3380CC4-5D6E-409C-BE32-E72D297353CC}">
              <c16:uniqueId val="{0000000B-472E-4CBE-BF27-538B982B148C}"/>
            </c:ext>
          </c:extLst>
        </c:ser>
        <c:ser>
          <c:idx val="12"/>
          <c:order val="12"/>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ENTIDAD'!$B$16:$K$16</c:f>
            </c:numRef>
          </c:val>
          <c:extLst>
            <c:ext xmlns:c16="http://schemas.microsoft.com/office/drawing/2014/chart" uri="{C3380CC4-5D6E-409C-BE32-E72D297353CC}">
              <c16:uniqueId val="{0000000C-472E-4CBE-BF27-538B982B148C}"/>
            </c:ext>
          </c:extLst>
        </c:ser>
        <c:ser>
          <c:idx val="13"/>
          <c:order val="13"/>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ENTIDAD'!$B$17:$K$17</c:f>
            </c:numRef>
          </c:val>
          <c:extLst>
            <c:ext xmlns:c16="http://schemas.microsoft.com/office/drawing/2014/chart" uri="{C3380CC4-5D6E-409C-BE32-E72D297353CC}">
              <c16:uniqueId val="{0000000D-472E-4CBE-BF27-538B982B148C}"/>
            </c:ext>
          </c:extLst>
        </c:ser>
        <c:ser>
          <c:idx val="14"/>
          <c:order val="14"/>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ENTIDAD'!$B$18:$K$18</c:f>
            </c:numRef>
          </c:val>
          <c:extLst>
            <c:ext xmlns:c16="http://schemas.microsoft.com/office/drawing/2014/chart" uri="{C3380CC4-5D6E-409C-BE32-E72D297353CC}">
              <c16:uniqueId val="{0000000E-472E-4CBE-BF27-538B982B148C}"/>
            </c:ext>
          </c:extLst>
        </c:ser>
        <c:ser>
          <c:idx val="15"/>
          <c:order val="15"/>
          <c:spPr>
            <a:solidFill>
              <a:schemeClr val="accent1">
                <a:lumMod val="75000"/>
              </a:schemeClr>
            </a:solidFill>
            <a:ln>
              <a:solidFill>
                <a:schemeClr val="accent5">
                  <a:lumMod val="60000"/>
                  <a:lumOff val="40000"/>
                </a:schemeClr>
              </a:solidFill>
            </a:ln>
            <a:effectLst/>
          </c:spPr>
          <c:invertIfNegative val="0"/>
          <c:dPt>
            <c:idx val="0"/>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0-472E-4CBE-BF27-538B982B148C}"/>
              </c:ext>
            </c:extLst>
          </c:dPt>
          <c:dPt>
            <c:idx val="1"/>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2-472E-4CBE-BF27-538B982B148C}"/>
              </c:ext>
            </c:extLst>
          </c:dPt>
          <c:dPt>
            <c:idx val="2"/>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4-472E-4CBE-BF27-538B982B148C}"/>
              </c:ext>
            </c:extLst>
          </c:dPt>
          <c:dPt>
            <c:idx val="3"/>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6-472E-4CBE-BF27-538B982B148C}"/>
              </c:ext>
            </c:extLst>
          </c:dPt>
          <c:dPt>
            <c:idx val="4"/>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8-472E-4CBE-BF27-538B982B148C}"/>
              </c:ext>
            </c:extLst>
          </c:dPt>
          <c:dPt>
            <c:idx val="5"/>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A-472E-4CBE-BF27-538B982B148C}"/>
              </c:ext>
            </c:extLst>
          </c:dPt>
          <c:dPt>
            <c:idx val="6"/>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C-472E-4CBE-BF27-538B982B148C}"/>
              </c:ext>
            </c:extLst>
          </c:dPt>
          <c:dPt>
            <c:idx val="7"/>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1E-472E-4CBE-BF27-538B982B148C}"/>
              </c:ext>
            </c:extLst>
          </c:dPt>
          <c:dPt>
            <c:idx val="8"/>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20-472E-4CBE-BF27-538B982B148C}"/>
              </c:ext>
            </c:extLst>
          </c:dPt>
          <c:dPt>
            <c:idx val="9"/>
            <c:invertIfNegative val="0"/>
            <c:bubble3D val="0"/>
            <c:spPr>
              <a:solidFill>
                <a:schemeClr val="accent1">
                  <a:lumMod val="75000"/>
                </a:schemeClr>
              </a:solidFill>
              <a:ln>
                <a:solidFill>
                  <a:schemeClr val="accent5">
                    <a:lumMod val="60000"/>
                    <a:lumOff val="40000"/>
                  </a:schemeClr>
                </a:solidFill>
              </a:ln>
              <a:effectLst/>
            </c:spPr>
            <c:extLst>
              <c:ext xmlns:c16="http://schemas.microsoft.com/office/drawing/2014/chart" uri="{C3380CC4-5D6E-409C-BE32-E72D297353CC}">
                <c16:uniqueId val="{00000022-472E-4CBE-BF27-538B982B148C}"/>
              </c:ext>
            </c:extLst>
          </c:dPt>
          <c:dLbls>
            <c:dLbl>
              <c:idx val="0"/>
              <c:layout>
                <c:manualLayout>
                  <c:x val="0"/>
                  <c:y val="-3.15688500462222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2E-4CBE-BF27-538B982B14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ENTIDAD'!$B$19:$K$19</c:f>
              <c:numCache>
                <c:formatCode>0.00%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23-472E-4CBE-BF27-538B982B148C}"/>
            </c:ext>
          </c:extLst>
        </c:ser>
        <c:ser>
          <c:idx val="16"/>
          <c:order val="16"/>
          <c:spPr>
            <a:solidFill>
              <a:schemeClr val="accent3">
                <a:lumMod val="40000"/>
                <a:lumOff val="60000"/>
              </a:schemeClr>
            </a:solidFill>
            <a:ln>
              <a:noFill/>
            </a:ln>
            <a:effectLst/>
          </c:spPr>
          <c:invertIfNegative val="0"/>
          <c:dPt>
            <c:idx val="0"/>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25-472E-4CBE-BF27-538B982B148C}"/>
              </c:ext>
            </c:extLst>
          </c:dPt>
          <c:dPt>
            <c:idx val="1"/>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27-472E-4CBE-BF27-538B982B148C}"/>
              </c:ext>
            </c:extLst>
          </c:dPt>
          <c:dPt>
            <c:idx val="2"/>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29-472E-4CBE-BF27-538B982B148C}"/>
              </c:ext>
            </c:extLst>
          </c:dPt>
          <c:dPt>
            <c:idx val="3"/>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2B-472E-4CBE-BF27-538B982B148C}"/>
              </c:ext>
            </c:extLst>
          </c:dPt>
          <c:dPt>
            <c:idx val="4"/>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2D-472E-4CBE-BF27-538B982B148C}"/>
              </c:ext>
            </c:extLst>
          </c:dPt>
          <c:dPt>
            <c:idx val="5"/>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2F-472E-4CBE-BF27-538B982B148C}"/>
              </c:ext>
            </c:extLst>
          </c:dPt>
          <c:dPt>
            <c:idx val="6"/>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31-472E-4CBE-BF27-538B982B148C}"/>
              </c:ext>
            </c:extLst>
          </c:dPt>
          <c:dPt>
            <c:idx val="7"/>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33-472E-4CBE-BF27-538B982B148C}"/>
              </c:ext>
            </c:extLst>
          </c:dPt>
          <c:dPt>
            <c:idx val="8"/>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35-472E-4CBE-BF27-538B982B148C}"/>
              </c:ext>
            </c:extLst>
          </c:dPt>
          <c:dPt>
            <c:idx val="9"/>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37-472E-4CBE-BF27-538B982B148C}"/>
              </c:ext>
            </c:extLst>
          </c:dPt>
          <c:dLbls>
            <c:dLbl>
              <c:idx val="0"/>
              <c:layout>
                <c:manualLayout>
                  <c:x val="8.5080522637495971E-3"/>
                  <c:y val="-5.01253132832080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72E-4CBE-BF27-538B982B148C}"/>
                </c:ext>
              </c:extLst>
            </c:dLbl>
            <c:dLbl>
              <c:idx val="1"/>
              <c:layout>
                <c:manualLayout>
                  <c:x val="9.7234883014281365E-3"/>
                  <c:y val="-7.51879699248120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72E-4CBE-BF27-538B982B148C}"/>
                </c:ext>
              </c:extLst>
            </c:dLbl>
            <c:dLbl>
              <c:idx val="2"/>
              <c:layout>
                <c:manualLayout>
                  <c:x val="4.8617441507140683E-3"/>
                  <c:y val="-1.50375939849625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472E-4CBE-BF27-538B982B148C}"/>
                </c:ext>
              </c:extLst>
            </c:dLbl>
            <c:dLbl>
              <c:idx val="3"/>
              <c:layout>
                <c:manualLayout>
                  <c:x val="4.861744150714024E-3"/>
                  <c:y val="-5.01253132832080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472E-4CBE-BF27-538B982B148C}"/>
                </c:ext>
              </c:extLst>
            </c:dLbl>
            <c:dLbl>
              <c:idx val="4"/>
              <c:layout>
                <c:manualLayout>
                  <c:x val="1.2154360376785082E-2"/>
                  <c:y val="-7.51879699248120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472E-4CBE-BF27-538B982B148C}"/>
                </c:ext>
              </c:extLst>
            </c:dLbl>
            <c:dLbl>
              <c:idx val="5"/>
              <c:layout>
                <c:manualLayout>
                  <c:x val="6.0771801883925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472E-4CBE-BF27-538B982B148C}"/>
                </c:ext>
              </c:extLst>
            </c:dLbl>
            <c:dLbl>
              <c:idx val="6"/>
              <c:layout>
                <c:manualLayout>
                  <c:x val="7.2926162260711028E-3"/>
                  <c:y val="-2.50626566416040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472E-4CBE-BF27-538B982B148C}"/>
                </c:ext>
              </c:extLst>
            </c:dLbl>
            <c:dLbl>
              <c:idx val="7"/>
              <c:layout>
                <c:manualLayout>
                  <c:x val="6.0771801883924967E-3"/>
                  <c:y val="-1.50375939849624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472E-4CBE-BF27-538B982B148C}"/>
                </c:ext>
              </c:extLst>
            </c:dLbl>
            <c:dLbl>
              <c:idx val="8"/>
              <c:layout>
                <c:manualLayout>
                  <c:x val="1.0938924339106655E-2"/>
                  <c:y val="-4.594767305150072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472E-4CBE-BF27-538B982B148C}"/>
                </c:ext>
              </c:extLst>
            </c:dLbl>
            <c:dLbl>
              <c:idx val="9"/>
              <c:layout>
                <c:manualLayout>
                  <c:x val="4.861744150713890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472E-4CBE-BF27-538B982B148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ENTIDAD'!$B$20:$K$20</c:f>
              <c:numCache>
                <c:formatCode>0.00%</c:formatCode>
                <c:ptCount val="10"/>
                <c:pt idx="0">
                  <c:v>0.84899999999999998</c:v>
                </c:pt>
                <c:pt idx="1">
                  <c:v>0.84844000000000008</c:v>
                </c:pt>
                <c:pt idx="2">
                  <c:v>0.83360000000000001</c:v>
                </c:pt>
                <c:pt idx="3">
                  <c:v>0.8913508</c:v>
                </c:pt>
                <c:pt idx="4">
                  <c:v>0.50749999999999995</c:v>
                </c:pt>
                <c:pt idx="5">
                  <c:v>0.81127800000000005</c:v>
                </c:pt>
                <c:pt idx="6">
                  <c:v>0.85140900000000008</c:v>
                </c:pt>
                <c:pt idx="7">
                  <c:v>0.59830000000000005</c:v>
                </c:pt>
                <c:pt idx="8">
                  <c:v>0.93719799999999998</c:v>
                </c:pt>
                <c:pt idx="9">
                  <c:v>0.86150000000000004</c:v>
                </c:pt>
              </c:numCache>
            </c:numRef>
          </c:val>
          <c:extLst>
            <c:ext xmlns:c16="http://schemas.microsoft.com/office/drawing/2014/chart" uri="{C3380CC4-5D6E-409C-BE32-E72D297353CC}">
              <c16:uniqueId val="{00000038-472E-4CBE-BF27-538B982B148C}"/>
            </c:ext>
          </c:extLst>
        </c:ser>
        <c:dLbls>
          <c:dLblPos val="outEnd"/>
          <c:showLegendKey val="0"/>
          <c:showVal val="1"/>
          <c:showCatName val="0"/>
          <c:showSerName val="0"/>
          <c:showPercent val="0"/>
          <c:showBubbleSize val="0"/>
        </c:dLbls>
        <c:gapWidth val="219"/>
        <c:overlap val="-27"/>
        <c:axId val="388353408"/>
        <c:axId val="383582144"/>
      </c:barChart>
      <c:catAx>
        <c:axId val="3883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83582144"/>
        <c:crosses val="autoZero"/>
        <c:auto val="1"/>
        <c:lblAlgn val="ctr"/>
        <c:lblOffset val="100"/>
        <c:noMultiLvlLbl val="0"/>
      </c:catAx>
      <c:valAx>
        <c:axId val="383582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88353408"/>
        <c:crosses val="autoZero"/>
        <c:crossBetween val="between"/>
      </c:valAx>
      <c:spPr>
        <a:noFill/>
        <a:ln>
          <a:noFill/>
        </a:ln>
        <a:effectLst/>
      </c:spPr>
    </c:plotArea>
    <c:plotVisOnly val="1"/>
    <c:dispBlanksAs val="gap"/>
    <c:showDLblsOverMax val="0"/>
  </c:chart>
  <c:spPr>
    <a:solidFill>
      <a:schemeClr val="bg1"/>
    </a:solidFill>
    <a:ln w="38100" cap="flat" cmpd="sng" algn="ctr">
      <a:solidFill>
        <a:srgbClr val="0070C0"/>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Gestión Misional y de Gobierno - Cumplimiento 2017</a:t>
            </a:r>
          </a:p>
        </c:rich>
      </c:tx>
      <c:layout>
        <c:manualLayout>
          <c:xMode val="edge"/>
          <c:yMode val="edge"/>
          <c:x val="0.16294241277847835"/>
          <c:y val="2.595296025952960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25146759924764173"/>
          <c:y val="0.1285532374146662"/>
          <c:w val="0.71829789668661992"/>
          <c:h val="0.78710423970726284"/>
        </c:manualLayout>
      </c:layout>
      <c:barChart>
        <c:barDir val="bar"/>
        <c:grouping val="clustered"/>
        <c:varyColors val="0"/>
        <c:ser>
          <c:idx val="0"/>
          <c:order val="0"/>
          <c:tx>
            <c:strRef>
              <c:f>Tablas_grafica!$A$24</c:f>
              <c:strCache>
                <c:ptCount val="1"/>
                <c:pt idx="0">
                  <c:v>Gestiòn Misional y de Gobierno</c:v>
                </c:pt>
              </c:strCache>
            </c:strRef>
          </c:tx>
          <c:spPr>
            <a:solidFill>
              <a:schemeClr val="accent3"/>
            </a:solidFill>
            <a:ln w="9525" cap="flat" cmpd="sng" algn="ctr">
              <a:noFill/>
              <a:round/>
            </a:ln>
            <a:effectLst/>
          </c:spPr>
          <c:invertIfNegative val="0"/>
          <c:dPt>
            <c:idx val="4"/>
            <c:invertIfNegative val="0"/>
            <c:bubble3D val="0"/>
            <c:spPr>
              <a:solidFill>
                <a:schemeClr val="accent2">
                  <a:lumMod val="20000"/>
                  <a:lumOff val="80000"/>
                </a:schemeClr>
              </a:solidFill>
              <a:ln w="9525" cap="flat" cmpd="sng" algn="ctr">
                <a:noFill/>
                <a:round/>
              </a:ln>
              <a:effectLst/>
            </c:spPr>
            <c:extLst>
              <c:ext xmlns:c16="http://schemas.microsoft.com/office/drawing/2014/chart" uri="{C3380CC4-5D6E-409C-BE32-E72D297353CC}">
                <c16:uniqueId val="{00000004-775B-48B7-B5A7-967B4B5F5CC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Tablas_grafica!$B$23:$K$23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Tablas_grafica!$B$24:$K$24</c:f>
              <c:numCache>
                <c:formatCode>0.0%</c:formatCode>
                <c:ptCount val="10"/>
                <c:pt idx="0">
                  <c:v>0.89957606293897407</c:v>
                </c:pt>
                <c:pt idx="1">
                  <c:v>0.80993893954000806</c:v>
                </c:pt>
                <c:pt idx="2">
                  <c:v>1</c:v>
                </c:pt>
                <c:pt idx="3">
                  <c:v>1</c:v>
                </c:pt>
                <c:pt idx="4">
                  <c:v>0.51604117647058823</c:v>
                </c:pt>
                <c:pt idx="5">
                  <c:v>0.85255555555555551</c:v>
                </c:pt>
                <c:pt idx="6">
                  <c:v>0.97499999999999998</c:v>
                </c:pt>
                <c:pt idx="7">
                  <c:v>0.97140000000000004</c:v>
                </c:pt>
                <c:pt idx="8">
                  <c:v>1</c:v>
                </c:pt>
                <c:pt idx="9">
                  <c:v>1</c:v>
                </c:pt>
              </c:numCache>
            </c:numRef>
          </c:val>
          <c:extLst>
            <c:ext xmlns:c16="http://schemas.microsoft.com/office/drawing/2014/chart" uri="{C3380CC4-5D6E-409C-BE32-E72D297353CC}">
              <c16:uniqueId val="{00000000-29FF-49C7-ABD9-8A334070213B}"/>
            </c:ext>
          </c:extLst>
        </c:ser>
        <c:dLbls>
          <c:dLblPos val="inEnd"/>
          <c:showLegendKey val="0"/>
          <c:showVal val="1"/>
          <c:showCatName val="0"/>
          <c:showSerName val="0"/>
          <c:showPercent val="0"/>
          <c:showBubbleSize val="0"/>
        </c:dLbls>
        <c:gapWidth val="65"/>
        <c:axId val="352111232"/>
        <c:axId val="388048272"/>
      </c:barChart>
      <c:catAx>
        <c:axId val="3521112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s-CO"/>
          </a:p>
        </c:txPr>
        <c:crossAx val="388048272"/>
        <c:crosses val="autoZero"/>
        <c:auto val="1"/>
        <c:lblAlgn val="ctr"/>
        <c:lblOffset val="100"/>
        <c:noMultiLvlLbl val="0"/>
      </c:catAx>
      <c:valAx>
        <c:axId val="38804827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crossAx val="352111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400" b="1" i="0" u="none" strike="noStrike" baseline="0">
                <a:effectLst/>
              </a:rPr>
              <a:t>Consolidado </a:t>
            </a:r>
            <a:r>
              <a:rPr lang="es-ES" b="1"/>
              <a:t>Plan de Acción Sectorial 2017</a:t>
            </a:r>
          </a:p>
        </c:rich>
      </c:tx>
      <c:layout>
        <c:manualLayout>
          <c:xMode val="edge"/>
          <c:yMode val="edge"/>
          <c:x val="0.2233875872223289"/>
          <c:y val="6.709556042336813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03113825867577"/>
          <c:y val="0.19938572719060524"/>
          <c:w val="0.46928557295410417"/>
          <c:h val="0.63774747668736531"/>
        </c:manualLayout>
      </c:layout>
      <c:barChart>
        <c:barDir val="bar"/>
        <c:grouping val="clustered"/>
        <c:varyColors val="0"/>
        <c:ser>
          <c:idx val="0"/>
          <c:order val="0"/>
          <c:tx>
            <c:strRef>
              <c:f>Consolidado_politica!$B$2</c:f>
              <c:strCache>
                <c:ptCount val="1"/>
                <c:pt idx="0">
                  <c:v>PROGRAMADO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Consolidado_politica!$B$3:$B$7</c:f>
            </c:numRef>
          </c:val>
          <c:extLst>
            <c:ext xmlns:c16="http://schemas.microsoft.com/office/drawing/2014/chart" uri="{C3380CC4-5D6E-409C-BE32-E72D297353CC}">
              <c16:uniqueId val="{00000000-8269-41BD-98B2-2776B4ADE516}"/>
            </c:ext>
          </c:extLst>
        </c:ser>
        <c:ser>
          <c:idx val="1"/>
          <c:order val="1"/>
          <c:tx>
            <c:strRef>
              <c:f>Consolidado_politica!$C$2</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Consolidado_politica!$C$3:$C$7</c:f>
            </c:numRef>
          </c:val>
          <c:extLst>
            <c:ext xmlns:c16="http://schemas.microsoft.com/office/drawing/2014/chart" uri="{C3380CC4-5D6E-409C-BE32-E72D297353CC}">
              <c16:uniqueId val="{00000001-8269-41BD-98B2-2776B4ADE516}"/>
            </c:ext>
          </c:extLst>
        </c:ser>
        <c:ser>
          <c:idx val="2"/>
          <c:order val="2"/>
          <c:tx>
            <c:strRef>
              <c:f>Consolidado_politica!$D$2</c:f>
              <c:strCache>
                <c:ptCount val="1"/>
                <c:pt idx="0">
                  <c:v>PROGRAMADO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Consolidado_politica!$D$3:$D$7</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2-8269-41BD-98B2-2776B4ADE516}"/>
            </c:ext>
          </c:extLst>
        </c:ser>
        <c:ser>
          <c:idx val="3"/>
          <c:order val="3"/>
          <c:tx>
            <c:strRef>
              <c:f>Consolidado_politica!$E$2</c:f>
              <c:strCache>
                <c:ptCount val="1"/>
                <c:pt idx="0">
                  <c:v>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Consolidado_politica!$E$3:$E$7</c:f>
              <c:numCache>
                <c:formatCode>0.00%</c:formatCode>
                <c:ptCount val="5"/>
                <c:pt idx="0">
                  <c:v>0.70531117345051253</c:v>
                </c:pt>
                <c:pt idx="1">
                  <c:v>0.90754599999999996</c:v>
                </c:pt>
                <c:pt idx="2">
                  <c:v>0.88847999999999983</c:v>
                </c:pt>
                <c:pt idx="3">
                  <c:v>0.90121499999999988</c:v>
                </c:pt>
                <c:pt idx="4">
                  <c:v>0.79754690000000006</c:v>
                </c:pt>
              </c:numCache>
            </c:numRef>
          </c:val>
          <c:extLst>
            <c:ext xmlns:c16="http://schemas.microsoft.com/office/drawing/2014/chart" uri="{C3380CC4-5D6E-409C-BE32-E72D297353CC}">
              <c16:uniqueId val="{00000003-8269-41BD-98B2-2776B4ADE516}"/>
            </c:ext>
          </c:extLst>
        </c:ser>
        <c:dLbls>
          <c:showLegendKey val="0"/>
          <c:showVal val="0"/>
          <c:showCatName val="0"/>
          <c:showSerName val="0"/>
          <c:showPercent val="0"/>
          <c:showBubbleSize val="0"/>
        </c:dLbls>
        <c:gapWidth val="182"/>
        <c:axId val="504668656"/>
        <c:axId val="504669488"/>
      </c:barChart>
      <c:catAx>
        <c:axId val="504668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4669488"/>
        <c:crosses val="autoZero"/>
        <c:auto val="1"/>
        <c:lblAlgn val="ctr"/>
        <c:lblOffset val="100"/>
        <c:noMultiLvlLbl val="0"/>
      </c:catAx>
      <c:valAx>
        <c:axId val="504669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4668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13</xdr:col>
      <xdr:colOff>209550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10058400" cy="77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xdr:colOff>
      <xdr:row>0</xdr:row>
      <xdr:rowOff>0</xdr:rowOff>
    </xdr:from>
    <xdr:to>
      <xdr:col>2</xdr:col>
      <xdr:colOff>461942</xdr:colOff>
      <xdr:row>3</xdr:row>
      <xdr:rowOff>428573</xdr:rowOff>
    </xdr:to>
    <xdr:pic>
      <xdr:nvPicPr>
        <xdr:cNvPr id="2" name="Imagen 46" descr="Recorte de pantall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4" y="15875"/>
          <a:ext cx="3886490" cy="1463046"/>
        </a:xfrm>
        <a:prstGeom prst="rect">
          <a:avLst/>
        </a:prstGeom>
      </xdr:spPr>
    </xdr:pic>
    <xdr:clientData/>
  </xdr:twoCellAnchor>
  <xdr:twoCellAnchor editAs="oneCell">
    <xdr:from>
      <xdr:col>0</xdr:col>
      <xdr:colOff>79374</xdr:colOff>
      <xdr:row>0</xdr:row>
      <xdr:rowOff>15875</xdr:rowOff>
    </xdr:from>
    <xdr:to>
      <xdr:col>2</xdr:col>
      <xdr:colOff>470560</xdr:colOff>
      <xdr:row>3</xdr:row>
      <xdr:rowOff>478919</xdr:rowOff>
    </xdr:to>
    <xdr:pic>
      <xdr:nvPicPr>
        <xdr:cNvPr id="3" name="Imagen 46" descr="Recorte de pantalla">
          <a:extLst>
            <a:ext uri="{FF2B5EF4-FFF2-40B4-BE49-F238E27FC236}">
              <a16:creationId xmlns:a16="http://schemas.microsoft.com/office/drawing/2014/main" id="{F3E64BBB-0950-4D77-96E2-FAB85FA35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4" y="15875"/>
          <a:ext cx="3888222" cy="1441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0</xdr:rowOff>
    </xdr:from>
    <xdr:to>
      <xdr:col>2</xdr:col>
      <xdr:colOff>571499</xdr:colOff>
      <xdr:row>4</xdr:row>
      <xdr:rowOff>27213</xdr:rowOff>
    </xdr:to>
    <xdr:pic>
      <xdr:nvPicPr>
        <xdr:cNvPr id="2" name="Imagen 46" descr="Recorte de pantalla">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0"/>
          <a:ext cx="5347607" cy="1564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40822</xdr:colOff>
      <xdr:row>0</xdr:row>
      <xdr:rowOff>13609</xdr:rowOff>
    </xdr:from>
    <xdr:to>
      <xdr:col>2</xdr:col>
      <xdr:colOff>13608</xdr:colOff>
      <xdr:row>4</xdr:row>
      <xdr:rowOff>40822</xdr:rowOff>
    </xdr:to>
    <xdr:pic>
      <xdr:nvPicPr>
        <xdr:cNvPr id="3" name="Imagen 46" descr="Recorte de pantalla">
          <a:extLst>
            <a:ext uri="{FF2B5EF4-FFF2-40B4-BE49-F238E27FC236}">
              <a16:creationId xmlns:a16="http://schemas.microsoft.com/office/drawing/2014/main" id="{A6DF9A62-487C-499F-A535-9D42470BD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2" y="13609"/>
          <a:ext cx="5497286" cy="15920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79375</xdr:colOff>
      <xdr:row>0</xdr:row>
      <xdr:rowOff>15874</xdr:rowOff>
    </xdr:from>
    <xdr:to>
      <xdr:col>2</xdr:col>
      <xdr:colOff>68037</xdr:colOff>
      <xdr:row>3</xdr:row>
      <xdr:rowOff>571499</xdr:rowOff>
    </xdr:to>
    <xdr:pic>
      <xdr:nvPicPr>
        <xdr:cNvPr id="2" name="Imagen 46" descr="Recorte de pantalla">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5874"/>
          <a:ext cx="4873626" cy="15353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27214</xdr:colOff>
      <xdr:row>0</xdr:row>
      <xdr:rowOff>15875</xdr:rowOff>
    </xdr:from>
    <xdr:to>
      <xdr:col>2</xdr:col>
      <xdr:colOff>0</xdr:colOff>
      <xdr:row>3</xdr:row>
      <xdr:rowOff>476250</xdr:rowOff>
    </xdr:to>
    <xdr:pic>
      <xdr:nvPicPr>
        <xdr:cNvPr id="2" name="Imagen 46" descr="Recorte de pantalla">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15875"/>
          <a:ext cx="4980215" cy="1440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114301</xdr:colOff>
      <xdr:row>21</xdr:row>
      <xdr:rowOff>104775</xdr:rowOff>
    </xdr:from>
    <xdr:to>
      <xdr:col>10</xdr:col>
      <xdr:colOff>742951</xdr:colOff>
      <xdr:row>42</xdr:row>
      <xdr:rowOff>152400</xdr:rowOff>
    </xdr:to>
    <xdr:graphicFrame macro="">
      <xdr:nvGraphicFramePr>
        <xdr:cNvPr id="2" name="Gráfico 1">
          <a:extLst>
            <a:ext uri="{FF2B5EF4-FFF2-40B4-BE49-F238E27FC236}">
              <a16:creationId xmlns:a16="http://schemas.microsoft.com/office/drawing/2014/main" id="{E2AD4FFD-BA5C-4335-ACE3-4D2F1ADFF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9526</xdr:colOff>
      <xdr:row>25</xdr:row>
      <xdr:rowOff>161924</xdr:rowOff>
    </xdr:from>
    <xdr:to>
      <xdr:col>11</xdr:col>
      <xdr:colOff>38100</xdr:colOff>
      <xdr:row>46</xdr:row>
      <xdr:rowOff>76199</xdr:rowOff>
    </xdr:to>
    <xdr:graphicFrame macro="">
      <xdr:nvGraphicFramePr>
        <xdr:cNvPr id="2" name="Gráfico 1">
          <a:extLst>
            <a:ext uri="{FF2B5EF4-FFF2-40B4-BE49-F238E27FC236}">
              <a16:creationId xmlns:a16="http://schemas.microsoft.com/office/drawing/2014/main" id="{B8ED3245-60F1-4769-9B8A-047E2B786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295275</xdr:colOff>
      <xdr:row>11</xdr:row>
      <xdr:rowOff>161925</xdr:rowOff>
    </xdr:from>
    <xdr:to>
      <xdr:col>7</xdr:col>
      <xdr:colOff>323850</xdr:colOff>
      <xdr:row>32</xdr:row>
      <xdr:rowOff>161925</xdr:rowOff>
    </xdr:to>
    <xdr:graphicFrame macro="">
      <xdr:nvGraphicFramePr>
        <xdr:cNvPr id="2" name="Gráfico 1">
          <a:extLst>
            <a:ext uri="{FF2B5EF4-FFF2-40B4-BE49-F238E27FC236}">
              <a16:creationId xmlns:a16="http://schemas.microsoft.com/office/drawing/2014/main" id="{3AE2FDC8-DF2B-45DF-8200-6120D9592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DO_2%20CICLO_2017/Planes%20de%20acci&#243;n%202017/PLAN%20SECTORIAL%202017/2do%20Trimestre/CONSOLIDADO%20SEMAFORIZADO%20ajustes%20ITFIP%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MEN%202017-JUNIO12345/PLAN%20DE%20ACCION/SECTORIAL/MATRIZ%20DE%20SEGUIMIENT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ECTORIAL 2017"/>
      <sheetName val="GESTION MISIONAL Y DE GOBIERNO"/>
      <sheetName val="TRANSP. ANTICOR Y PARTIC CIUDAD"/>
      <sheetName val="GESTIÓN TALENTO HUMANO"/>
      <sheetName val="EFICIENCIA ADMINISTRATIVA"/>
      <sheetName val="GESTIÓN FINANCIERA"/>
      <sheetName val="CONSOLIDADO TOTAL"/>
      <sheetName val="GRAFICA POR ENTIDAD"/>
      <sheetName val="sdo"/>
      <sheetName val="Hoja2"/>
    </sheetNames>
    <sheetDataSet>
      <sheetData sheetId="0"/>
      <sheetData sheetId="1"/>
      <sheetData sheetId="2">
        <row r="35">
          <cell r="M35">
            <v>0.64500000000000002</v>
          </cell>
          <cell r="N35">
            <v>0.65999999999999992</v>
          </cell>
          <cell r="O35">
            <v>0.62</v>
          </cell>
          <cell r="P35">
            <v>0.67499999999999993</v>
          </cell>
          <cell r="Q35">
            <v>0.53800000000000003</v>
          </cell>
          <cell r="R35">
            <v>0.50900000000000012</v>
          </cell>
          <cell r="S35">
            <v>0.47999500000000006</v>
          </cell>
          <cell r="T35">
            <v>0.16250000000000001</v>
          </cell>
          <cell r="U35">
            <v>0.64500000000000002</v>
          </cell>
          <cell r="V35">
            <v>0.51500000000000001</v>
          </cell>
        </row>
        <row r="37">
          <cell r="M37">
            <v>0.129</v>
          </cell>
          <cell r="N37">
            <v>0.13199999999999998</v>
          </cell>
          <cell r="O37">
            <v>0.124</v>
          </cell>
          <cell r="P37">
            <v>0.13499999999999998</v>
          </cell>
          <cell r="Q37">
            <v>0.10760000000000002</v>
          </cell>
          <cell r="R37">
            <v>0.10180000000000003</v>
          </cell>
          <cell r="S37">
            <v>9.5999000000000015E-2</v>
          </cell>
          <cell r="T37">
            <v>3.2500000000000001E-2</v>
          </cell>
          <cell r="U37">
            <v>0.129</v>
          </cell>
          <cell r="V37">
            <v>0.10300000000000001</v>
          </cell>
        </row>
      </sheetData>
      <sheetData sheetId="3">
        <row r="51">
          <cell r="M51">
            <v>0.59933333333333338</v>
          </cell>
          <cell r="N51">
            <v>0.55600000000000005</v>
          </cell>
          <cell r="O51">
            <v>0.42841666666666667</v>
          </cell>
          <cell r="P51">
            <v>0.51541666666666663</v>
          </cell>
          <cell r="Q51">
            <v>0.20833333333333334</v>
          </cell>
          <cell r="R51">
            <v>0.45458333333333334</v>
          </cell>
          <cell r="S51">
            <v>0.46791000000000005</v>
          </cell>
          <cell r="T51">
            <v>0.49006666666666671</v>
          </cell>
          <cell r="U51">
            <v>0.33624999999999999</v>
          </cell>
          <cell r="V51">
            <v>0.48699999999999999</v>
          </cell>
        </row>
        <row r="53">
          <cell r="M53">
            <v>0.11986666666666668</v>
          </cell>
          <cell r="N53">
            <v>0.11120000000000002</v>
          </cell>
          <cell r="O53">
            <v>8.5683333333333334E-2</v>
          </cell>
          <cell r="P53">
            <v>0.10308333333333333</v>
          </cell>
          <cell r="Q53">
            <v>4.1666666666666671E-2</v>
          </cell>
          <cell r="R53">
            <v>9.0916666666666673E-2</v>
          </cell>
          <cell r="S53">
            <v>9.3582000000000012E-2</v>
          </cell>
          <cell r="T53">
            <v>9.8013333333333341E-2</v>
          </cell>
          <cell r="U53">
            <v>6.7250000000000004E-2</v>
          </cell>
          <cell r="V53">
            <v>9.74E-2</v>
          </cell>
        </row>
      </sheetData>
      <sheetData sheetId="4">
        <row r="33">
          <cell r="M33">
            <v>0.52974999999999994</v>
          </cell>
          <cell r="N33">
            <v>0.51924999999999999</v>
          </cell>
          <cell r="O33">
            <v>0.41912500000000003</v>
          </cell>
          <cell r="P33">
            <v>0.4405</v>
          </cell>
          <cell r="Q33">
            <v>0.26924999999999999</v>
          </cell>
          <cell r="R33">
            <v>0.46924999999999994</v>
          </cell>
          <cell r="S33">
            <v>0.46549999999999997</v>
          </cell>
          <cell r="T33">
            <v>0.14749999999999999</v>
          </cell>
          <cell r="U33">
            <v>0.38850000000000001</v>
          </cell>
          <cell r="V33">
            <v>0.27550000000000002</v>
          </cell>
        </row>
        <row r="35">
          <cell r="M35">
            <v>0.10594999999999999</v>
          </cell>
          <cell r="N35">
            <v>0.10385</v>
          </cell>
          <cell r="O35">
            <v>8.3825000000000011E-2</v>
          </cell>
          <cell r="P35">
            <v>8.8100000000000012E-2</v>
          </cell>
          <cell r="Q35">
            <v>5.3850000000000002E-2</v>
          </cell>
          <cell r="R35">
            <v>9.3849999999999989E-2</v>
          </cell>
          <cell r="S35">
            <v>9.3100000000000002E-2</v>
          </cell>
          <cell r="T35">
            <v>2.9499999999999998E-2</v>
          </cell>
          <cell r="U35">
            <v>7.7700000000000005E-2</v>
          </cell>
          <cell r="V35">
            <v>5.510000000000001E-2</v>
          </cell>
        </row>
      </sheetData>
      <sheetData sheetId="5">
        <row r="24">
          <cell r="M24">
            <v>0.55890000000000006</v>
          </cell>
          <cell r="N24">
            <v>0.77210000000000001</v>
          </cell>
          <cell r="O24">
            <v>0.40700000000000003</v>
          </cell>
          <cell r="P24">
            <v>0.34</v>
          </cell>
          <cell r="Q24">
            <v>0.55200000000000005</v>
          </cell>
          <cell r="R24">
            <v>0.59410000000000007</v>
          </cell>
          <cell r="S24">
            <v>0.40149999999999997</v>
          </cell>
          <cell r="T24">
            <v>0.45169999999999999</v>
          </cell>
          <cell r="U24">
            <v>0.55200000000000005</v>
          </cell>
          <cell r="V24">
            <v>0.37679999999999997</v>
          </cell>
        </row>
        <row r="26">
          <cell r="M26">
            <v>0.11178000000000002</v>
          </cell>
          <cell r="N26">
            <v>0.15442</v>
          </cell>
          <cell r="O26">
            <v>8.1400000000000014E-2</v>
          </cell>
          <cell r="P26">
            <v>6.8000000000000005E-2</v>
          </cell>
          <cell r="Q26">
            <v>0.11040000000000001</v>
          </cell>
          <cell r="R26">
            <v>0.11882000000000002</v>
          </cell>
          <cell r="S26">
            <v>8.0299999999999996E-2</v>
          </cell>
          <cell r="T26">
            <v>9.0340000000000004E-2</v>
          </cell>
          <cell r="U26">
            <v>0.11040000000000001</v>
          </cell>
          <cell r="V26">
            <v>7.5359999999999996E-2</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ECTORIAL 2017"/>
      <sheetName val="GESTION MISIONAL Y DE GOBIERNO"/>
      <sheetName val="TRANSP. ANTICOR Y PARTIC CIUDAD"/>
      <sheetName val="GESTIÓN TALENTO HUMANO"/>
      <sheetName val="EFICIENCIA ADMINISTRATIVA"/>
      <sheetName val="GESTIÓN FINANCIERA"/>
      <sheetName val="CONSOLIDADO TOTAL"/>
      <sheetName val="GRAFICA POR ENTIDAD"/>
      <sheetName val="CONSOLIDADO POR POLIT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file:///\\icfesserv5\Analisisitems$\index.html%0a%0aDocumentos%20y%20salidas%20de%20las%20corridas%20relacionadas%20con%20la%20calificaci&#243;n%20de%20Saber%203,5,%209%20y%20Saber%20TyT.%20" TargetMode="External"/><Relationship Id="rId7" Type="http://schemas.openxmlformats.org/officeDocument/2006/relationships/comments" Target="../comments1.xml"/><Relationship Id="rId2" Type="http://schemas.openxmlformats.org/officeDocument/2006/relationships/hyperlink" Target="https://drive.google.com/drive/folders/0B78WdVHnMq9Qc0FRQmpfUzlWUTA" TargetMode="External"/><Relationship Id="rId1" Type="http://schemas.openxmlformats.org/officeDocument/2006/relationships/hyperlink" Target="http://www.icetex.gov.co/dnnpro5/Default.aspx?tabid=169"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4" workbookViewId="0">
      <selection activeCell="P23" sqref="P23"/>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385B-BA2F-4C4C-9C6B-063134E04314}">
  <dimension ref="A1:E9"/>
  <sheetViews>
    <sheetView workbookViewId="0">
      <selection activeCell="L19" sqref="L19"/>
    </sheetView>
  </sheetViews>
  <sheetFormatPr baseColWidth="10" defaultRowHeight="14.25" x14ac:dyDescent="0.2"/>
  <cols>
    <col min="1" max="1" width="32.42578125" style="70" customWidth="1"/>
    <col min="2" max="3" width="0" style="70" hidden="1" customWidth="1"/>
    <col min="4" max="4" width="17.5703125" style="70" customWidth="1"/>
    <col min="5" max="5" width="20.42578125" style="70" customWidth="1"/>
    <col min="6" max="16384" width="11.42578125" style="70"/>
  </cols>
  <sheetData>
    <row r="1" spans="1:5" ht="14.25" customHeight="1" x14ac:dyDescent="0.25">
      <c r="A1" s="746">
        <v>2017</v>
      </c>
      <c r="B1" s="746"/>
      <c r="C1" s="746"/>
      <c r="D1" s="746"/>
      <c r="E1" s="747"/>
    </row>
    <row r="2" spans="1:5" ht="15" x14ac:dyDescent="0.25">
      <c r="A2" s="525" t="s">
        <v>262</v>
      </c>
      <c r="B2" s="526" t="s">
        <v>272</v>
      </c>
      <c r="C2" s="526" t="s">
        <v>273</v>
      </c>
      <c r="D2" s="526" t="s">
        <v>272</v>
      </c>
      <c r="E2" s="526" t="s">
        <v>273</v>
      </c>
    </row>
    <row r="3" spans="1:5" ht="27" customHeight="1" x14ac:dyDescent="0.2">
      <c r="A3" s="528" t="s">
        <v>134</v>
      </c>
      <c r="B3" s="128">
        <v>0.25</v>
      </c>
      <c r="C3" s="129">
        <v>0.21</v>
      </c>
      <c r="D3" s="529">
        <v>1</v>
      </c>
      <c r="E3" s="137">
        <f>+Tablas_grafica!L24</f>
        <v>0.70531117345051253</v>
      </c>
    </row>
    <row r="4" spans="1:5" ht="28.5" x14ac:dyDescent="0.2">
      <c r="A4" s="531" t="s">
        <v>274</v>
      </c>
      <c r="B4" s="532" t="e">
        <f>'[2]TRANSP. ANTICOR Y PARTIC CIUDAD'!B33</f>
        <v>#REF!</v>
      </c>
      <c r="C4" s="533">
        <v>0.37</v>
      </c>
      <c r="D4" s="534">
        <v>1</v>
      </c>
      <c r="E4" s="533">
        <f>+'CONSOLIDADO TOTAL'!L8</f>
        <v>0.90754599999999996</v>
      </c>
    </row>
    <row r="5" spans="1:5" ht="26.25" customHeight="1" x14ac:dyDescent="0.2">
      <c r="A5" s="528" t="s">
        <v>22</v>
      </c>
      <c r="B5" s="130" t="e">
        <f>'[2]GESTIÓN TALENTO HUMANO'!B49</f>
        <v>#REF!</v>
      </c>
      <c r="C5" s="131">
        <v>0.23</v>
      </c>
      <c r="D5" s="530">
        <v>1</v>
      </c>
      <c r="E5" s="132">
        <f>+'CONSOLIDADO TOTAL'!L11</f>
        <v>0.88847999999999983</v>
      </c>
    </row>
    <row r="6" spans="1:5" ht="24.75" customHeight="1" x14ac:dyDescent="0.2">
      <c r="A6" s="531" t="s">
        <v>26</v>
      </c>
      <c r="B6" s="532" t="e">
        <f>'[2]EFICIENCIA ADMINISTRATIVA'!B31</f>
        <v>#REF!</v>
      </c>
      <c r="C6" s="533">
        <v>0.2</v>
      </c>
      <c r="D6" s="534">
        <v>1</v>
      </c>
      <c r="E6" s="533">
        <f>+'CONSOLIDADO TOTAL'!L14</f>
        <v>0.90121499999999988</v>
      </c>
    </row>
    <row r="7" spans="1:5" ht="21.75" customHeight="1" x14ac:dyDescent="0.2">
      <c r="A7" s="528" t="s">
        <v>29</v>
      </c>
      <c r="B7" s="130" t="e">
        <f>'[2]GESTIÓN FINANCIERA'!B22</f>
        <v>#REF!</v>
      </c>
      <c r="C7" s="133">
        <v>0.32</v>
      </c>
      <c r="D7" s="530">
        <v>1</v>
      </c>
      <c r="E7" s="132">
        <f>+Tablas_grafica!L13</f>
        <v>0.79754690000000006</v>
      </c>
    </row>
    <row r="8" spans="1:5" ht="20.25" customHeight="1" x14ac:dyDescent="0.2">
      <c r="A8" s="743" t="s">
        <v>275</v>
      </c>
      <c r="B8" s="744"/>
      <c r="C8" s="744"/>
      <c r="D8" s="745"/>
      <c r="E8" s="527">
        <f>AVERAGE(E3:E7)</f>
        <v>0.84001981469010256</v>
      </c>
    </row>
    <row r="9" spans="1:5" x14ac:dyDescent="0.2">
      <c r="A9" s="134"/>
    </row>
  </sheetData>
  <mergeCells count="2">
    <mergeCell ref="A8:D8"/>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220"/>
  <sheetViews>
    <sheetView topLeftCell="B204" zoomScale="70" zoomScaleNormal="70" workbookViewId="0">
      <selection activeCell="D238" sqref="D238"/>
    </sheetView>
  </sheetViews>
  <sheetFormatPr baseColWidth="10" defaultColWidth="11.42578125" defaultRowHeight="15.75" x14ac:dyDescent="0.25"/>
  <cols>
    <col min="1" max="1" width="23.140625" style="39" customWidth="1"/>
    <col min="2" max="2" width="29.28515625" style="39" customWidth="1"/>
    <col min="3" max="3" width="24.5703125" style="39" customWidth="1"/>
    <col min="4" max="4" width="21.42578125" style="39" customWidth="1"/>
    <col min="5" max="5" width="25.140625" style="39" customWidth="1"/>
    <col min="6" max="6" width="35" style="39" customWidth="1"/>
    <col min="7" max="7" width="34.42578125" style="51" customWidth="1"/>
    <col min="8" max="8" width="28.28515625" style="39" customWidth="1"/>
    <col min="9" max="9" width="30.5703125" style="39" customWidth="1"/>
    <col min="10" max="10" width="17" style="39" customWidth="1"/>
    <col min="11" max="11" width="27.85546875" style="39" customWidth="1"/>
    <col min="12" max="12" width="31.140625" style="39" customWidth="1"/>
    <col min="13" max="13" width="36" style="39" customWidth="1"/>
    <col min="14" max="14" width="13.7109375" style="39" customWidth="1"/>
    <col min="15" max="15" width="15.5703125" style="409" customWidth="1"/>
    <col min="16" max="16" width="17.85546875" style="409" customWidth="1"/>
    <col min="17" max="17" width="18.28515625" style="409" customWidth="1"/>
    <col min="18" max="18" width="18.7109375" style="410" customWidth="1"/>
    <col min="19" max="21" width="77.7109375" style="39" hidden="1" customWidth="1"/>
    <col min="22" max="22" width="58.85546875" style="39" customWidth="1"/>
    <col min="23" max="23" width="42" style="39" hidden="1" customWidth="1"/>
    <col min="24" max="24" width="36.42578125" style="39" hidden="1" customWidth="1"/>
    <col min="25" max="25" width="39.7109375" style="39" hidden="1" customWidth="1"/>
    <col min="26" max="26" width="11.42578125" style="39"/>
    <col min="27" max="27" width="12" style="411" bestFit="1" customWidth="1"/>
    <col min="28" max="29" width="11.42578125" style="411"/>
    <col min="30" max="30" width="13.7109375" style="411" customWidth="1"/>
    <col min="31" max="16384" width="11.42578125" style="39"/>
  </cols>
  <sheetData>
    <row r="1" spans="1:30" customFormat="1" x14ac:dyDescent="0.25">
      <c r="A1" s="28"/>
      <c r="G1" s="144"/>
      <c r="H1" s="145" t="s">
        <v>277</v>
      </c>
      <c r="I1" s="145"/>
      <c r="J1" s="146"/>
      <c r="K1" s="146"/>
      <c r="L1" s="39"/>
      <c r="O1" s="147"/>
      <c r="P1" s="147"/>
      <c r="Q1" s="147"/>
      <c r="R1" s="148"/>
      <c r="X1" s="39"/>
      <c r="Y1" s="39"/>
      <c r="AA1" s="149"/>
      <c r="AB1" s="149"/>
      <c r="AC1" s="149"/>
      <c r="AD1" s="149"/>
    </row>
    <row r="2" spans="1:30" customFormat="1" x14ac:dyDescent="0.25">
      <c r="A2" s="28"/>
      <c r="G2" s="144"/>
      <c r="H2" s="145" t="s">
        <v>278</v>
      </c>
      <c r="I2" s="150"/>
      <c r="J2" s="151"/>
      <c r="K2" s="151"/>
      <c r="L2" s="39"/>
      <c r="O2" s="147"/>
      <c r="P2" s="147"/>
      <c r="Q2" s="147"/>
      <c r="R2" s="148"/>
      <c r="X2" s="39"/>
      <c r="Y2" s="39"/>
      <c r="AA2" s="149"/>
      <c r="AB2" s="149"/>
      <c r="AC2" s="149"/>
      <c r="AD2" s="149"/>
    </row>
    <row r="3" spans="1:30" customFormat="1" ht="47.25" customHeight="1" x14ac:dyDescent="0.25">
      <c r="A3" s="28"/>
      <c r="C3" s="622" t="s">
        <v>157</v>
      </c>
      <c r="D3" s="622"/>
      <c r="E3" s="622"/>
      <c r="F3" s="622"/>
      <c r="G3" s="622"/>
      <c r="H3" s="152"/>
      <c r="I3" s="152"/>
      <c r="J3" s="152"/>
      <c r="K3" s="152"/>
      <c r="L3" s="39"/>
      <c r="O3" s="147"/>
      <c r="P3" s="147"/>
      <c r="Q3" s="147"/>
      <c r="R3" s="148"/>
      <c r="X3" s="39"/>
      <c r="Y3" s="39"/>
      <c r="AA3" s="149"/>
      <c r="AB3" s="149"/>
      <c r="AC3" s="149"/>
      <c r="AD3" s="149"/>
    </row>
    <row r="4" spans="1:30" customFormat="1" ht="46.5" customHeight="1" x14ac:dyDescent="0.25">
      <c r="A4" s="28"/>
      <c r="E4" s="48"/>
      <c r="F4" s="48"/>
      <c r="G4" s="153"/>
      <c r="H4" s="145" t="s">
        <v>279</v>
      </c>
      <c r="I4" s="154"/>
      <c r="J4" s="155"/>
      <c r="K4" s="155"/>
      <c r="L4" s="39"/>
      <c r="O4" s="147"/>
      <c r="P4" s="147"/>
      <c r="Q4" s="147"/>
      <c r="R4" s="148"/>
      <c r="X4" s="39"/>
      <c r="Y4" s="39"/>
      <c r="AA4" s="149"/>
      <c r="AB4" s="149"/>
      <c r="AC4" s="149"/>
      <c r="AD4" s="149"/>
    </row>
    <row r="5" spans="1:30" s="158" customFormat="1" x14ac:dyDescent="0.25">
      <c r="A5" s="156"/>
      <c r="B5" s="157"/>
      <c r="D5" s="159"/>
      <c r="F5" s="160"/>
      <c r="G5" s="161"/>
      <c r="H5" s="162"/>
      <c r="O5" s="163"/>
      <c r="P5" s="163"/>
      <c r="Q5" s="163"/>
      <c r="R5" s="164"/>
      <c r="AA5" s="165"/>
      <c r="AB5" s="165"/>
      <c r="AC5" s="165"/>
      <c r="AD5" s="165"/>
    </row>
    <row r="6" spans="1:30" s="158" customFormat="1" ht="72" customHeight="1" x14ac:dyDescent="0.25">
      <c r="A6" s="623" t="s">
        <v>280</v>
      </c>
      <c r="B6" s="624"/>
      <c r="C6" s="166" t="s">
        <v>281</v>
      </c>
      <c r="D6" s="625" t="s">
        <v>282</v>
      </c>
      <c r="E6" s="625"/>
      <c r="F6" s="625"/>
      <c r="G6" s="625"/>
      <c r="H6" s="625"/>
      <c r="I6" s="625"/>
      <c r="J6" s="625"/>
      <c r="K6" s="625"/>
      <c r="L6" s="625"/>
      <c r="M6" s="625"/>
      <c r="N6" s="625"/>
      <c r="O6" s="625"/>
      <c r="P6" s="625"/>
      <c r="Q6" s="625"/>
      <c r="R6" s="625"/>
      <c r="S6" s="625"/>
      <c r="T6" s="625"/>
      <c r="U6" s="625"/>
      <c r="V6" s="625"/>
      <c r="W6" s="625"/>
      <c r="X6" s="625"/>
      <c r="Y6" s="625"/>
      <c r="AA6" s="165"/>
      <c r="AB6" s="165"/>
      <c r="AC6" s="165"/>
      <c r="AD6" s="165"/>
    </row>
    <row r="7" spans="1:30" s="170" customFormat="1" ht="72" customHeight="1" x14ac:dyDescent="0.25">
      <c r="A7" s="167"/>
      <c r="B7" s="167"/>
      <c r="C7" s="168"/>
      <c r="D7" s="169"/>
      <c r="E7" s="169"/>
      <c r="F7" s="169"/>
      <c r="G7" s="169"/>
      <c r="H7" s="169"/>
      <c r="I7" s="169"/>
      <c r="J7" s="169"/>
      <c r="K7" s="169"/>
      <c r="O7" s="171"/>
      <c r="P7" s="171"/>
      <c r="Q7" s="171"/>
      <c r="R7" s="172"/>
      <c r="AA7" s="173"/>
      <c r="AB7" s="173"/>
      <c r="AC7" s="173"/>
      <c r="AD7" s="173"/>
    </row>
    <row r="8" spans="1:30" s="158" customFormat="1" ht="20.25" customHeight="1" x14ac:dyDescent="0.25">
      <c r="B8" s="159"/>
      <c r="D8" s="174" t="s">
        <v>283</v>
      </c>
      <c r="E8" s="175"/>
      <c r="F8" s="175"/>
      <c r="G8" s="175"/>
      <c r="H8" s="175"/>
      <c r="I8" s="175"/>
      <c r="J8" s="175"/>
      <c r="K8" s="175"/>
      <c r="L8" s="175"/>
      <c r="M8" s="175"/>
      <c r="N8" s="175"/>
      <c r="O8" s="175"/>
      <c r="P8" s="175"/>
      <c r="Q8" s="175"/>
      <c r="R8" s="176"/>
      <c r="S8" s="175"/>
      <c r="T8" s="175"/>
      <c r="U8" s="175"/>
      <c r="V8" s="175"/>
      <c r="W8" s="175"/>
      <c r="X8" s="175"/>
      <c r="Y8" s="175"/>
      <c r="AA8" s="177">
        <f>+AVERAGE(AA11:AA71)</f>
        <v>0.17719132796488338</v>
      </c>
      <c r="AB8" s="177">
        <f>+AVERAGE(AB11:AB71)</f>
        <v>0.38564010031638996</v>
      </c>
      <c r="AC8" s="177">
        <f>+AVERAGE(AC11:AC71)</f>
        <v>0.60844970550620447</v>
      </c>
      <c r="AD8" s="177">
        <f>+AVERAGE(AD11:AD71)</f>
        <v>0.98857278017544592</v>
      </c>
    </row>
    <row r="9" spans="1:30" s="158" customFormat="1" ht="32.25" customHeight="1" x14ac:dyDescent="0.25">
      <c r="A9" s="178"/>
      <c r="B9" s="179"/>
      <c r="C9" s="179"/>
      <c r="D9" s="626" t="s">
        <v>284</v>
      </c>
      <c r="E9" s="626" t="s">
        <v>285</v>
      </c>
      <c r="F9" s="626" t="s">
        <v>286</v>
      </c>
      <c r="G9" s="626" t="s">
        <v>287</v>
      </c>
      <c r="H9" s="626" t="s">
        <v>288</v>
      </c>
      <c r="I9" s="545" t="s">
        <v>289</v>
      </c>
      <c r="J9" s="545" t="s">
        <v>290</v>
      </c>
      <c r="K9" s="547" t="s">
        <v>291</v>
      </c>
      <c r="L9" s="547"/>
      <c r="M9" s="547"/>
      <c r="N9" s="547"/>
      <c r="O9" s="542" t="s">
        <v>156</v>
      </c>
      <c r="P9" s="542"/>
      <c r="Q9" s="542"/>
      <c r="R9" s="542"/>
      <c r="S9" s="542" t="s">
        <v>292</v>
      </c>
      <c r="T9" s="542" t="s">
        <v>293</v>
      </c>
      <c r="U9" s="542" t="s">
        <v>294</v>
      </c>
      <c r="V9" s="542" t="s">
        <v>295</v>
      </c>
      <c r="W9" s="542" t="s">
        <v>296</v>
      </c>
      <c r="X9" s="542" t="s">
        <v>297</v>
      </c>
      <c r="Y9" s="542" t="s">
        <v>298</v>
      </c>
      <c r="AA9" s="542" t="s">
        <v>299</v>
      </c>
      <c r="AB9" s="542" t="s">
        <v>300</v>
      </c>
      <c r="AC9" s="542" t="s">
        <v>301</v>
      </c>
      <c r="AD9" s="542" t="s">
        <v>302</v>
      </c>
    </row>
    <row r="10" spans="1:30" s="158" customFormat="1" ht="98.25" customHeight="1" x14ac:dyDescent="0.25">
      <c r="A10" s="180"/>
      <c r="B10" s="180"/>
      <c r="C10" s="180"/>
      <c r="D10" s="626"/>
      <c r="E10" s="626"/>
      <c r="F10" s="626"/>
      <c r="G10" s="626"/>
      <c r="H10" s="626"/>
      <c r="I10" s="545"/>
      <c r="J10" s="545"/>
      <c r="K10" s="181" t="s">
        <v>303</v>
      </c>
      <c r="L10" s="182" t="s">
        <v>304</v>
      </c>
      <c r="M10" s="182" t="s">
        <v>305</v>
      </c>
      <c r="N10" s="183" t="s">
        <v>306</v>
      </c>
      <c r="O10" s="184" t="s">
        <v>8</v>
      </c>
      <c r="P10" s="184" t="s">
        <v>9</v>
      </c>
      <c r="Q10" s="184" t="s">
        <v>10</v>
      </c>
      <c r="R10" s="185" t="s">
        <v>11</v>
      </c>
      <c r="S10" s="542"/>
      <c r="T10" s="542"/>
      <c r="U10" s="542"/>
      <c r="V10" s="542"/>
      <c r="W10" s="542"/>
      <c r="X10" s="542"/>
      <c r="Y10" s="542"/>
      <c r="AA10" s="542"/>
      <c r="AB10" s="542"/>
      <c r="AC10" s="542"/>
      <c r="AD10" s="542"/>
    </row>
    <row r="11" spans="1:30" s="199" customFormat="1" ht="100.5" customHeight="1" x14ac:dyDescent="0.25">
      <c r="A11" s="186"/>
      <c r="B11" s="186"/>
      <c r="C11" s="186"/>
      <c r="D11" s="618" t="s">
        <v>307</v>
      </c>
      <c r="E11" s="618" t="s">
        <v>308</v>
      </c>
      <c r="F11" s="572" t="s">
        <v>309</v>
      </c>
      <c r="G11" s="187" t="s">
        <v>310</v>
      </c>
      <c r="H11" s="188" t="s">
        <v>311</v>
      </c>
      <c r="I11" s="187" t="s">
        <v>310</v>
      </c>
      <c r="J11" s="189">
        <f>160*5547245</f>
        <v>887559200</v>
      </c>
      <c r="K11" s="189"/>
      <c r="L11" s="190"/>
      <c r="M11" s="190"/>
      <c r="N11" s="190"/>
      <c r="O11" s="191">
        <v>0</v>
      </c>
      <c r="P11" s="192">
        <v>629338247</v>
      </c>
      <c r="Q11" s="193">
        <v>629338247</v>
      </c>
      <c r="R11" s="194">
        <v>1050401887</v>
      </c>
      <c r="S11" s="195" t="s">
        <v>312</v>
      </c>
      <c r="T11" s="196" t="s">
        <v>313</v>
      </c>
      <c r="U11" s="195" t="s">
        <v>314</v>
      </c>
      <c r="V11" s="197" t="s">
        <v>315</v>
      </c>
      <c r="W11" s="197"/>
      <c r="X11" s="197" t="s">
        <v>316</v>
      </c>
      <c r="Y11" s="198"/>
      <c r="AA11" s="200">
        <f t="shared" ref="AA11:AD26" si="0">+O11/$J11</f>
        <v>0</v>
      </c>
      <c r="AB11" s="200">
        <f t="shared" si="0"/>
        <v>0.70906622003354813</v>
      </c>
      <c r="AC11" s="200">
        <f t="shared" si="0"/>
        <v>0.70906622003354813</v>
      </c>
      <c r="AD11" s="200">
        <f t="shared" si="0"/>
        <v>1.1834724793568698</v>
      </c>
    </row>
    <row r="12" spans="1:30" s="199" customFormat="1" ht="145.5" customHeight="1" x14ac:dyDescent="0.25">
      <c r="A12" s="186"/>
      <c r="B12" s="186"/>
      <c r="C12" s="186"/>
      <c r="D12" s="618"/>
      <c r="E12" s="618"/>
      <c r="F12" s="572"/>
      <c r="G12" s="187" t="s">
        <v>317</v>
      </c>
      <c r="H12" s="188" t="s">
        <v>311</v>
      </c>
      <c r="I12" s="187" t="s">
        <v>317</v>
      </c>
      <c r="J12" s="189">
        <v>95</v>
      </c>
      <c r="K12" s="189"/>
      <c r="L12" s="190"/>
      <c r="M12" s="190"/>
      <c r="N12" s="190"/>
      <c r="O12" s="191">
        <v>95</v>
      </c>
      <c r="P12" s="192">
        <v>95</v>
      </c>
      <c r="Q12" s="193">
        <v>95</v>
      </c>
      <c r="R12" s="194">
        <v>95</v>
      </c>
      <c r="S12" s="195" t="s">
        <v>318</v>
      </c>
      <c r="T12" s="195" t="s">
        <v>319</v>
      </c>
      <c r="U12" s="195" t="s">
        <v>320</v>
      </c>
      <c r="V12" s="197" t="s">
        <v>321</v>
      </c>
      <c r="W12" s="197"/>
      <c r="X12" s="197" t="s">
        <v>316</v>
      </c>
      <c r="Y12" s="198"/>
      <c r="AA12" s="200">
        <f t="shared" si="0"/>
        <v>1</v>
      </c>
      <c r="AB12" s="200">
        <f t="shared" si="0"/>
        <v>1</v>
      </c>
      <c r="AC12" s="200">
        <f t="shared" si="0"/>
        <v>1</v>
      </c>
      <c r="AD12" s="200">
        <f t="shared" si="0"/>
        <v>1</v>
      </c>
    </row>
    <row r="13" spans="1:30" s="199" customFormat="1" ht="99" customHeight="1" x14ac:dyDescent="0.25">
      <c r="A13" s="186"/>
      <c r="B13" s="186"/>
      <c r="C13" s="186"/>
      <c r="D13" s="618"/>
      <c r="E13" s="618"/>
      <c r="F13" s="572"/>
      <c r="G13" s="187" t="s">
        <v>322</v>
      </c>
      <c r="H13" s="188" t="s">
        <v>323</v>
      </c>
      <c r="I13" s="187" t="s">
        <v>322</v>
      </c>
      <c r="J13" s="201">
        <v>100</v>
      </c>
      <c r="K13" s="202"/>
      <c r="L13" s="190"/>
      <c r="M13" s="190"/>
      <c r="N13" s="190"/>
      <c r="O13" s="191">
        <v>13</v>
      </c>
      <c r="P13" s="203">
        <v>57.09</v>
      </c>
      <c r="Q13" s="204">
        <v>86.79</v>
      </c>
      <c r="R13" s="194">
        <v>100</v>
      </c>
      <c r="S13" s="195" t="s">
        <v>324</v>
      </c>
      <c r="T13" s="196" t="s">
        <v>325</v>
      </c>
      <c r="U13" s="196" t="s">
        <v>326</v>
      </c>
      <c r="V13" s="197" t="s">
        <v>327</v>
      </c>
      <c r="W13" s="197"/>
      <c r="X13" s="197" t="s">
        <v>316</v>
      </c>
      <c r="Y13" s="198"/>
      <c r="AA13" s="200">
        <f t="shared" si="0"/>
        <v>0.13</v>
      </c>
      <c r="AB13" s="200">
        <f t="shared" si="0"/>
        <v>0.57090000000000007</v>
      </c>
      <c r="AC13" s="200">
        <f t="shared" si="0"/>
        <v>0.86790000000000012</v>
      </c>
      <c r="AD13" s="200">
        <f t="shared" si="0"/>
        <v>1</v>
      </c>
    </row>
    <row r="14" spans="1:30" s="199" customFormat="1" ht="169.5" customHeight="1" x14ac:dyDescent="0.25">
      <c r="A14" s="186"/>
      <c r="B14" s="186"/>
      <c r="C14" s="186"/>
      <c r="D14" s="618"/>
      <c r="E14" s="205" t="s">
        <v>328</v>
      </c>
      <c r="F14" s="572" t="s">
        <v>329</v>
      </c>
      <c r="G14" s="187" t="s">
        <v>330</v>
      </c>
      <c r="H14" s="188" t="s">
        <v>311</v>
      </c>
      <c r="I14" s="187" t="s">
        <v>330</v>
      </c>
      <c r="J14" s="189">
        <v>95</v>
      </c>
      <c r="K14" s="189"/>
      <c r="L14" s="190"/>
      <c r="M14" s="190"/>
      <c r="N14" s="190"/>
      <c r="O14" s="191">
        <v>35</v>
      </c>
      <c r="P14" s="192">
        <v>60</v>
      </c>
      <c r="Q14" s="192">
        <v>81</v>
      </c>
      <c r="R14" s="206">
        <v>90</v>
      </c>
      <c r="S14" s="207" t="s">
        <v>331</v>
      </c>
      <c r="T14" s="207" t="s">
        <v>332</v>
      </c>
      <c r="U14" s="207" t="s">
        <v>333</v>
      </c>
      <c r="V14" s="197" t="s">
        <v>334</v>
      </c>
      <c r="W14" s="197"/>
      <c r="X14" s="197" t="s">
        <v>316</v>
      </c>
      <c r="Y14" s="198"/>
      <c r="AA14" s="200">
        <f t="shared" si="0"/>
        <v>0.36842105263157893</v>
      </c>
      <c r="AB14" s="200">
        <f t="shared" si="0"/>
        <v>0.63157894736842102</v>
      </c>
      <c r="AC14" s="200">
        <f t="shared" si="0"/>
        <v>0.85263157894736841</v>
      </c>
      <c r="AD14" s="200">
        <f t="shared" si="0"/>
        <v>0.94736842105263153</v>
      </c>
    </row>
    <row r="15" spans="1:30" s="199" customFormat="1" ht="97.5" customHeight="1" x14ac:dyDescent="0.25">
      <c r="A15" s="186"/>
      <c r="B15" s="186"/>
      <c r="C15" s="186"/>
      <c r="D15" s="618"/>
      <c r="E15" s="572" t="s">
        <v>335</v>
      </c>
      <c r="F15" s="572"/>
      <c r="G15" s="187" t="s">
        <v>336</v>
      </c>
      <c r="H15" s="188" t="s">
        <v>311</v>
      </c>
      <c r="I15" s="187" t="s">
        <v>336</v>
      </c>
      <c r="J15" s="208">
        <v>30</v>
      </c>
      <c r="K15" s="208"/>
      <c r="L15" s="190"/>
      <c r="M15" s="190"/>
      <c r="N15" s="190"/>
      <c r="O15" s="191">
        <v>0</v>
      </c>
      <c r="P15" s="192">
        <v>0</v>
      </c>
      <c r="Q15" s="192">
        <v>0</v>
      </c>
      <c r="R15" s="206">
        <v>34</v>
      </c>
      <c r="S15" s="207" t="s">
        <v>337</v>
      </c>
      <c r="T15" s="207" t="s">
        <v>338</v>
      </c>
      <c r="U15" s="207" t="s">
        <v>339</v>
      </c>
      <c r="V15" s="197" t="s">
        <v>340</v>
      </c>
      <c r="W15" s="197"/>
      <c r="X15" s="197" t="s">
        <v>316</v>
      </c>
      <c r="Y15" s="198"/>
      <c r="AA15" s="200">
        <f t="shared" si="0"/>
        <v>0</v>
      </c>
      <c r="AB15" s="200">
        <f t="shared" si="0"/>
        <v>0</v>
      </c>
      <c r="AC15" s="200">
        <f t="shared" si="0"/>
        <v>0</v>
      </c>
      <c r="AD15" s="200">
        <f t="shared" si="0"/>
        <v>1.1333333333333333</v>
      </c>
    </row>
    <row r="16" spans="1:30" s="199" customFormat="1" ht="102.75" customHeight="1" x14ac:dyDescent="0.25">
      <c r="A16" s="186"/>
      <c r="B16" s="186"/>
      <c r="C16" s="186"/>
      <c r="D16" s="618"/>
      <c r="E16" s="572"/>
      <c r="F16" s="572"/>
      <c r="G16" s="187" t="s">
        <v>341</v>
      </c>
      <c r="H16" s="188" t="s">
        <v>311</v>
      </c>
      <c r="I16" s="187" t="s">
        <v>341</v>
      </c>
      <c r="J16" s="208">
        <v>11</v>
      </c>
      <c r="K16" s="208"/>
      <c r="L16" s="190"/>
      <c r="M16" s="190"/>
      <c r="N16" s="190"/>
      <c r="O16" s="191">
        <v>0</v>
      </c>
      <c r="P16" s="192">
        <v>0</v>
      </c>
      <c r="Q16" s="192">
        <v>19</v>
      </c>
      <c r="R16" s="206">
        <v>26</v>
      </c>
      <c r="S16" s="207" t="s">
        <v>342</v>
      </c>
      <c r="T16" s="207" t="s">
        <v>343</v>
      </c>
      <c r="U16" s="207" t="s">
        <v>344</v>
      </c>
      <c r="V16" s="197" t="s">
        <v>345</v>
      </c>
      <c r="W16" s="197"/>
      <c r="X16" s="197" t="s">
        <v>316</v>
      </c>
      <c r="Y16" s="198"/>
      <c r="AA16" s="200">
        <f t="shared" si="0"/>
        <v>0</v>
      </c>
      <c r="AB16" s="200">
        <f t="shared" si="0"/>
        <v>0</v>
      </c>
      <c r="AC16" s="200">
        <f t="shared" si="0"/>
        <v>1.7272727272727273</v>
      </c>
      <c r="AD16" s="200">
        <f t="shared" si="0"/>
        <v>2.3636363636363638</v>
      </c>
    </row>
    <row r="17" spans="1:30" s="199" customFormat="1" ht="42" customHeight="1" x14ac:dyDescent="0.25">
      <c r="A17" s="186"/>
      <c r="B17" s="186"/>
      <c r="C17" s="186"/>
      <c r="D17" s="618"/>
      <c r="E17" s="572"/>
      <c r="F17" s="572"/>
      <c r="G17" s="187" t="s">
        <v>346</v>
      </c>
      <c r="H17" s="188" t="s">
        <v>311</v>
      </c>
      <c r="I17" s="187" t="s">
        <v>346</v>
      </c>
      <c r="J17" s="208">
        <v>7000</v>
      </c>
      <c r="K17" s="208"/>
      <c r="L17" s="190"/>
      <c r="M17" s="190"/>
      <c r="N17" s="190"/>
      <c r="O17" s="191">
        <v>0</v>
      </c>
      <c r="P17" s="192">
        <v>0</v>
      </c>
      <c r="Q17" s="192">
        <v>0</v>
      </c>
      <c r="R17" s="206">
        <v>26355</v>
      </c>
      <c r="S17" s="207" t="s">
        <v>347</v>
      </c>
      <c r="T17" s="207" t="s">
        <v>348</v>
      </c>
      <c r="U17" s="207" t="s">
        <v>349</v>
      </c>
      <c r="V17" s="197" t="s">
        <v>350</v>
      </c>
      <c r="W17" s="197"/>
      <c r="X17" s="197" t="s">
        <v>316</v>
      </c>
      <c r="Y17" s="198"/>
      <c r="AA17" s="200">
        <f t="shared" si="0"/>
        <v>0</v>
      </c>
      <c r="AB17" s="200">
        <f t="shared" si="0"/>
        <v>0</v>
      </c>
      <c r="AC17" s="200">
        <f t="shared" si="0"/>
        <v>0</v>
      </c>
      <c r="AD17" s="200">
        <f t="shared" si="0"/>
        <v>3.7650000000000001</v>
      </c>
    </row>
    <row r="18" spans="1:30" s="199" customFormat="1" ht="155.25" customHeight="1" x14ac:dyDescent="0.25">
      <c r="A18" s="186"/>
      <c r="B18" s="186"/>
      <c r="C18" s="186"/>
      <c r="D18" s="618"/>
      <c r="E18" s="572"/>
      <c r="F18" s="572"/>
      <c r="G18" s="187" t="s">
        <v>351</v>
      </c>
      <c r="H18" s="188" t="s">
        <v>311</v>
      </c>
      <c r="I18" s="187" t="s">
        <v>351</v>
      </c>
      <c r="J18" s="208">
        <v>27530</v>
      </c>
      <c r="K18" s="208"/>
      <c r="L18" s="190"/>
      <c r="M18" s="190"/>
      <c r="N18" s="190"/>
      <c r="O18" s="191">
        <v>14081</v>
      </c>
      <c r="P18" s="192">
        <v>0</v>
      </c>
      <c r="Q18" s="192">
        <v>26000</v>
      </c>
      <c r="R18" s="206">
        <v>37592</v>
      </c>
      <c r="S18" s="207" t="s">
        <v>352</v>
      </c>
      <c r="T18" s="207" t="s">
        <v>353</v>
      </c>
      <c r="U18" s="207" t="s">
        <v>354</v>
      </c>
      <c r="V18" s="197" t="s">
        <v>355</v>
      </c>
      <c r="W18" s="197"/>
      <c r="X18" s="197" t="s">
        <v>316</v>
      </c>
      <c r="Y18" s="198"/>
      <c r="AA18" s="200">
        <f t="shared" si="0"/>
        <v>0.51147838721394845</v>
      </c>
      <c r="AB18" s="200">
        <f t="shared" si="0"/>
        <v>0</v>
      </c>
      <c r="AC18" s="200">
        <f t="shared" si="0"/>
        <v>0.94442426443879401</v>
      </c>
      <c r="AD18" s="200">
        <f t="shared" si="0"/>
        <v>1.3654921903378132</v>
      </c>
    </row>
    <row r="19" spans="1:30" s="199" customFormat="1" ht="93.75" customHeight="1" x14ac:dyDescent="0.25">
      <c r="A19" s="186"/>
      <c r="B19" s="186"/>
      <c r="C19" s="186"/>
      <c r="D19" s="618"/>
      <c r="E19" s="572" t="s">
        <v>356</v>
      </c>
      <c r="F19" s="620" t="s">
        <v>357</v>
      </c>
      <c r="G19" s="187" t="s">
        <v>358</v>
      </c>
      <c r="H19" s="188" t="s">
        <v>311</v>
      </c>
      <c r="I19" s="187" t="s">
        <v>358</v>
      </c>
      <c r="J19" s="208">
        <v>160</v>
      </c>
      <c r="K19" s="208"/>
      <c r="L19" s="209">
        <v>330</v>
      </c>
      <c r="M19" s="190"/>
      <c r="N19" s="190"/>
      <c r="O19" s="191">
        <v>0</v>
      </c>
      <c r="P19" s="192">
        <v>0</v>
      </c>
      <c r="Q19" s="192">
        <v>281</v>
      </c>
      <c r="R19" s="206">
        <v>353</v>
      </c>
      <c r="S19" s="207" t="s">
        <v>359</v>
      </c>
      <c r="T19" s="207" t="s">
        <v>360</v>
      </c>
      <c r="U19" s="207" t="s">
        <v>361</v>
      </c>
      <c r="V19" s="197" t="s">
        <v>362</v>
      </c>
      <c r="W19" s="197"/>
      <c r="X19" s="197" t="s">
        <v>316</v>
      </c>
      <c r="Y19" s="198"/>
      <c r="AA19" s="200">
        <f t="shared" si="0"/>
        <v>0</v>
      </c>
      <c r="AB19" s="200">
        <f t="shared" si="0"/>
        <v>0</v>
      </c>
      <c r="AC19" s="200">
        <f>+Q19/$L19</f>
        <v>0.85151515151515156</v>
      </c>
      <c r="AD19" s="200">
        <f>+R19/$L19</f>
        <v>1.0696969696969696</v>
      </c>
    </row>
    <row r="20" spans="1:30" s="199" customFormat="1" ht="276" customHeight="1" x14ac:dyDescent="0.25">
      <c r="A20" s="186"/>
      <c r="B20" s="186"/>
      <c r="C20" s="186"/>
      <c r="D20" s="618"/>
      <c r="E20" s="572"/>
      <c r="F20" s="620"/>
      <c r="G20" s="187" t="s">
        <v>363</v>
      </c>
      <c r="H20" s="188" t="s">
        <v>311</v>
      </c>
      <c r="I20" s="187" t="s">
        <v>363</v>
      </c>
      <c r="J20" s="208">
        <v>2200</v>
      </c>
      <c r="K20" s="208"/>
      <c r="L20" s="190"/>
      <c r="M20" s="190"/>
      <c r="N20" s="190"/>
      <c r="O20" s="191">
        <v>0</v>
      </c>
      <c r="P20" s="192">
        <v>0</v>
      </c>
      <c r="Q20" s="192">
        <v>423</v>
      </c>
      <c r="R20" s="206">
        <v>589</v>
      </c>
      <c r="S20" s="207" t="s">
        <v>359</v>
      </c>
      <c r="T20" s="207" t="s">
        <v>360</v>
      </c>
      <c r="U20" s="207" t="s">
        <v>364</v>
      </c>
      <c r="V20" s="197" t="s">
        <v>365</v>
      </c>
      <c r="W20" s="197"/>
      <c r="X20" s="197" t="s">
        <v>316</v>
      </c>
      <c r="Y20" s="198"/>
      <c r="AA20" s="200">
        <f t="shared" si="0"/>
        <v>0</v>
      </c>
      <c r="AB20" s="200">
        <f t="shared" si="0"/>
        <v>0</v>
      </c>
      <c r="AC20" s="200">
        <f t="shared" si="0"/>
        <v>0.19227272727272726</v>
      </c>
      <c r="AD20" s="200">
        <f t="shared" si="0"/>
        <v>0.2677272727272727</v>
      </c>
    </row>
    <row r="21" spans="1:30" s="199" customFormat="1" ht="272.25" customHeight="1" x14ac:dyDescent="0.25">
      <c r="A21" s="186"/>
      <c r="B21" s="186"/>
      <c r="C21" s="186"/>
      <c r="D21" s="618"/>
      <c r="E21" s="572"/>
      <c r="F21" s="620"/>
      <c r="G21" s="187" t="s">
        <v>366</v>
      </c>
      <c r="H21" s="188" t="s">
        <v>311</v>
      </c>
      <c r="I21" s="187" t="s">
        <v>366</v>
      </c>
      <c r="J21" s="208">
        <v>1000</v>
      </c>
      <c r="K21" s="208"/>
      <c r="L21" s="190"/>
      <c r="M21" s="190"/>
      <c r="N21" s="190"/>
      <c r="O21" s="191">
        <v>0</v>
      </c>
      <c r="P21" s="192">
        <v>0</v>
      </c>
      <c r="Q21" s="192">
        <v>17</v>
      </c>
      <c r="R21" s="206">
        <v>228</v>
      </c>
      <c r="S21" s="207" t="s">
        <v>359</v>
      </c>
      <c r="T21" s="207" t="s">
        <v>360</v>
      </c>
      <c r="U21" s="207" t="s">
        <v>364</v>
      </c>
      <c r="V21" s="197" t="s">
        <v>367</v>
      </c>
      <c r="W21" s="197"/>
      <c r="X21" s="197" t="s">
        <v>316</v>
      </c>
      <c r="Y21" s="198"/>
      <c r="AA21" s="200">
        <f t="shared" si="0"/>
        <v>0</v>
      </c>
      <c r="AB21" s="200">
        <f t="shared" si="0"/>
        <v>0</v>
      </c>
      <c r="AC21" s="200">
        <f t="shared" si="0"/>
        <v>1.7000000000000001E-2</v>
      </c>
      <c r="AD21" s="200">
        <f t="shared" si="0"/>
        <v>0.22800000000000001</v>
      </c>
    </row>
    <row r="22" spans="1:30" s="199" customFormat="1" ht="73.150000000000006" customHeight="1" x14ac:dyDescent="0.25">
      <c r="A22" s="186"/>
      <c r="B22" s="186"/>
      <c r="C22" s="186"/>
      <c r="D22" s="618"/>
      <c r="E22" s="572" t="s">
        <v>368</v>
      </c>
      <c r="F22" s="619" t="s">
        <v>369</v>
      </c>
      <c r="G22" s="187" t="s">
        <v>370</v>
      </c>
      <c r="H22" s="188" t="s">
        <v>311</v>
      </c>
      <c r="I22" s="187" t="s">
        <v>370</v>
      </c>
      <c r="J22" s="208">
        <v>4000</v>
      </c>
      <c r="K22" s="208"/>
      <c r="L22" s="190"/>
      <c r="M22" s="190"/>
      <c r="N22" s="190"/>
      <c r="O22" s="191">
        <v>4064</v>
      </c>
      <c r="P22" s="192">
        <v>3989</v>
      </c>
      <c r="Q22" s="192">
        <v>4155</v>
      </c>
      <c r="R22" s="206">
        <v>4156</v>
      </c>
      <c r="S22" s="207" t="s">
        <v>371</v>
      </c>
      <c r="T22" s="210" t="s">
        <v>372</v>
      </c>
      <c r="U22" s="210" t="s">
        <v>373</v>
      </c>
      <c r="V22" s="197" t="s">
        <v>374</v>
      </c>
      <c r="W22" s="197"/>
      <c r="X22" s="197" t="s">
        <v>316</v>
      </c>
      <c r="Y22" s="198"/>
      <c r="AA22" s="200">
        <f t="shared" si="0"/>
        <v>1.016</v>
      </c>
      <c r="AB22" s="200">
        <f t="shared" si="0"/>
        <v>0.99724999999999997</v>
      </c>
      <c r="AC22" s="200">
        <f t="shared" si="0"/>
        <v>1.0387500000000001</v>
      </c>
      <c r="AD22" s="200">
        <f t="shared" si="0"/>
        <v>1.0389999999999999</v>
      </c>
    </row>
    <row r="23" spans="1:30" s="199" customFormat="1" ht="44.25" customHeight="1" x14ac:dyDescent="0.25">
      <c r="A23" s="186"/>
      <c r="B23" s="186"/>
      <c r="C23" s="186"/>
      <c r="D23" s="618"/>
      <c r="E23" s="572"/>
      <c r="F23" s="619"/>
      <c r="G23" s="211" t="s">
        <v>375</v>
      </c>
      <c r="H23" s="188" t="s">
        <v>311</v>
      </c>
      <c r="I23" s="211" t="s">
        <v>375</v>
      </c>
      <c r="J23" s="208">
        <v>90000</v>
      </c>
      <c r="K23" s="208"/>
      <c r="L23" s="190"/>
      <c r="M23" s="190"/>
      <c r="N23" s="190"/>
      <c r="O23" s="191">
        <v>69632</v>
      </c>
      <c r="P23" s="192">
        <v>7268</v>
      </c>
      <c r="Q23" s="192">
        <v>87790</v>
      </c>
      <c r="R23" s="206">
        <v>93277</v>
      </c>
      <c r="S23" s="207" t="s">
        <v>376</v>
      </c>
      <c r="T23" s="212" t="s">
        <v>377</v>
      </c>
      <c r="U23" s="212" t="s">
        <v>378</v>
      </c>
      <c r="V23" s="197" t="s">
        <v>379</v>
      </c>
      <c r="W23" s="197"/>
      <c r="X23" s="197" t="s">
        <v>316</v>
      </c>
      <c r="Y23" s="198"/>
      <c r="AA23" s="200">
        <f t="shared" si="0"/>
        <v>0.77368888888888887</v>
      </c>
      <c r="AB23" s="200">
        <f t="shared" si="0"/>
        <v>8.0755555555555553E-2</v>
      </c>
      <c r="AC23" s="200">
        <f t="shared" si="0"/>
        <v>0.97544444444444445</v>
      </c>
      <c r="AD23" s="200">
        <f t="shared" si="0"/>
        <v>1.0364111111111112</v>
      </c>
    </row>
    <row r="24" spans="1:30" s="199" customFormat="1" ht="57.75" customHeight="1" x14ac:dyDescent="0.25">
      <c r="A24" s="186"/>
      <c r="B24" s="186"/>
      <c r="C24" s="186"/>
      <c r="D24" s="618"/>
      <c r="E24" s="572"/>
      <c r="F24" s="619"/>
      <c r="G24" s="187" t="s">
        <v>380</v>
      </c>
      <c r="H24" s="188" t="s">
        <v>311</v>
      </c>
      <c r="I24" s="187" t="s">
        <v>380</v>
      </c>
      <c r="J24" s="208">
        <v>3864</v>
      </c>
      <c r="K24" s="208"/>
      <c r="L24" s="190"/>
      <c r="M24" s="190"/>
      <c r="N24" s="190"/>
      <c r="O24" s="191">
        <v>0</v>
      </c>
      <c r="P24" s="192">
        <v>3666</v>
      </c>
      <c r="Q24" s="192">
        <v>3666</v>
      </c>
      <c r="R24" s="206">
        <v>3666</v>
      </c>
      <c r="S24" s="207" t="s">
        <v>381</v>
      </c>
      <c r="T24" s="212" t="s">
        <v>382</v>
      </c>
      <c r="U24" s="212" t="s">
        <v>383</v>
      </c>
      <c r="V24" s="197" t="s">
        <v>384</v>
      </c>
      <c r="W24" s="197"/>
      <c r="X24" s="197" t="s">
        <v>316</v>
      </c>
      <c r="Y24" s="198"/>
      <c r="AA24" s="200">
        <f t="shared" si="0"/>
        <v>0</v>
      </c>
      <c r="AB24" s="200">
        <f t="shared" si="0"/>
        <v>0.94875776397515532</v>
      </c>
      <c r="AC24" s="200">
        <f t="shared" si="0"/>
        <v>0.94875776397515532</v>
      </c>
      <c r="AD24" s="200">
        <f t="shared" si="0"/>
        <v>0.94875776397515532</v>
      </c>
    </row>
    <row r="25" spans="1:30" s="199" customFormat="1" ht="69" customHeight="1" x14ac:dyDescent="0.25">
      <c r="A25" s="186"/>
      <c r="B25" s="186"/>
      <c r="C25" s="186"/>
      <c r="D25" s="618"/>
      <c r="E25" s="572"/>
      <c r="F25" s="619"/>
      <c r="G25" s="211" t="s">
        <v>385</v>
      </c>
      <c r="H25" s="188" t="s">
        <v>311</v>
      </c>
      <c r="I25" s="211" t="s">
        <v>385</v>
      </c>
      <c r="J25" s="208">
        <v>3000</v>
      </c>
      <c r="K25" s="208"/>
      <c r="L25" s="190"/>
      <c r="M25" s="190"/>
      <c r="N25" s="190"/>
      <c r="O25" s="191">
        <v>4</v>
      </c>
      <c r="P25" s="192">
        <v>4</v>
      </c>
      <c r="Q25" s="192">
        <v>345</v>
      </c>
      <c r="R25" s="206">
        <v>2882</v>
      </c>
      <c r="S25" s="207" t="s">
        <v>386</v>
      </c>
      <c r="T25" s="212" t="s">
        <v>387</v>
      </c>
      <c r="U25" s="212" t="s">
        <v>388</v>
      </c>
      <c r="V25" s="197" t="s">
        <v>389</v>
      </c>
      <c r="W25" s="197"/>
      <c r="X25" s="197" t="s">
        <v>316</v>
      </c>
      <c r="Y25" s="198"/>
      <c r="AA25" s="200">
        <f t="shared" si="0"/>
        <v>1.3333333333333333E-3</v>
      </c>
      <c r="AB25" s="200">
        <f t="shared" si="0"/>
        <v>1.3333333333333333E-3</v>
      </c>
      <c r="AC25" s="200">
        <f t="shared" si="0"/>
        <v>0.115</v>
      </c>
      <c r="AD25" s="200">
        <f t="shared" si="0"/>
        <v>0.96066666666666667</v>
      </c>
    </row>
    <row r="26" spans="1:30" s="199" customFormat="1" ht="83.25" customHeight="1" x14ac:dyDescent="0.25">
      <c r="A26" s="186"/>
      <c r="B26" s="186"/>
      <c r="C26" s="186"/>
      <c r="D26" s="618"/>
      <c r="E26" s="572"/>
      <c r="F26" s="619"/>
      <c r="G26" s="187" t="s">
        <v>390</v>
      </c>
      <c r="H26" s="188" t="s">
        <v>311</v>
      </c>
      <c r="I26" s="187" t="s">
        <v>390</v>
      </c>
      <c r="J26" s="208">
        <v>1000000</v>
      </c>
      <c r="K26" s="208"/>
      <c r="L26" s="190"/>
      <c r="M26" s="190"/>
      <c r="N26" s="190"/>
      <c r="O26" s="191">
        <v>75</v>
      </c>
      <c r="P26" s="192">
        <v>2283</v>
      </c>
      <c r="Q26" s="192">
        <v>181464</v>
      </c>
      <c r="R26" s="206">
        <v>313540</v>
      </c>
      <c r="S26" s="207" t="s">
        <v>391</v>
      </c>
      <c r="T26" s="212" t="s">
        <v>392</v>
      </c>
      <c r="U26" s="212" t="s">
        <v>393</v>
      </c>
      <c r="V26" s="197" t="s">
        <v>394</v>
      </c>
      <c r="W26" s="197"/>
      <c r="X26" s="197" t="s">
        <v>316</v>
      </c>
      <c r="Y26" s="198"/>
      <c r="AA26" s="200">
        <f t="shared" si="0"/>
        <v>7.4999999999999993E-5</v>
      </c>
      <c r="AB26" s="200">
        <f t="shared" si="0"/>
        <v>2.2829999999999999E-3</v>
      </c>
      <c r="AC26" s="200">
        <f t="shared" si="0"/>
        <v>0.18146399999999999</v>
      </c>
      <c r="AD26" s="200">
        <f t="shared" si="0"/>
        <v>0.31353999999999999</v>
      </c>
    </row>
    <row r="27" spans="1:30" s="199" customFormat="1" ht="72" customHeight="1" x14ac:dyDescent="0.25">
      <c r="A27" s="186"/>
      <c r="B27" s="186"/>
      <c r="C27" s="186"/>
      <c r="D27" s="618"/>
      <c r="E27" s="572"/>
      <c r="F27" s="619"/>
      <c r="G27" s="211" t="s">
        <v>395</v>
      </c>
      <c r="H27" s="188" t="s">
        <v>311</v>
      </c>
      <c r="I27" s="211" t="s">
        <v>395</v>
      </c>
      <c r="J27" s="208">
        <v>1500000</v>
      </c>
      <c r="K27" s="208"/>
      <c r="L27" s="190"/>
      <c r="M27" s="190"/>
      <c r="N27" s="190"/>
      <c r="O27" s="191">
        <v>0</v>
      </c>
      <c r="P27" s="192">
        <v>1178458</v>
      </c>
      <c r="Q27" s="192">
        <v>1957892</v>
      </c>
      <c r="R27" s="206">
        <v>1957892</v>
      </c>
      <c r="S27" s="207" t="s">
        <v>396</v>
      </c>
      <c r="T27" s="212" t="s">
        <v>397</v>
      </c>
      <c r="U27" s="212" t="s">
        <v>398</v>
      </c>
      <c r="V27" s="197" t="s">
        <v>399</v>
      </c>
      <c r="W27" s="197"/>
      <c r="X27" s="197" t="s">
        <v>316</v>
      </c>
      <c r="Y27" s="198"/>
      <c r="AA27" s="200">
        <f t="shared" ref="AA27:AD34" si="1">+O27/$J27</f>
        <v>0</v>
      </c>
      <c r="AB27" s="200">
        <f t="shared" si="1"/>
        <v>0.78563866666666671</v>
      </c>
      <c r="AC27" s="200">
        <f t="shared" si="1"/>
        <v>1.3052613333333334</v>
      </c>
      <c r="AD27" s="200">
        <f t="shared" si="1"/>
        <v>1.3052613333333334</v>
      </c>
    </row>
    <row r="28" spans="1:30" s="199" customFormat="1" ht="162" customHeight="1" x14ac:dyDescent="0.25">
      <c r="A28" s="186"/>
      <c r="B28" s="186"/>
      <c r="C28" s="186"/>
      <c r="D28" s="618"/>
      <c r="E28" s="572"/>
      <c r="F28" s="619"/>
      <c r="G28" s="211" t="s">
        <v>400</v>
      </c>
      <c r="H28" s="188" t="s">
        <v>311</v>
      </c>
      <c r="I28" s="211" t="s">
        <v>400</v>
      </c>
      <c r="J28" s="208">
        <v>5</v>
      </c>
      <c r="K28" s="208"/>
      <c r="L28" s="190"/>
      <c r="M28" s="190"/>
      <c r="N28" s="190"/>
      <c r="O28" s="191">
        <v>0</v>
      </c>
      <c r="P28" s="192">
        <v>0</v>
      </c>
      <c r="Q28" s="192">
        <v>5</v>
      </c>
      <c r="R28" s="206">
        <v>5</v>
      </c>
      <c r="S28" s="207" t="s">
        <v>401</v>
      </c>
      <c r="T28" s="212" t="s">
        <v>402</v>
      </c>
      <c r="U28" s="212" t="s">
        <v>403</v>
      </c>
      <c r="V28" s="197" t="s">
        <v>404</v>
      </c>
      <c r="W28" s="197"/>
      <c r="X28" s="197" t="s">
        <v>316</v>
      </c>
      <c r="Y28" s="198"/>
      <c r="AA28" s="200">
        <f t="shared" si="1"/>
        <v>0</v>
      </c>
      <c r="AB28" s="200">
        <f t="shared" si="1"/>
        <v>0</v>
      </c>
      <c r="AC28" s="200">
        <f t="shared" si="1"/>
        <v>1</v>
      </c>
      <c r="AD28" s="200">
        <f t="shared" si="1"/>
        <v>1</v>
      </c>
    </row>
    <row r="29" spans="1:30" s="199" customFormat="1" ht="32.25" customHeight="1" x14ac:dyDescent="0.25">
      <c r="A29" s="186"/>
      <c r="B29" s="186"/>
      <c r="C29" s="186"/>
      <c r="D29" s="618"/>
      <c r="E29" s="572"/>
      <c r="F29" s="619"/>
      <c r="G29" s="211" t="s">
        <v>405</v>
      </c>
      <c r="H29" s="188" t="s">
        <v>311</v>
      </c>
      <c r="I29" s="211" t="s">
        <v>405</v>
      </c>
      <c r="J29" s="208">
        <v>3000</v>
      </c>
      <c r="K29" s="208"/>
      <c r="L29" s="190"/>
      <c r="M29" s="190"/>
      <c r="N29" s="190"/>
      <c r="O29" s="191">
        <v>6489</v>
      </c>
      <c r="P29" s="192">
        <v>8104</v>
      </c>
      <c r="Q29" s="192">
        <v>7542</v>
      </c>
      <c r="R29" s="206">
        <v>8108</v>
      </c>
      <c r="S29" s="207" t="s">
        <v>406</v>
      </c>
      <c r="T29" s="212" t="s">
        <v>407</v>
      </c>
      <c r="U29" s="212" t="s">
        <v>408</v>
      </c>
      <c r="V29" s="197" t="s">
        <v>409</v>
      </c>
      <c r="W29" s="197"/>
      <c r="X29" s="197" t="s">
        <v>316</v>
      </c>
      <c r="Y29" s="198"/>
      <c r="AA29" s="200">
        <f t="shared" si="1"/>
        <v>2.1629999999999998</v>
      </c>
      <c r="AB29" s="200">
        <f t="shared" si="1"/>
        <v>2.7013333333333334</v>
      </c>
      <c r="AC29" s="200">
        <f t="shared" si="1"/>
        <v>2.5139999999999998</v>
      </c>
      <c r="AD29" s="200">
        <f t="shared" si="1"/>
        <v>2.7026666666666666</v>
      </c>
    </row>
    <row r="30" spans="1:30" s="199" customFormat="1" ht="132.75" customHeight="1" x14ac:dyDescent="0.25">
      <c r="A30" s="186"/>
      <c r="B30" s="186"/>
      <c r="C30" s="186"/>
      <c r="D30" s="618"/>
      <c r="E30" s="572"/>
      <c r="F30" s="619"/>
      <c r="G30" s="211" t="s">
        <v>410</v>
      </c>
      <c r="H30" s="188" t="s">
        <v>311</v>
      </c>
      <c r="I30" s="211" t="s">
        <v>410</v>
      </c>
      <c r="J30" s="208">
        <v>1</v>
      </c>
      <c r="K30" s="208"/>
      <c r="L30" s="190"/>
      <c r="M30" s="190"/>
      <c r="N30" s="190"/>
      <c r="O30" s="213">
        <v>0.05</v>
      </c>
      <c r="P30" s="213">
        <v>0.05</v>
      </c>
      <c r="Q30" s="213">
        <v>0.05</v>
      </c>
      <c r="R30" s="214">
        <v>1</v>
      </c>
      <c r="S30" s="207" t="s">
        <v>411</v>
      </c>
      <c r="T30" s="212" t="s">
        <v>412</v>
      </c>
      <c r="U30" s="212" t="s">
        <v>413</v>
      </c>
      <c r="V30" s="197" t="s">
        <v>414</v>
      </c>
      <c r="W30" s="197"/>
      <c r="X30" s="197" t="s">
        <v>316</v>
      </c>
      <c r="Y30" s="198"/>
      <c r="AA30" s="200">
        <f t="shared" si="1"/>
        <v>0.05</v>
      </c>
      <c r="AB30" s="200">
        <f t="shared" si="1"/>
        <v>0.05</v>
      </c>
      <c r="AC30" s="200">
        <f t="shared" si="1"/>
        <v>0.05</v>
      </c>
      <c r="AD30" s="200">
        <f t="shared" si="1"/>
        <v>1</v>
      </c>
    </row>
    <row r="31" spans="1:30" s="199" customFormat="1" ht="141.6" customHeight="1" x14ac:dyDescent="0.25">
      <c r="A31" s="186"/>
      <c r="B31" s="186"/>
      <c r="C31" s="186"/>
      <c r="D31" s="618"/>
      <c r="E31" s="572"/>
      <c r="F31" s="619"/>
      <c r="G31" s="211" t="s">
        <v>415</v>
      </c>
      <c r="H31" s="188" t="s">
        <v>311</v>
      </c>
      <c r="I31" s="211" t="s">
        <v>415</v>
      </c>
      <c r="J31" s="208">
        <v>95</v>
      </c>
      <c r="K31" s="208"/>
      <c r="L31" s="190"/>
      <c r="M31" s="190"/>
      <c r="N31" s="190"/>
      <c r="O31" s="191">
        <v>0</v>
      </c>
      <c r="P31" s="192">
        <v>79</v>
      </c>
      <c r="Q31" s="192">
        <v>95</v>
      </c>
      <c r="R31" s="206">
        <v>95</v>
      </c>
      <c r="S31" s="207" t="s">
        <v>416</v>
      </c>
      <c r="T31" s="212" t="s">
        <v>417</v>
      </c>
      <c r="U31" s="212" t="s">
        <v>418</v>
      </c>
      <c r="V31" s="197" t="s">
        <v>418</v>
      </c>
      <c r="W31" s="197"/>
      <c r="X31" s="197" t="s">
        <v>316</v>
      </c>
      <c r="Y31" s="198"/>
      <c r="AA31" s="200">
        <f t="shared" si="1"/>
        <v>0</v>
      </c>
      <c r="AB31" s="200">
        <f t="shared" si="1"/>
        <v>0.83157894736842108</v>
      </c>
      <c r="AC31" s="200">
        <f t="shared" si="1"/>
        <v>1</v>
      </c>
      <c r="AD31" s="200">
        <f t="shared" si="1"/>
        <v>1</v>
      </c>
    </row>
    <row r="32" spans="1:30" s="199" customFormat="1" ht="68.25" customHeight="1" x14ac:dyDescent="0.25">
      <c r="A32" s="186"/>
      <c r="B32" s="186"/>
      <c r="C32" s="186"/>
      <c r="D32" s="618"/>
      <c r="E32" s="572"/>
      <c r="F32" s="619"/>
      <c r="G32" s="187" t="s">
        <v>419</v>
      </c>
      <c r="H32" s="188" t="s">
        <v>311</v>
      </c>
      <c r="I32" s="187" t="s">
        <v>419</v>
      </c>
      <c r="J32" s="208">
        <v>1300</v>
      </c>
      <c r="K32" s="208"/>
      <c r="L32" s="190"/>
      <c r="M32" s="190"/>
      <c r="N32" s="190"/>
      <c r="O32" s="191">
        <v>0</v>
      </c>
      <c r="P32" s="192">
        <v>1300</v>
      </c>
      <c r="Q32" s="192">
        <v>1300</v>
      </c>
      <c r="R32" s="206">
        <v>1300</v>
      </c>
      <c r="S32" s="207" t="s">
        <v>359</v>
      </c>
      <c r="T32" s="212" t="s">
        <v>420</v>
      </c>
      <c r="U32" s="212" t="s">
        <v>421</v>
      </c>
      <c r="V32" s="197" t="s">
        <v>422</v>
      </c>
      <c r="W32" s="197"/>
      <c r="X32" s="197" t="s">
        <v>316</v>
      </c>
      <c r="Y32" s="198"/>
      <c r="AA32" s="200">
        <f t="shared" si="1"/>
        <v>0</v>
      </c>
      <c r="AB32" s="200">
        <f t="shared" si="1"/>
        <v>1</v>
      </c>
      <c r="AC32" s="200">
        <f t="shared" si="1"/>
        <v>1</v>
      </c>
      <c r="AD32" s="200">
        <f t="shared" si="1"/>
        <v>1</v>
      </c>
    </row>
    <row r="33" spans="1:30" s="199" customFormat="1" ht="104.25" customHeight="1" x14ac:dyDescent="0.25">
      <c r="A33" s="186"/>
      <c r="B33" s="186"/>
      <c r="C33" s="186"/>
      <c r="D33" s="618"/>
      <c r="E33" s="572"/>
      <c r="F33" s="619"/>
      <c r="G33" s="187" t="s">
        <v>423</v>
      </c>
      <c r="H33" s="188" t="s">
        <v>311</v>
      </c>
      <c r="I33" s="187" t="s">
        <v>423</v>
      </c>
      <c r="J33" s="208">
        <v>520</v>
      </c>
      <c r="K33" s="208"/>
      <c r="L33" s="190"/>
      <c r="M33" s="190"/>
      <c r="N33" s="190"/>
      <c r="O33" s="191">
        <v>471</v>
      </c>
      <c r="P33" s="192">
        <v>471</v>
      </c>
      <c r="Q33" s="192">
        <v>479</v>
      </c>
      <c r="R33" s="206">
        <v>437</v>
      </c>
      <c r="S33" s="207" t="s">
        <v>424</v>
      </c>
      <c r="T33" s="212" t="s">
        <v>425</v>
      </c>
      <c r="U33" s="212" t="s">
        <v>426</v>
      </c>
      <c r="V33" s="197" t="s">
        <v>427</v>
      </c>
      <c r="W33" s="197"/>
      <c r="X33" s="197" t="s">
        <v>316</v>
      </c>
      <c r="Y33" s="198"/>
      <c r="AA33" s="200">
        <f t="shared" si="1"/>
        <v>0.90576923076923077</v>
      </c>
      <c r="AB33" s="200">
        <f t="shared" si="1"/>
        <v>0.90576923076923077</v>
      </c>
      <c r="AC33" s="200">
        <f t="shared" si="1"/>
        <v>0.9211538461538461</v>
      </c>
      <c r="AD33" s="200">
        <f t="shared" si="1"/>
        <v>0.8403846153846154</v>
      </c>
    </row>
    <row r="34" spans="1:30" s="199" customFormat="1" ht="45" customHeight="1" x14ac:dyDescent="0.25">
      <c r="A34" s="186"/>
      <c r="B34" s="186"/>
      <c r="C34" s="186"/>
      <c r="D34" s="618"/>
      <c r="E34" s="572"/>
      <c r="F34" s="619"/>
      <c r="G34" s="187" t="s">
        <v>428</v>
      </c>
      <c r="H34" s="188" t="s">
        <v>311</v>
      </c>
      <c r="I34" s="187" t="s">
        <v>428</v>
      </c>
      <c r="J34" s="208">
        <v>370</v>
      </c>
      <c r="K34" s="208"/>
      <c r="L34" s="190"/>
      <c r="M34" s="190"/>
      <c r="N34" s="190"/>
      <c r="O34" s="191">
        <v>326</v>
      </c>
      <c r="P34" s="192">
        <v>336</v>
      </c>
      <c r="Q34" s="192">
        <v>370</v>
      </c>
      <c r="R34" s="206">
        <v>370</v>
      </c>
      <c r="S34" s="207" t="s">
        <v>429</v>
      </c>
      <c r="T34" s="212" t="s">
        <v>430</v>
      </c>
      <c r="U34" s="212" t="s">
        <v>431</v>
      </c>
      <c r="V34" s="197" t="s">
        <v>432</v>
      </c>
      <c r="W34" s="197"/>
      <c r="X34" s="197" t="s">
        <v>316</v>
      </c>
      <c r="Y34" s="198"/>
      <c r="AA34" s="200">
        <f t="shared" si="1"/>
        <v>0.88108108108108107</v>
      </c>
      <c r="AB34" s="200">
        <f t="shared" si="1"/>
        <v>0.90810810810810816</v>
      </c>
      <c r="AC34" s="200">
        <f t="shared" si="1"/>
        <v>1</v>
      </c>
      <c r="AD34" s="200">
        <f t="shared" si="1"/>
        <v>1</v>
      </c>
    </row>
    <row r="35" spans="1:30" s="199" customFormat="1" ht="106.15" customHeight="1" x14ac:dyDescent="0.25">
      <c r="A35" s="186"/>
      <c r="B35" s="186"/>
      <c r="C35" s="186"/>
      <c r="D35" s="618"/>
      <c r="E35" s="618" t="s">
        <v>433</v>
      </c>
      <c r="F35" s="620" t="s">
        <v>434</v>
      </c>
      <c r="G35" s="187" t="s">
        <v>435</v>
      </c>
      <c r="H35" s="188" t="s">
        <v>311</v>
      </c>
      <c r="I35" s="187" t="s">
        <v>435</v>
      </c>
      <c r="J35" s="215">
        <v>1</v>
      </c>
      <c r="K35" s="208"/>
      <c r="L35" s="215">
        <v>12</v>
      </c>
      <c r="M35" s="215" t="s">
        <v>436</v>
      </c>
      <c r="N35" s="215" t="s">
        <v>437</v>
      </c>
      <c r="O35" s="191">
        <v>0</v>
      </c>
      <c r="P35" s="192">
        <v>0</v>
      </c>
      <c r="Q35" s="192">
        <v>0</v>
      </c>
      <c r="R35" s="206">
        <v>13</v>
      </c>
      <c r="S35" s="207" t="s">
        <v>438</v>
      </c>
      <c r="T35" s="212" t="s">
        <v>439</v>
      </c>
      <c r="U35" s="212" t="s">
        <v>440</v>
      </c>
      <c r="V35" s="197" t="s">
        <v>441</v>
      </c>
      <c r="W35" s="197"/>
      <c r="X35" s="197" t="s">
        <v>316</v>
      </c>
      <c r="Y35" s="198"/>
      <c r="AA35" s="200">
        <f>+O35/$L35</f>
        <v>0</v>
      </c>
      <c r="AB35" s="200">
        <f>+P35/$L35</f>
        <v>0</v>
      </c>
      <c r="AC35" s="200">
        <f>+Q35/$L35</f>
        <v>0</v>
      </c>
      <c r="AD35" s="200">
        <f>+R35/$L35</f>
        <v>1.0833333333333333</v>
      </c>
    </row>
    <row r="36" spans="1:30" s="199" customFormat="1" ht="123.6" customHeight="1" x14ac:dyDescent="0.25">
      <c r="A36" s="186"/>
      <c r="B36" s="186"/>
      <c r="C36" s="186"/>
      <c r="D36" s="618"/>
      <c r="E36" s="618"/>
      <c r="F36" s="620"/>
      <c r="G36" s="211" t="s">
        <v>442</v>
      </c>
      <c r="H36" s="188" t="s">
        <v>311</v>
      </c>
      <c r="I36" s="211" t="s">
        <v>442</v>
      </c>
      <c r="J36" s="208">
        <v>12</v>
      </c>
      <c r="K36" s="208"/>
      <c r="L36" s="190"/>
      <c r="M36" s="190"/>
      <c r="N36" s="190"/>
      <c r="O36" s="191">
        <v>0</v>
      </c>
      <c r="P36" s="192">
        <v>3</v>
      </c>
      <c r="Q36" s="192">
        <v>9</v>
      </c>
      <c r="R36" s="206">
        <v>12</v>
      </c>
      <c r="S36" s="207" t="s">
        <v>443</v>
      </c>
      <c r="T36" s="212" t="s">
        <v>444</v>
      </c>
      <c r="U36" s="212" t="s">
        <v>445</v>
      </c>
      <c r="V36" s="197" t="s">
        <v>446</v>
      </c>
      <c r="W36" s="197"/>
      <c r="X36" s="197" t="s">
        <v>316</v>
      </c>
      <c r="Y36" s="198"/>
      <c r="AA36" s="200">
        <f>+O36/$J36</f>
        <v>0</v>
      </c>
      <c r="AB36" s="200">
        <f>+P36/$J36</f>
        <v>0.25</v>
      </c>
      <c r="AC36" s="200">
        <f>+Q36/$J36</f>
        <v>0.75</v>
      </c>
      <c r="AD36" s="200">
        <f>+R36/$J36</f>
        <v>1</v>
      </c>
    </row>
    <row r="37" spans="1:30" s="199" customFormat="1" ht="174.75" customHeight="1" x14ac:dyDescent="0.25">
      <c r="A37" s="186"/>
      <c r="B37" s="186"/>
      <c r="C37" s="186"/>
      <c r="D37" s="618"/>
      <c r="E37" s="618"/>
      <c r="F37" s="620"/>
      <c r="G37" s="211" t="s">
        <v>447</v>
      </c>
      <c r="H37" s="188" t="s">
        <v>311</v>
      </c>
      <c r="I37" s="211" t="s">
        <v>447</v>
      </c>
      <c r="J37" s="215">
        <v>1</v>
      </c>
      <c r="K37" s="208"/>
      <c r="L37" s="215">
        <v>35</v>
      </c>
      <c r="M37" s="215" t="s">
        <v>448</v>
      </c>
      <c r="N37" s="215" t="s">
        <v>437</v>
      </c>
      <c r="O37" s="191">
        <v>0</v>
      </c>
      <c r="P37" s="192">
        <v>0</v>
      </c>
      <c r="Q37" s="192">
        <v>0</v>
      </c>
      <c r="R37" s="206">
        <v>38</v>
      </c>
      <c r="S37" s="207" t="s">
        <v>449</v>
      </c>
      <c r="T37" s="212" t="s">
        <v>450</v>
      </c>
      <c r="U37" s="212" t="s">
        <v>451</v>
      </c>
      <c r="V37" s="197" t="s">
        <v>452</v>
      </c>
      <c r="W37" s="197"/>
      <c r="X37" s="197" t="s">
        <v>316</v>
      </c>
      <c r="Y37" s="198"/>
      <c r="AA37" s="200">
        <f t="shared" ref="AA37:AD57" si="2">+O37/$J37</f>
        <v>0</v>
      </c>
      <c r="AB37" s="200">
        <f t="shared" si="2"/>
        <v>0</v>
      </c>
      <c r="AC37" s="200">
        <f>+Q37/$L37</f>
        <v>0</v>
      </c>
      <c r="AD37" s="200">
        <f>+R37/$L37</f>
        <v>1.0857142857142856</v>
      </c>
    </row>
    <row r="38" spans="1:30" s="199" customFormat="1" ht="296.25" customHeight="1" x14ac:dyDescent="0.25">
      <c r="A38" s="186"/>
      <c r="B38" s="186"/>
      <c r="C38" s="186"/>
      <c r="D38" s="618"/>
      <c r="E38" s="572" t="s">
        <v>453</v>
      </c>
      <c r="F38" s="572" t="s">
        <v>454</v>
      </c>
      <c r="G38" s="187" t="s">
        <v>455</v>
      </c>
      <c r="H38" s="188" t="s">
        <v>323</v>
      </c>
      <c r="I38" s="187" t="s">
        <v>455</v>
      </c>
      <c r="J38" s="208">
        <v>32</v>
      </c>
      <c r="K38" s="208"/>
      <c r="L38" s="190"/>
      <c r="M38" s="190"/>
      <c r="N38" s="190"/>
      <c r="O38" s="191">
        <v>0</v>
      </c>
      <c r="P38" s="192">
        <v>4</v>
      </c>
      <c r="Q38" s="192">
        <v>18</v>
      </c>
      <c r="R38" s="206">
        <v>32</v>
      </c>
      <c r="S38" s="207" t="s">
        <v>456</v>
      </c>
      <c r="T38" s="212" t="s">
        <v>457</v>
      </c>
      <c r="U38" s="212" t="s">
        <v>458</v>
      </c>
      <c r="V38" s="197" t="s">
        <v>459</v>
      </c>
      <c r="W38" s="197"/>
      <c r="X38" s="197" t="s">
        <v>316</v>
      </c>
      <c r="Y38" s="198"/>
      <c r="AA38" s="200">
        <f t="shared" si="2"/>
        <v>0</v>
      </c>
      <c r="AB38" s="200">
        <f t="shared" si="2"/>
        <v>0.125</v>
      </c>
      <c r="AC38" s="200">
        <f t="shared" si="2"/>
        <v>0.5625</v>
      </c>
      <c r="AD38" s="200">
        <f t="shared" si="2"/>
        <v>1</v>
      </c>
    </row>
    <row r="39" spans="1:30" s="199" customFormat="1" ht="94.5" customHeight="1" x14ac:dyDescent="0.25">
      <c r="A39" s="186"/>
      <c r="B39" s="186"/>
      <c r="C39" s="186"/>
      <c r="D39" s="618"/>
      <c r="E39" s="572"/>
      <c r="F39" s="572"/>
      <c r="G39" s="211" t="s">
        <v>460</v>
      </c>
      <c r="H39" s="188" t="s">
        <v>323</v>
      </c>
      <c r="I39" s="211" t="s">
        <v>460</v>
      </c>
      <c r="J39" s="208">
        <v>25</v>
      </c>
      <c r="K39" s="208"/>
      <c r="L39" s="190"/>
      <c r="M39" s="190"/>
      <c r="N39" s="190"/>
      <c r="O39" s="191">
        <v>7</v>
      </c>
      <c r="P39" s="192">
        <v>10</v>
      </c>
      <c r="Q39" s="192">
        <v>20</v>
      </c>
      <c r="R39" s="206">
        <v>25</v>
      </c>
      <c r="S39" s="207" t="s">
        <v>461</v>
      </c>
      <c r="T39" s="212" t="s">
        <v>462</v>
      </c>
      <c r="U39" s="212" t="s">
        <v>463</v>
      </c>
      <c r="V39" s="197" t="s">
        <v>464</v>
      </c>
      <c r="W39" s="197"/>
      <c r="X39" s="197" t="s">
        <v>316</v>
      </c>
      <c r="Y39" s="198"/>
      <c r="AA39" s="200">
        <f t="shared" si="2"/>
        <v>0.28000000000000003</v>
      </c>
      <c r="AB39" s="200">
        <f t="shared" si="2"/>
        <v>0.4</v>
      </c>
      <c r="AC39" s="200">
        <f t="shared" si="2"/>
        <v>0.8</v>
      </c>
      <c r="AD39" s="200">
        <f t="shared" si="2"/>
        <v>1</v>
      </c>
    </row>
    <row r="40" spans="1:30" s="199" customFormat="1" ht="153" customHeight="1" x14ac:dyDescent="0.25">
      <c r="A40" s="186"/>
      <c r="B40" s="186"/>
      <c r="C40" s="186"/>
      <c r="D40" s="618"/>
      <c r="E40" s="572"/>
      <c r="F40" s="572"/>
      <c r="G40" s="187" t="s">
        <v>465</v>
      </c>
      <c r="H40" s="188" t="s">
        <v>323</v>
      </c>
      <c r="I40" s="187" t="s">
        <v>465</v>
      </c>
      <c r="J40" s="216">
        <v>52.7</v>
      </c>
      <c r="K40" s="208"/>
      <c r="L40" s="190"/>
      <c r="M40" s="190"/>
      <c r="N40" s="190"/>
      <c r="O40" s="191">
        <v>53</v>
      </c>
      <c r="P40" s="192">
        <v>0</v>
      </c>
      <c r="Q40" s="192">
        <v>5.2</v>
      </c>
      <c r="R40" s="206">
        <v>57</v>
      </c>
      <c r="S40" s="207" t="s">
        <v>466</v>
      </c>
      <c r="T40" s="212" t="s">
        <v>467</v>
      </c>
      <c r="U40" s="212" t="s">
        <v>468</v>
      </c>
      <c r="V40" s="197" t="s">
        <v>469</v>
      </c>
      <c r="W40" s="197"/>
      <c r="X40" s="197" t="s">
        <v>316</v>
      </c>
      <c r="Y40" s="198"/>
      <c r="AA40" s="200">
        <f t="shared" si="2"/>
        <v>1.0056925996204933</v>
      </c>
      <c r="AB40" s="200">
        <f t="shared" si="2"/>
        <v>0</v>
      </c>
      <c r="AC40" s="200">
        <f t="shared" si="2"/>
        <v>9.8671726755218209E-2</v>
      </c>
      <c r="AD40" s="200">
        <f t="shared" si="2"/>
        <v>1.0815939278937381</v>
      </c>
    </row>
    <row r="41" spans="1:30" s="199" customFormat="1" ht="152.25" customHeight="1" x14ac:dyDescent="0.25">
      <c r="A41" s="186"/>
      <c r="B41" s="186"/>
      <c r="C41" s="186"/>
      <c r="D41" s="618"/>
      <c r="E41" s="205" t="s">
        <v>470</v>
      </c>
      <c r="F41" s="217" t="s">
        <v>471</v>
      </c>
      <c r="G41" s="187" t="s">
        <v>472</v>
      </c>
      <c r="H41" s="188" t="s">
        <v>311</v>
      </c>
      <c r="I41" s="187" t="s">
        <v>472</v>
      </c>
      <c r="J41" s="208">
        <v>16000</v>
      </c>
      <c r="K41" s="208"/>
      <c r="L41" s="190"/>
      <c r="M41" s="190"/>
      <c r="N41" s="190"/>
      <c r="O41" s="191">
        <v>0</v>
      </c>
      <c r="P41" s="192">
        <v>15823</v>
      </c>
      <c r="Q41" s="192">
        <v>15823</v>
      </c>
      <c r="R41" s="206">
        <v>15823</v>
      </c>
      <c r="S41" s="207" t="s">
        <v>473</v>
      </c>
      <c r="T41" s="212" t="s">
        <v>474</v>
      </c>
      <c r="U41" s="212" t="s">
        <v>475</v>
      </c>
      <c r="V41" s="197" t="s">
        <v>476</v>
      </c>
      <c r="W41" s="197"/>
      <c r="X41" s="197" t="s">
        <v>316</v>
      </c>
      <c r="Y41" s="198"/>
      <c r="AA41" s="200">
        <f t="shared" si="2"/>
        <v>0</v>
      </c>
      <c r="AB41" s="200">
        <f t="shared" si="2"/>
        <v>0.98893750000000002</v>
      </c>
      <c r="AC41" s="200">
        <f t="shared" si="2"/>
        <v>0.98893750000000002</v>
      </c>
      <c r="AD41" s="200">
        <f t="shared" si="2"/>
        <v>0.98893750000000002</v>
      </c>
    </row>
    <row r="42" spans="1:30" s="199" customFormat="1" ht="55.5" customHeight="1" x14ac:dyDescent="0.25">
      <c r="A42" s="186"/>
      <c r="B42" s="186"/>
      <c r="C42" s="186"/>
      <c r="D42" s="618" t="s">
        <v>477</v>
      </c>
      <c r="E42" s="618" t="s">
        <v>478</v>
      </c>
      <c r="F42" s="621" t="s">
        <v>479</v>
      </c>
      <c r="G42" s="218" t="s">
        <v>480</v>
      </c>
      <c r="H42" s="219" t="s">
        <v>323</v>
      </c>
      <c r="I42" s="218" t="s">
        <v>480</v>
      </c>
      <c r="J42" s="208">
        <v>100</v>
      </c>
      <c r="K42" s="208"/>
      <c r="L42" s="190"/>
      <c r="M42" s="190"/>
      <c r="N42" s="190"/>
      <c r="O42" s="191">
        <v>0</v>
      </c>
      <c r="P42" s="192">
        <v>95</v>
      </c>
      <c r="Q42" s="192">
        <v>50</v>
      </c>
      <c r="R42" s="206">
        <v>100</v>
      </c>
      <c r="S42" s="207" t="s">
        <v>481</v>
      </c>
      <c r="T42" s="212" t="s">
        <v>482</v>
      </c>
      <c r="U42" s="212" t="s">
        <v>483</v>
      </c>
      <c r="V42" s="197" t="s">
        <v>484</v>
      </c>
      <c r="W42" s="197"/>
      <c r="X42" s="197" t="s">
        <v>316</v>
      </c>
      <c r="Y42" s="198"/>
      <c r="AA42" s="200">
        <f t="shared" si="2"/>
        <v>0</v>
      </c>
      <c r="AB42" s="200">
        <f t="shared" si="2"/>
        <v>0.95</v>
      </c>
      <c r="AC42" s="200">
        <f t="shared" si="2"/>
        <v>0.5</v>
      </c>
      <c r="AD42" s="200">
        <f t="shared" si="2"/>
        <v>1</v>
      </c>
    </row>
    <row r="43" spans="1:30" s="199" customFormat="1" ht="96.75" customHeight="1" x14ac:dyDescent="0.25">
      <c r="A43" s="186"/>
      <c r="B43" s="186"/>
      <c r="C43" s="186"/>
      <c r="D43" s="618"/>
      <c r="E43" s="618"/>
      <c r="F43" s="621"/>
      <c r="G43" s="218" t="s">
        <v>485</v>
      </c>
      <c r="H43" s="220" t="s">
        <v>311</v>
      </c>
      <c r="I43" s="218" t="s">
        <v>485</v>
      </c>
      <c r="J43" s="208">
        <v>80</v>
      </c>
      <c r="K43" s="208"/>
      <c r="L43" s="190"/>
      <c r="M43" s="190"/>
      <c r="N43" s="190"/>
      <c r="O43" s="191">
        <v>0</v>
      </c>
      <c r="P43" s="192">
        <v>9</v>
      </c>
      <c r="Q43" s="192">
        <v>120</v>
      </c>
      <c r="R43" s="206">
        <v>80</v>
      </c>
      <c r="S43" s="207" t="s">
        <v>486</v>
      </c>
      <c r="T43" s="212" t="s">
        <v>487</v>
      </c>
      <c r="U43" s="212" t="s">
        <v>488</v>
      </c>
      <c r="V43" s="197" t="s">
        <v>489</v>
      </c>
      <c r="W43" s="197"/>
      <c r="X43" s="197" t="s">
        <v>316</v>
      </c>
      <c r="Y43" s="198"/>
      <c r="AA43" s="200">
        <f t="shared" si="2"/>
        <v>0</v>
      </c>
      <c r="AB43" s="200">
        <f t="shared" si="2"/>
        <v>0.1125</v>
      </c>
      <c r="AC43" s="200">
        <f t="shared" si="2"/>
        <v>1.5</v>
      </c>
      <c r="AD43" s="200">
        <f t="shared" si="2"/>
        <v>1</v>
      </c>
    </row>
    <row r="44" spans="1:30" s="199" customFormat="1" ht="59.25" customHeight="1" x14ac:dyDescent="0.25">
      <c r="A44" s="186"/>
      <c r="B44" s="186"/>
      <c r="C44" s="186"/>
      <c r="D44" s="618" t="s">
        <v>490</v>
      </c>
      <c r="E44" s="618" t="s">
        <v>491</v>
      </c>
      <c r="F44" s="217" t="s">
        <v>492</v>
      </c>
      <c r="G44" s="187" t="s">
        <v>493</v>
      </c>
      <c r="H44" s="188" t="s">
        <v>311</v>
      </c>
      <c r="I44" s="187" t="s">
        <v>493</v>
      </c>
      <c r="J44" s="208">
        <v>1000</v>
      </c>
      <c r="K44" s="208"/>
      <c r="L44" s="190"/>
      <c r="M44" s="190"/>
      <c r="N44" s="190"/>
      <c r="O44" s="191">
        <v>0</v>
      </c>
      <c r="P44" s="192">
        <v>0</v>
      </c>
      <c r="Q44" s="192">
        <v>0</v>
      </c>
      <c r="R44" s="206">
        <v>0</v>
      </c>
      <c r="S44" s="207" t="s">
        <v>494</v>
      </c>
      <c r="T44" s="212" t="s">
        <v>495</v>
      </c>
      <c r="U44" s="212" t="s">
        <v>496</v>
      </c>
      <c r="V44" s="197" t="s">
        <v>497</v>
      </c>
      <c r="W44" s="197"/>
      <c r="X44" s="197" t="s">
        <v>316</v>
      </c>
      <c r="Y44" s="198"/>
      <c r="AA44" s="200">
        <f t="shared" si="2"/>
        <v>0</v>
      </c>
      <c r="AB44" s="200">
        <f t="shared" si="2"/>
        <v>0</v>
      </c>
      <c r="AC44" s="200">
        <f t="shared" si="2"/>
        <v>0</v>
      </c>
      <c r="AD44" s="200">
        <f t="shared" si="2"/>
        <v>0</v>
      </c>
    </row>
    <row r="45" spans="1:30" s="199" customFormat="1" ht="106.5" customHeight="1" x14ac:dyDescent="0.25">
      <c r="A45" s="186"/>
      <c r="B45" s="186"/>
      <c r="C45" s="186"/>
      <c r="D45" s="618"/>
      <c r="E45" s="618"/>
      <c r="F45" s="217"/>
      <c r="G45" s="187" t="s">
        <v>498</v>
      </c>
      <c r="H45" s="188" t="s">
        <v>311</v>
      </c>
      <c r="I45" s="187" t="s">
        <v>498</v>
      </c>
      <c r="J45" s="208">
        <v>1</v>
      </c>
      <c r="K45" s="208"/>
      <c r="L45" s="190"/>
      <c r="M45" s="190"/>
      <c r="N45" s="190"/>
      <c r="O45" s="191">
        <v>0</v>
      </c>
      <c r="P45" s="192">
        <v>0</v>
      </c>
      <c r="Q45" s="192">
        <v>1</v>
      </c>
      <c r="R45" s="206">
        <v>2</v>
      </c>
      <c r="S45" s="207" t="s">
        <v>499</v>
      </c>
      <c r="T45" s="212" t="s">
        <v>500</v>
      </c>
      <c r="U45" s="212" t="s">
        <v>501</v>
      </c>
      <c r="V45" s="197" t="s">
        <v>502</v>
      </c>
      <c r="W45" s="197"/>
      <c r="X45" s="197" t="s">
        <v>316</v>
      </c>
      <c r="Y45" s="198"/>
      <c r="AA45" s="200">
        <f t="shared" si="2"/>
        <v>0</v>
      </c>
      <c r="AB45" s="200">
        <f t="shared" si="2"/>
        <v>0</v>
      </c>
      <c r="AC45" s="200">
        <f t="shared" si="2"/>
        <v>1</v>
      </c>
      <c r="AD45" s="200">
        <f t="shared" si="2"/>
        <v>2</v>
      </c>
    </row>
    <row r="46" spans="1:30" s="199" customFormat="1" ht="135" customHeight="1" x14ac:dyDescent="0.25">
      <c r="A46" s="186"/>
      <c r="B46" s="186"/>
      <c r="C46" s="186"/>
      <c r="D46" s="618"/>
      <c r="E46" s="618"/>
      <c r="F46" s="217"/>
      <c r="G46" s="187" t="s">
        <v>503</v>
      </c>
      <c r="H46" s="188" t="s">
        <v>311</v>
      </c>
      <c r="I46" s="187" t="s">
        <v>503</v>
      </c>
      <c r="J46" s="208">
        <v>3</v>
      </c>
      <c r="K46" s="208"/>
      <c r="L46" s="190"/>
      <c r="M46" s="190"/>
      <c r="N46" s="190"/>
      <c r="O46" s="191">
        <v>0</v>
      </c>
      <c r="P46" s="192">
        <v>0.45</v>
      </c>
      <c r="Q46" s="192">
        <v>0.7</v>
      </c>
      <c r="R46" s="206">
        <v>3</v>
      </c>
      <c r="S46" s="207" t="s">
        <v>359</v>
      </c>
      <c r="T46" s="212" t="s">
        <v>504</v>
      </c>
      <c r="U46" s="212" t="s">
        <v>505</v>
      </c>
      <c r="V46" s="197" t="s">
        <v>506</v>
      </c>
      <c r="W46" s="197"/>
      <c r="X46" s="197" t="s">
        <v>316</v>
      </c>
      <c r="Y46" s="198"/>
      <c r="AA46" s="200">
        <f t="shared" si="2"/>
        <v>0</v>
      </c>
      <c r="AB46" s="200">
        <f t="shared" si="2"/>
        <v>0.15</v>
      </c>
      <c r="AC46" s="200">
        <f t="shared" si="2"/>
        <v>0.23333333333333331</v>
      </c>
      <c r="AD46" s="200">
        <f t="shared" si="2"/>
        <v>1</v>
      </c>
    </row>
    <row r="47" spans="1:30" s="199" customFormat="1" ht="84.75" customHeight="1" x14ac:dyDescent="0.25">
      <c r="A47" s="186"/>
      <c r="B47" s="186"/>
      <c r="C47" s="186"/>
      <c r="D47" s="209" t="s">
        <v>507</v>
      </c>
      <c r="E47" s="221" t="s">
        <v>508</v>
      </c>
      <c r="F47" s="217" t="s">
        <v>509</v>
      </c>
      <c r="G47" s="222" t="s">
        <v>510</v>
      </c>
      <c r="H47" s="188" t="s">
        <v>311</v>
      </c>
      <c r="I47" s="222" t="s">
        <v>510</v>
      </c>
      <c r="J47" s="208">
        <v>12</v>
      </c>
      <c r="K47" s="208"/>
      <c r="L47" s="190"/>
      <c r="M47" s="190"/>
      <c r="N47" s="190"/>
      <c r="O47" s="191">
        <v>0</v>
      </c>
      <c r="P47" s="192">
        <v>0</v>
      </c>
      <c r="Q47" s="192">
        <v>12</v>
      </c>
      <c r="R47" s="206">
        <v>17</v>
      </c>
      <c r="S47" s="207" t="s">
        <v>511</v>
      </c>
      <c r="T47" s="212" t="s">
        <v>512</v>
      </c>
      <c r="U47" s="212" t="s">
        <v>513</v>
      </c>
      <c r="V47" s="197" t="s">
        <v>514</v>
      </c>
      <c r="W47" s="197"/>
      <c r="X47" s="197" t="s">
        <v>316</v>
      </c>
      <c r="Y47" s="198"/>
      <c r="AA47" s="200">
        <f t="shared" si="2"/>
        <v>0</v>
      </c>
      <c r="AB47" s="200">
        <f t="shared" si="2"/>
        <v>0</v>
      </c>
      <c r="AC47" s="200">
        <f t="shared" si="2"/>
        <v>1</v>
      </c>
      <c r="AD47" s="200">
        <f t="shared" si="2"/>
        <v>1.4166666666666667</v>
      </c>
    </row>
    <row r="48" spans="1:30" s="199" customFormat="1" ht="65.25" customHeight="1" x14ac:dyDescent="0.25">
      <c r="A48" s="186"/>
      <c r="B48" s="186"/>
      <c r="C48" s="186"/>
      <c r="D48" s="574" t="s">
        <v>515</v>
      </c>
      <c r="E48" s="574" t="s">
        <v>516</v>
      </c>
      <c r="F48" s="572" t="s">
        <v>517</v>
      </c>
      <c r="G48" s="187" t="s">
        <v>518</v>
      </c>
      <c r="H48" s="188" t="s">
        <v>311</v>
      </c>
      <c r="I48" s="187" t="s">
        <v>518</v>
      </c>
      <c r="J48" s="208">
        <v>202</v>
      </c>
      <c r="K48" s="208"/>
      <c r="L48" s="190"/>
      <c r="M48" s="190"/>
      <c r="N48" s="190"/>
      <c r="O48" s="191">
        <v>59</v>
      </c>
      <c r="P48" s="192">
        <v>101</v>
      </c>
      <c r="Q48" s="192">
        <v>161</v>
      </c>
      <c r="R48" s="206">
        <v>185</v>
      </c>
      <c r="S48" s="207" t="s">
        <v>519</v>
      </c>
      <c r="T48" s="212" t="s">
        <v>520</v>
      </c>
      <c r="U48" s="212" t="s">
        <v>521</v>
      </c>
      <c r="V48" s="197" t="s">
        <v>522</v>
      </c>
      <c r="W48" s="197"/>
      <c r="X48" s="197" t="s">
        <v>316</v>
      </c>
      <c r="Y48" s="198"/>
      <c r="AA48" s="200">
        <f t="shared" si="2"/>
        <v>0.29207920792079206</v>
      </c>
      <c r="AB48" s="200">
        <f t="shared" si="2"/>
        <v>0.5</v>
      </c>
      <c r="AC48" s="200">
        <f t="shared" si="2"/>
        <v>0.79702970297029707</v>
      </c>
      <c r="AD48" s="200">
        <f t="shared" si="2"/>
        <v>0.91584158415841588</v>
      </c>
    </row>
    <row r="49" spans="1:30" s="199" customFormat="1" ht="51" customHeight="1" x14ac:dyDescent="0.25">
      <c r="A49" s="186"/>
      <c r="B49" s="186"/>
      <c r="C49" s="186"/>
      <c r="D49" s="574"/>
      <c r="E49" s="574"/>
      <c r="F49" s="572"/>
      <c r="G49" s="187" t="s">
        <v>523</v>
      </c>
      <c r="H49" s="188" t="s">
        <v>311</v>
      </c>
      <c r="I49" s="187" t="s">
        <v>523</v>
      </c>
      <c r="J49" s="208">
        <v>20000</v>
      </c>
      <c r="K49" s="208"/>
      <c r="L49" s="190"/>
      <c r="M49" s="190"/>
      <c r="N49" s="190"/>
      <c r="O49" s="191">
        <v>0</v>
      </c>
      <c r="P49" s="192">
        <v>7930</v>
      </c>
      <c r="Q49" s="192">
        <v>9321</v>
      </c>
      <c r="R49" s="206">
        <v>12888</v>
      </c>
      <c r="S49" s="207" t="s">
        <v>524</v>
      </c>
      <c r="T49" s="212" t="s">
        <v>525</v>
      </c>
      <c r="U49" s="212" t="s">
        <v>526</v>
      </c>
      <c r="V49" s="197" t="s">
        <v>527</v>
      </c>
      <c r="W49" s="197"/>
      <c r="X49" s="197" t="s">
        <v>316</v>
      </c>
      <c r="Y49" s="198"/>
      <c r="AA49" s="200">
        <f t="shared" si="2"/>
        <v>0</v>
      </c>
      <c r="AB49" s="200">
        <f t="shared" si="2"/>
        <v>0.39650000000000002</v>
      </c>
      <c r="AC49" s="200">
        <f t="shared" si="2"/>
        <v>0.46605000000000002</v>
      </c>
      <c r="AD49" s="200">
        <f t="shared" si="2"/>
        <v>0.64439999999999997</v>
      </c>
    </row>
    <row r="50" spans="1:30" s="199" customFormat="1" ht="84.75" customHeight="1" x14ac:dyDescent="0.25">
      <c r="A50" s="186"/>
      <c r="B50" s="186"/>
      <c r="C50" s="186"/>
      <c r="D50" s="574"/>
      <c r="E50" s="574"/>
      <c r="F50" s="572"/>
      <c r="G50" s="222" t="s">
        <v>528</v>
      </c>
      <c r="H50" s="188" t="s">
        <v>311</v>
      </c>
      <c r="I50" s="222" t="s">
        <v>528</v>
      </c>
      <c r="J50" s="208">
        <v>101139</v>
      </c>
      <c r="K50" s="208"/>
      <c r="L50" s="190"/>
      <c r="M50" s="190"/>
      <c r="N50" s="190"/>
      <c r="O50" s="191">
        <v>13484</v>
      </c>
      <c r="P50" s="192">
        <v>51415</v>
      </c>
      <c r="Q50" s="192">
        <v>84418</v>
      </c>
      <c r="R50" s="206">
        <v>101086</v>
      </c>
      <c r="S50" s="207" t="s">
        <v>529</v>
      </c>
      <c r="T50" s="212" t="s">
        <v>530</v>
      </c>
      <c r="U50" s="212" t="s">
        <v>531</v>
      </c>
      <c r="V50" s="197" t="s">
        <v>532</v>
      </c>
      <c r="W50" s="197"/>
      <c r="X50" s="197" t="s">
        <v>316</v>
      </c>
      <c r="Y50" s="198"/>
      <c r="AA50" s="200">
        <f t="shared" si="2"/>
        <v>0.13332146847408022</v>
      </c>
      <c r="AB50" s="200">
        <f t="shared" si="2"/>
        <v>0.5083597820820851</v>
      </c>
      <c r="AC50" s="200">
        <f t="shared" si="2"/>
        <v>0.83467307369066335</v>
      </c>
      <c r="AD50" s="200">
        <f t="shared" si="2"/>
        <v>0.99947596871632105</v>
      </c>
    </row>
    <row r="51" spans="1:30" s="199" customFormat="1" ht="61.5" customHeight="1" x14ac:dyDescent="0.25">
      <c r="A51" s="186"/>
      <c r="B51" s="186"/>
      <c r="C51" s="186"/>
      <c r="D51" s="574"/>
      <c r="E51" s="574"/>
      <c r="F51" s="572"/>
      <c r="G51" s="187" t="s">
        <v>533</v>
      </c>
      <c r="H51" s="188" t="s">
        <v>311</v>
      </c>
      <c r="I51" s="187" t="s">
        <v>533</v>
      </c>
      <c r="J51" s="208">
        <v>10</v>
      </c>
      <c r="K51" s="208"/>
      <c r="L51" s="190"/>
      <c r="M51" s="190"/>
      <c r="N51" s="190"/>
      <c r="O51" s="191">
        <v>0</v>
      </c>
      <c r="P51" s="192">
        <v>0</v>
      </c>
      <c r="Q51" s="192">
        <v>0</v>
      </c>
      <c r="R51" s="206">
        <v>0</v>
      </c>
      <c r="S51" s="207" t="s">
        <v>534</v>
      </c>
      <c r="T51" s="212" t="s">
        <v>535</v>
      </c>
      <c r="U51" s="212" t="s">
        <v>536</v>
      </c>
      <c r="V51" s="197" t="s">
        <v>537</v>
      </c>
      <c r="W51" s="197"/>
      <c r="X51" s="197" t="s">
        <v>316</v>
      </c>
      <c r="Y51" s="198"/>
      <c r="AA51" s="200">
        <f t="shared" si="2"/>
        <v>0</v>
      </c>
      <c r="AB51" s="200">
        <f t="shared" si="2"/>
        <v>0</v>
      </c>
      <c r="AC51" s="200">
        <f t="shared" si="2"/>
        <v>0</v>
      </c>
      <c r="AD51" s="200">
        <f t="shared" si="2"/>
        <v>0</v>
      </c>
    </row>
    <row r="52" spans="1:30" s="199" customFormat="1" ht="61.5" customHeight="1" x14ac:dyDescent="0.25">
      <c r="A52" s="186"/>
      <c r="B52" s="186"/>
      <c r="C52" s="186"/>
      <c r="D52" s="574"/>
      <c r="E52" s="574"/>
      <c r="F52" s="572"/>
      <c r="G52" s="187" t="s">
        <v>538</v>
      </c>
      <c r="H52" s="188" t="s">
        <v>311</v>
      </c>
      <c r="I52" s="187" t="s">
        <v>538</v>
      </c>
      <c r="J52" s="208">
        <v>500</v>
      </c>
      <c r="K52" s="208"/>
      <c r="L52" s="190"/>
      <c r="M52" s="190"/>
      <c r="N52" s="190"/>
      <c r="O52" s="191">
        <v>0</v>
      </c>
      <c r="P52" s="192">
        <v>0</v>
      </c>
      <c r="Q52" s="192">
        <v>0</v>
      </c>
      <c r="R52" s="206">
        <v>816</v>
      </c>
      <c r="S52" s="207" t="s">
        <v>539</v>
      </c>
      <c r="T52" s="212" t="s">
        <v>539</v>
      </c>
      <c r="U52" s="212" t="s">
        <v>540</v>
      </c>
      <c r="V52" s="197" t="s">
        <v>541</v>
      </c>
      <c r="W52" s="197"/>
      <c r="X52" s="197" t="s">
        <v>316</v>
      </c>
      <c r="Y52" s="198"/>
      <c r="AA52" s="200">
        <f t="shared" si="2"/>
        <v>0</v>
      </c>
      <c r="AB52" s="200">
        <f t="shared" si="2"/>
        <v>0</v>
      </c>
      <c r="AC52" s="200">
        <f t="shared" si="2"/>
        <v>0</v>
      </c>
      <c r="AD52" s="200">
        <f t="shared" si="2"/>
        <v>1.6319999999999999</v>
      </c>
    </row>
    <row r="53" spans="1:30" s="199" customFormat="1" ht="48.75" customHeight="1" x14ac:dyDescent="0.25">
      <c r="A53" s="186"/>
      <c r="B53" s="186"/>
      <c r="C53" s="186"/>
      <c r="D53" s="574"/>
      <c r="E53" s="574"/>
      <c r="F53" s="572"/>
      <c r="G53" s="187" t="s">
        <v>542</v>
      </c>
      <c r="H53" s="188" t="s">
        <v>311</v>
      </c>
      <c r="I53" s="187" t="s">
        <v>542</v>
      </c>
      <c r="J53" s="208">
        <v>11669</v>
      </c>
      <c r="K53" s="208"/>
      <c r="L53" s="190"/>
      <c r="M53" s="190"/>
      <c r="N53" s="190"/>
      <c r="O53" s="191">
        <v>1158</v>
      </c>
      <c r="P53" s="192">
        <v>4009</v>
      </c>
      <c r="Q53" s="192">
        <v>5071</v>
      </c>
      <c r="R53" s="206">
        <v>7506</v>
      </c>
      <c r="S53" s="207" t="s">
        <v>543</v>
      </c>
      <c r="T53" s="212" t="s">
        <v>544</v>
      </c>
      <c r="U53" s="212" t="s">
        <v>545</v>
      </c>
      <c r="V53" s="197" t="s">
        <v>546</v>
      </c>
      <c r="W53" s="197"/>
      <c r="X53" s="197" t="s">
        <v>316</v>
      </c>
      <c r="Y53" s="198"/>
      <c r="AA53" s="200">
        <f t="shared" si="2"/>
        <v>9.9237295398063238E-2</v>
      </c>
      <c r="AB53" s="200">
        <f t="shared" si="2"/>
        <v>0.34355985945668011</v>
      </c>
      <c r="AC53" s="200">
        <f t="shared" si="2"/>
        <v>0.43457022881138058</v>
      </c>
      <c r="AD53" s="200">
        <f t="shared" si="2"/>
        <v>0.64324278001542545</v>
      </c>
    </row>
    <row r="54" spans="1:30" s="199" customFormat="1" ht="32.25" customHeight="1" x14ac:dyDescent="0.25">
      <c r="A54" s="186"/>
      <c r="B54" s="186"/>
      <c r="C54" s="186"/>
      <c r="D54" s="574"/>
      <c r="E54" s="574"/>
      <c r="F54" s="572"/>
      <c r="G54" s="223" t="s">
        <v>547</v>
      </c>
      <c r="H54" s="188" t="s">
        <v>311</v>
      </c>
      <c r="I54" s="223" t="s">
        <v>547</v>
      </c>
      <c r="J54" s="208">
        <v>1000</v>
      </c>
      <c r="K54" s="208"/>
      <c r="L54" s="190"/>
      <c r="M54" s="190"/>
      <c r="N54" s="190"/>
      <c r="O54" s="191">
        <v>0</v>
      </c>
      <c r="P54" s="192">
        <v>0</v>
      </c>
      <c r="Q54" s="192">
        <v>0</v>
      </c>
      <c r="R54" s="206">
        <v>0</v>
      </c>
      <c r="S54" s="207" t="s">
        <v>494</v>
      </c>
      <c r="T54" s="212" t="s">
        <v>548</v>
      </c>
      <c r="U54" s="212" t="s">
        <v>496</v>
      </c>
      <c r="V54" s="197" t="s">
        <v>549</v>
      </c>
      <c r="W54" s="197"/>
      <c r="X54" s="197" t="s">
        <v>316</v>
      </c>
      <c r="Y54" s="198"/>
      <c r="AA54" s="200">
        <f t="shared" si="2"/>
        <v>0</v>
      </c>
      <c r="AB54" s="200">
        <f t="shared" si="2"/>
        <v>0</v>
      </c>
      <c r="AC54" s="200">
        <f t="shared" si="2"/>
        <v>0</v>
      </c>
      <c r="AD54" s="200">
        <f t="shared" si="2"/>
        <v>0</v>
      </c>
    </row>
    <row r="55" spans="1:30" s="199" customFormat="1" ht="49.5" customHeight="1" x14ac:dyDescent="0.25">
      <c r="A55" s="186"/>
      <c r="B55" s="186"/>
      <c r="C55" s="186"/>
      <c r="D55" s="574"/>
      <c r="E55" s="574"/>
      <c r="F55" s="572"/>
      <c r="G55" s="223" t="s">
        <v>550</v>
      </c>
      <c r="H55" s="188" t="s">
        <v>311</v>
      </c>
      <c r="I55" s="223" t="s">
        <v>550</v>
      </c>
      <c r="J55" s="201">
        <v>17215</v>
      </c>
      <c r="K55" s="201"/>
      <c r="L55" s="190"/>
      <c r="M55" s="190"/>
      <c r="N55" s="190"/>
      <c r="O55" s="191">
        <v>994</v>
      </c>
      <c r="P55" s="192">
        <v>8098</v>
      </c>
      <c r="Q55" s="192">
        <v>10264</v>
      </c>
      <c r="R55" s="206">
        <v>14182</v>
      </c>
      <c r="S55" s="207" t="s">
        <v>551</v>
      </c>
      <c r="T55" s="212" t="s">
        <v>552</v>
      </c>
      <c r="U55" s="212" t="s">
        <v>553</v>
      </c>
      <c r="V55" s="197" t="s">
        <v>554</v>
      </c>
      <c r="W55" s="197"/>
      <c r="X55" s="197" t="s">
        <v>316</v>
      </c>
      <c r="Y55" s="198"/>
      <c r="AA55" s="200">
        <f t="shared" si="2"/>
        <v>5.7740342724368281E-2</v>
      </c>
      <c r="AB55" s="200">
        <f t="shared" si="2"/>
        <v>0.47040371768806272</v>
      </c>
      <c r="AC55" s="200">
        <f t="shared" si="2"/>
        <v>0.59622422306128375</v>
      </c>
      <c r="AD55" s="200">
        <f t="shared" si="2"/>
        <v>0.82381643915190239</v>
      </c>
    </row>
    <row r="56" spans="1:30" s="199" customFormat="1" ht="32.25" customHeight="1" x14ac:dyDescent="0.25">
      <c r="A56" s="186"/>
      <c r="B56" s="186"/>
      <c r="C56" s="186"/>
      <c r="D56" s="574"/>
      <c r="E56" s="574"/>
      <c r="F56" s="572"/>
      <c r="G56" s="223" t="s">
        <v>555</v>
      </c>
      <c r="H56" s="188" t="s">
        <v>311</v>
      </c>
      <c r="I56" s="223" t="s">
        <v>555</v>
      </c>
      <c r="J56" s="201">
        <v>5</v>
      </c>
      <c r="K56" s="201"/>
      <c r="L56" s="190"/>
      <c r="M56" s="190"/>
      <c r="N56" s="190"/>
      <c r="O56" s="191">
        <v>0</v>
      </c>
      <c r="P56" s="192">
        <v>0</v>
      </c>
      <c r="Q56" s="192">
        <v>0</v>
      </c>
      <c r="R56" s="206">
        <v>6</v>
      </c>
      <c r="S56" s="207" t="s">
        <v>556</v>
      </c>
      <c r="T56" s="212" t="s">
        <v>557</v>
      </c>
      <c r="U56" s="212" t="s">
        <v>558</v>
      </c>
      <c r="V56" s="197" t="s">
        <v>559</v>
      </c>
      <c r="W56" s="197"/>
      <c r="X56" s="197" t="s">
        <v>316</v>
      </c>
      <c r="Y56" s="198"/>
      <c r="AA56" s="200">
        <f t="shared" si="2"/>
        <v>0</v>
      </c>
      <c r="AB56" s="200">
        <f t="shared" si="2"/>
        <v>0</v>
      </c>
      <c r="AC56" s="200">
        <f t="shared" si="2"/>
        <v>0</v>
      </c>
      <c r="AD56" s="200">
        <f t="shared" si="2"/>
        <v>1.2</v>
      </c>
    </row>
    <row r="57" spans="1:30" s="199" customFormat="1" ht="51.75" customHeight="1" x14ac:dyDescent="0.25">
      <c r="A57" s="186"/>
      <c r="B57" s="186"/>
      <c r="C57" s="186"/>
      <c r="D57" s="574"/>
      <c r="E57" s="574"/>
      <c r="F57" s="572"/>
      <c r="G57" s="223" t="s">
        <v>560</v>
      </c>
      <c r="H57" s="188" t="s">
        <v>311</v>
      </c>
      <c r="I57" s="223" t="s">
        <v>560</v>
      </c>
      <c r="J57" s="224">
        <v>500</v>
      </c>
      <c r="K57" s="201"/>
      <c r="L57" s="190"/>
      <c r="M57" s="190"/>
      <c r="N57" s="190"/>
      <c r="O57" s="191">
        <v>0</v>
      </c>
      <c r="P57" s="192">
        <v>0</v>
      </c>
      <c r="Q57" s="192">
        <v>0</v>
      </c>
      <c r="R57" s="206">
        <v>0</v>
      </c>
      <c r="S57" s="207" t="s">
        <v>561</v>
      </c>
      <c r="T57" s="212" t="s">
        <v>562</v>
      </c>
      <c r="U57" s="212" t="s">
        <v>563</v>
      </c>
      <c r="V57" s="197" t="s">
        <v>564</v>
      </c>
      <c r="W57" s="197"/>
      <c r="X57" s="197" t="s">
        <v>316</v>
      </c>
      <c r="Y57" s="198"/>
      <c r="AA57" s="200">
        <f t="shared" si="2"/>
        <v>0</v>
      </c>
      <c r="AB57" s="200">
        <f t="shared" si="2"/>
        <v>0</v>
      </c>
      <c r="AC57" s="200">
        <f t="shared" si="2"/>
        <v>0</v>
      </c>
      <c r="AD57" s="200">
        <f t="shared" si="2"/>
        <v>0</v>
      </c>
    </row>
    <row r="58" spans="1:30" s="199" customFormat="1" ht="41.25" customHeight="1" x14ac:dyDescent="0.25">
      <c r="A58" s="186"/>
      <c r="B58" s="186"/>
      <c r="C58" s="186"/>
      <c r="D58" s="574"/>
      <c r="E58" s="574"/>
      <c r="F58" s="572"/>
      <c r="G58" s="223" t="s">
        <v>565</v>
      </c>
      <c r="H58" s="188" t="s">
        <v>311</v>
      </c>
      <c r="I58" s="223" t="s">
        <v>565</v>
      </c>
      <c r="J58" s="201">
        <v>0</v>
      </c>
      <c r="K58" s="201"/>
      <c r="L58" s="190"/>
      <c r="M58" s="190"/>
      <c r="N58" s="190"/>
      <c r="O58" s="191">
        <v>0</v>
      </c>
      <c r="P58" s="192">
        <v>0</v>
      </c>
      <c r="Q58" s="192">
        <v>0</v>
      </c>
      <c r="R58" s="206">
        <v>0</v>
      </c>
      <c r="S58" s="207" t="s">
        <v>566</v>
      </c>
      <c r="T58" s="212" t="s">
        <v>567</v>
      </c>
      <c r="U58" s="212" t="s">
        <v>567</v>
      </c>
      <c r="V58" s="197" t="s">
        <v>567</v>
      </c>
      <c r="W58" s="197"/>
      <c r="X58" s="197" t="s">
        <v>316</v>
      </c>
      <c r="Y58" s="198"/>
      <c r="AA58" s="200"/>
      <c r="AB58" s="200"/>
      <c r="AC58" s="200"/>
      <c r="AD58" s="200"/>
    </row>
    <row r="59" spans="1:30" s="199" customFormat="1" ht="49.5" customHeight="1" x14ac:dyDescent="0.25">
      <c r="A59" s="186"/>
      <c r="B59" s="186"/>
      <c r="C59" s="186"/>
      <c r="D59" s="574"/>
      <c r="E59" s="574"/>
      <c r="F59" s="572"/>
      <c r="G59" s="223" t="s">
        <v>568</v>
      </c>
      <c r="H59" s="188" t="s">
        <v>311</v>
      </c>
      <c r="I59" s="223" t="s">
        <v>568</v>
      </c>
      <c r="J59" s="201">
        <v>4594</v>
      </c>
      <c r="K59" s="201"/>
      <c r="L59" s="190"/>
      <c r="M59" s="190"/>
      <c r="N59" s="190"/>
      <c r="O59" s="191">
        <v>3054</v>
      </c>
      <c r="P59" s="192">
        <v>5804</v>
      </c>
      <c r="Q59" s="192">
        <v>8258</v>
      </c>
      <c r="R59" s="206">
        <v>10453</v>
      </c>
      <c r="S59" s="207" t="s">
        <v>569</v>
      </c>
      <c r="T59" s="212" t="s">
        <v>570</v>
      </c>
      <c r="U59" s="212" t="s">
        <v>571</v>
      </c>
      <c r="V59" s="197" t="s">
        <v>572</v>
      </c>
      <c r="W59" s="197"/>
      <c r="X59" s="197" t="s">
        <v>316</v>
      </c>
      <c r="Y59" s="198"/>
      <c r="AA59" s="200">
        <f t="shared" ref="AA59:AD71" si="3">+O59/$J59</f>
        <v>0.66478014801915541</v>
      </c>
      <c r="AB59" s="200">
        <f t="shared" si="3"/>
        <v>1.2633870265563778</v>
      </c>
      <c r="AC59" s="200">
        <f t="shared" si="3"/>
        <v>1.7975620374401393</v>
      </c>
      <c r="AD59" s="200">
        <f t="shared" si="3"/>
        <v>2.2753591641271225</v>
      </c>
    </row>
    <row r="60" spans="1:30" s="199" customFormat="1" ht="32.25" customHeight="1" x14ac:dyDescent="0.25">
      <c r="A60" s="186"/>
      <c r="B60" s="186"/>
      <c r="C60" s="186"/>
      <c r="D60" s="574"/>
      <c r="E60" s="574"/>
      <c r="F60" s="572"/>
      <c r="G60" s="187" t="s">
        <v>573</v>
      </c>
      <c r="H60" s="188" t="s">
        <v>311</v>
      </c>
      <c r="I60" s="187" t="s">
        <v>573</v>
      </c>
      <c r="J60" s="201">
        <v>4</v>
      </c>
      <c r="K60" s="201"/>
      <c r="L60" s="190"/>
      <c r="M60" s="190"/>
      <c r="N60" s="190"/>
      <c r="O60" s="191">
        <v>0</v>
      </c>
      <c r="P60" s="192">
        <v>0</v>
      </c>
      <c r="Q60" s="192">
        <v>0</v>
      </c>
      <c r="R60" s="206">
        <v>0</v>
      </c>
      <c r="S60" s="207" t="s">
        <v>574</v>
      </c>
      <c r="T60" s="212" t="s">
        <v>575</v>
      </c>
      <c r="U60" s="212" t="s">
        <v>574</v>
      </c>
      <c r="V60" s="197" t="s">
        <v>576</v>
      </c>
      <c r="W60" s="197"/>
      <c r="X60" s="197" t="s">
        <v>316</v>
      </c>
      <c r="Y60" s="198"/>
      <c r="AA60" s="200">
        <f t="shared" si="3"/>
        <v>0</v>
      </c>
      <c r="AB60" s="200">
        <f t="shared" si="3"/>
        <v>0</v>
      </c>
      <c r="AC60" s="200">
        <f t="shared" si="3"/>
        <v>0</v>
      </c>
      <c r="AD60" s="200">
        <f t="shared" si="3"/>
        <v>0</v>
      </c>
    </row>
    <row r="61" spans="1:30" s="199" customFormat="1" ht="68.25" customHeight="1" x14ac:dyDescent="0.25">
      <c r="A61" s="186"/>
      <c r="B61" s="186"/>
      <c r="C61" s="186"/>
      <c r="D61" s="574"/>
      <c r="E61" s="574"/>
      <c r="F61" s="572"/>
      <c r="G61" s="187" t="s">
        <v>577</v>
      </c>
      <c r="H61" s="188" t="s">
        <v>311</v>
      </c>
      <c r="I61" s="187" t="s">
        <v>577</v>
      </c>
      <c r="J61" s="201">
        <v>1</v>
      </c>
      <c r="K61" s="201"/>
      <c r="L61" s="190"/>
      <c r="M61" s="190"/>
      <c r="N61" s="190"/>
      <c r="O61" s="191">
        <v>0</v>
      </c>
      <c r="P61" s="192">
        <v>0</v>
      </c>
      <c r="Q61" s="192">
        <v>0</v>
      </c>
      <c r="R61" s="206">
        <v>0</v>
      </c>
      <c r="S61" s="207" t="s">
        <v>574</v>
      </c>
      <c r="T61" s="212" t="s">
        <v>575</v>
      </c>
      <c r="U61" s="212" t="s">
        <v>574</v>
      </c>
      <c r="V61" s="197" t="s">
        <v>578</v>
      </c>
      <c r="W61" s="197"/>
      <c r="X61" s="197" t="s">
        <v>316</v>
      </c>
      <c r="Y61" s="198"/>
      <c r="AA61" s="200">
        <f t="shared" si="3"/>
        <v>0</v>
      </c>
      <c r="AB61" s="200">
        <f t="shared" si="3"/>
        <v>0</v>
      </c>
      <c r="AC61" s="200">
        <f t="shared" si="3"/>
        <v>0</v>
      </c>
      <c r="AD61" s="200">
        <f t="shared" si="3"/>
        <v>0</v>
      </c>
    </row>
    <row r="62" spans="1:30" s="199" customFormat="1" ht="32.25" customHeight="1" x14ac:dyDescent="0.25">
      <c r="A62" s="186"/>
      <c r="B62" s="186"/>
      <c r="C62" s="186"/>
      <c r="D62" s="574"/>
      <c r="E62" s="574"/>
      <c r="F62" s="572"/>
      <c r="G62" s="225" t="s">
        <v>579</v>
      </c>
      <c r="H62" s="188" t="s">
        <v>311</v>
      </c>
      <c r="I62" s="225" t="s">
        <v>579</v>
      </c>
      <c r="J62" s="208">
        <v>21573</v>
      </c>
      <c r="K62" s="208"/>
      <c r="L62" s="190"/>
      <c r="M62" s="190"/>
      <c r="N62" s="190"/>
      <c r="O62" s="191">
        <v>15</v>
      </c>
      <c r="P62" s="192">
        <v>19839</v>
      </c>
      <c r="Q62" s="192">
        <v>20208</v>
      </c>
      <c r="R62" s="206">
        <v>20692</v>
      </c>
      <c r="S62" s="207" t="s">
        <v>580</v>
      </c>
      <c r="T62" s="212" t="s">
        <v>581</v>
      </c>
      <c r="U62" s="212" t="s">
        <v>582</v>
      </c>
      <c r="V62" s="197" t="s">
        <v>583</v>
      </c>
      <c r="W62" s="197"/>
      <c r="X62" s="197" t="s">
        <v>316</v>
      </c>
      <c r="Y62" s="198"/>
      <c r="AA62" s="200">
        <f t="shared" si="3"/>
        <v>6.9531358642747876E-4</v>
      </c>
      <c r="AB62" s="200">
        <f t="shared" si="3"/>
        <v>0.91962174940898345</v>
      </c>
      <c r="AC62" s="200">
        <f t="shared" si="3"/>
        <v>0.93672646363509948</v>
      </c>
      <c r="AD62" s="200">
        <f t="shared" si="3"/>
        <v>0.95916191535715944</v>
      </c>
    </row>
    <row r="63" spans="1:30" s="199" customFormat="1" ht="48.75" customHeight="1" x14ac:dyDescent="0.25">
      <c r="A63" s="186"/>
      <c r="B63" s="186"/>
      <c r="C63" s="186"/>
      <c r="D63" s="574"/>
      <c r="E63" s="574"/>
      <c r="F63" s="572"/>
      <c r="G63" s="225" t="s">
        <v>584</v>
      </c>
      <c r="H63" s="188" t="s">
        <v>311</v>
      </c>
      <c r="I63" s="225" t="s">
        <v>584</v>
      </c>
      <c r="J63" s="208">
        <v>7144</v>
      </c>
      <c r="K63" s="208"/>
      <c r="L63" s="190"/>
      <c r="M63" s="190"/>
      <c r="N63" s="190"/>
      <c r="O63" s="191">
        <v>0</v>
      </c>
      <c r="P63" s="192">
        <v>8142</v>
      </c>
      <c r="Q63" s="192">
        <v>8207</v>
      </c>
      <c r="R63" s="206">
        <v>8200</v>
      </c>
      <c r="S63" s="207" t="s">
        <v>585</v>
      </c>
      <c r="T63" s="212" t="s">
        <v>586</v>
      </c>
      <c r="U63" s="212" t="s">
        <v>587</v>
      </c>
      <c r="V63" s="197" t="s">
        <v>588</v>
      </c>
      <c r="W63" s="197"/>
      <c r="X63" s="197" t="s">
        <v>316</v>
      </c>
      <c r="Y63" s="198"/>
      <c r="AA63" s="200">
        <f t="shared" si="3"/>
        <v>0</v>
      </c>
      <c r="AB63" s="200">
        <f t="shared" si="3"/>
        <v>1.1396976483762598</v>
      </c>
      <c r="AC63" s="200">
        <f t="shared" si="3"/>
        <v>1.1487961926091825</v>
      </c>
      <c r="AD63" s="200">
        <f t="shared" si="3"/>
        <v>1.1478163493840985</v>
      </c>
    </row>
    <row r="64" spans="1:30" s="199" customFormat="1" ht="32.25" customHeight="1" x14ac:dyDescent="0.25">
      <c r="A64" s="186"/>
      <c r="B64" s="186"/>
      <c r="C64" s="186"/>
      <c r="D64" s="574"/>
      <c r="E64" s="574"/>
      <c r="F64" s="572"/>
      <c r="G64" s="187" t="s">
        <v>589</v>
      </c>
      <c r="H64" s="188" t="s">
        <v>311</v>
      </c>
      <c r="I64" s="187" t="s">
        <v>589</v>
      </c>
      <c r="J64" s="208">
        <v>20000</v>
      </c>
      <c r="K64" s="208"/>
      <c r="L64" s="190"/>
      <c r="M64" s="190"/>
      <c r="N64" s="190"/>
      <c r="O64" s="191">
        <v>0</v>
      </c>
      <c r="P64" s="192">
        <v>11187</v>
      </c>
      <c r="Q64" s="192">
        <v>11571</v>
      </c>
      <c r="R64" s="206">
        <v>20645</v>
      </c>
      <c r="S64" s="207" t="s">
        <v>590</v>
      </c>
      <c r="T64" s="212" t="s">
        <v>591</v>
      </c>
      <c r="U64" s="212" t="s">
        <v>592</v>
      </c>
      <c r="V64" s="197" t="s">
        <v>593</v>
      </c>
      <c r="W64" s="197"/>
      <c r="X64" s="197" t="s">
        <v>316</v>
      </c>
      <c r="Y64" s="198"/>
      <c r="AA64" s="200">
        <f t="shared" si="3"/>
        <v>0</v>
      </c>
      <c r="AB64" s="200">
        <f t="shared" si="3"/>
        <v>0.55935000000000001</v>
      </c>
      <c r="AC64" s="200">
        <f t="shared" si="3"/>
        <v>0.57855000000000001</v>
      </c>
      <c r="AD64" s="200">
        <f t="shared" si="3"/>
        <v>1.0322499999999999</v>
      </c>
    </row>
    <row r="65" spans="1:30" s="199" customFormat="1" ht="32.25" customHeight="1" x14ac:dyDescent="0.25">
      <c r="A65" s="186"/>
      <c r="B65" s="186"/>
      <c r="C65" s="186"/>
      <c r="D65" s="574"/>
      <c r="E65" s="574"/>
      <c r="F65" s="572"/>
      <c r="G65" s="187" t="s">
        <v>594</v>
      </c>
      <c r="H65" s="188" t="s">
        <v>311</v>
      </c>
      <c r="I65" s="187" t="s">
        <v>594</v>
      </c>
      <c r="J65" s="226">
        <v>285052</v>
      </c>
      <c r="K65" s="208"/>
      <c r="L65" s="227"/>
      <c r="M65" s="227"/>
      <c r="N65" s="215" t="s">
        <v>437</v>
      </c>
      <c r="O65" s="228">
        <v>35247</v>
      </c>
      <c r="P65" s="192">
        <v>93682</v>
      </c>
      <c r="Q65" s="192">
        <v>145464</v>
      </c>
      <c r="R65" s="206">
        <v>174983</v>
      </c>
      <c r="S65" s="229" t="s">
        <v>595</v>
      </c>
      <c r="T65" s="230" t="s">
        <v>596</v>
      </c>
      <c r="U65" s="230" t="s">
        <v>597</v>
      </c>
      <c r="V65" s="197" t="s">
        <v>598</v>
      </c>
      <c r="W65" s="197"/>
      <c r="X65" s="197" t="s">
        <v>316</v>
      </c>
      <c r="Y65" s="198"/>
      <c r="AA65" s="200">
        <f t="shared" si="3"/>
        <v>0.12365112330381825</v>
      </c>
      <c r="AB65" s="200">
        <f t="shared" si="3"/>
        <v>0.32864880793679752</v>
      </c>
      <c r="AC65" s="200">
        <f t="shared" si="3"/>
        <v>0.51030689137420537</v>
      </c>
      <c r="AD65" s="200">
        <f t="shared" si="3"/>
        <v>0.61386343544335775</v>
      </c>
    </row>
    <row r="66" spans="1:30" s="199" customFormat="1" ht="117" customHeight="1" x14ac:dyDescent="0.25">
      <c r="A66" s="186"/>
      <c r="B66" s="186"/>
      <c r="C66" s="186"/>
      <c r="D66" s="574"/>
      <c r="E66" s="574"/>
      <c r="F66" s="572"/>
      <c r="G66" s="225" t="s">
        <v>599</v>
      </c>
      <c r="H66" s="188" t="s">
        <v>311</v>
      </c>
      <c r="I66" s="225" t="s">
        <v>599</v>
      </c>
      <c r="J66" s="226">
        <v>100</v>
      </c>
      <c r="K66" s="208"/>
      <c r="L66" s="227"/>
      <c r="M66" s="215"/>
      <c r="N66" s="215" t="s">
        <v>437</v>
      </c>
      <c r="O66" s="228">
        <v>0</v>
      </c>
      <c r="P66" s="192">
        <v>52</v>
      </c>
      <c r="Q66" s="192">
        <v>22</v>
      </c>
      <c r="R66" s="206">
        <v>100</v>
      </c>
      <c r="S66" s="207" t="s">
        <v>600</v>
      </c>
      <c r="T66" s="212" t="s">
        <v>601</v>
      </c>
      <c r="U66" s="212" t="s">
        <v>602</v>
      </c>
      <c r="V66" s="197" t="s">
        <v>603</v>
      </c>
      <c r="W66" s="197"/>
      <c r="X66" s="197" t="s">
        <v>316</v>
      </c>
      <c r="Y66" s="198"/>
      <c r="AA66" s="200">
        <f t="shared" si="3"/>
        <v>0</v>
      </c>
      <c r="AB66" s="200">
        <f t="shared" si="3"/>
        <v>0.52</v>
      </c>
      <c r="AC66" s="200">
        <f t="shared" si="3"/>
        <v>0.22</v>
      </c>
      <c r="AD66" s="200">
        <f t="shared" si="3"/>
        <v>1</v>
      </c>
    </row>
    <row r="67" spans="1:30" s="199" customFormat="1" ht="39.75" customHeight="1" x14ac:dyDescent="0.25">
      <c r="A67" s="186"/>
      <c r="B67" s="186"/>
      <c r="C67" s="186"/>
      <c r="D67" s="574"/>
      <c r="E67" s="574"/>
      <c r="F67" s="572"/>
      <c r="G67" s="187" t="s">
        <v>604</v>
      </c>
      <c r="H67" s="188" t="s">
        <v>311</v>
      </c>
      <c r="I67" s="187" t="s">
        <v>604</v>
      </c>
      <c r="J67" s="201">
        <v>500</v>
      </c>
      <c r="K67" s="201"/>
      <c r="L67" s="190"/>
      <c r="M67" s="190"/>
      <c r="N67" s="190"/>
      <c r="O67" s="191">
        <v>0</v>
      </c>
      <c r="P67" s="192">
        <v>0</v>
      </c>
      <c r="Q67" s="192">
        <v>0</v>
      </c>
      <c r="R67" s="206">
        <v>0</v>
      </c>
      <c r="S67" s="207" t="s">
        <v>561</v>
      </c>
      <c r="T67" s="212" t="s">
        <v>562</v>
      </c>
      <c r="U67" s="212" t="s">
        <v>605</v>
      </c>
      <c r="V67" s="197" t="s">
        <v>605</v>
      </c>
      <c r="W67" s="197"/>
      <c r="X67" s="197" t="s">
        <v>316</v>
      </c>
      <c r="Y67" s="198"/>
      <c r="AA67" s="200">
        <f t="shared" si="3"/>
        <v>0</v>
      </c>
      <c r="AB67" s="200">
        <f t="shared" si="3"/>
        <v>0</v>
      </c>
      <c r="AC67" s="200">
        <f t="shared" si="3"/>
        <v>0</v>
      </c>
      <c r="AD67" s="200">
        <f t="shared" si="3"/>
        <v>0</v>
      </c>
    </row>
    <row r="68" spans="1:30" s="199" customFormat="1" ht="32.25" customHeight="1" x14ac:dyDescent="0.25">
      <c r="A68" s="186"/>
      <c r="B68" s="186"/>
      <c r="C68" s="186"/>
      <c r="D68" s="574"/>
      <c r="E68" s="574"/>
      <c r="F68" s="572"/>
      <c r="G68" s="187" t="s">
        <v>606</v>
      </c>
      <c r="H68" s="188" t="s">
        <v>311</v>
      </c>
      <c r="I68" s="187" t="s">
        <v>606</v>
      </c>
      <c r="J68" s="201">
        <v>8442</v>
      </c>
      <c r="K68" s="201"/>
      <c r="L68" s="190"/>
      <c r="M68" s="190"/>
      <c r="N68" s="190"/>
      <c r="O68" s="191">
        <v>29</v>
      </c>
      <c r="P68" s="192">
        <v>2241</v>
      </c>
      <c r="Q68" s="192">
        <v>2330</v>
      </c>
      <c r="R68" s="206">
        <v>6321</v>
      </c>
      <c r="S68" s="207" t="s">
        <v>607</v>
      </c>
      <c r="T68" s="212" t="s">
        <v>608</v>
      </c>
      <c r="U68" s="212" t="s">
        <v>609</v>
      </c>
      <c r="V68" s="197" t="s">
        <v>610</v>
      </c>
      <c r="W68" s="197"/>
      <c r="X68" s="197" t="s">
        <v>316</v>
      </c>
      <c r="Y68" s="198"/>
      <c r="AA68" s="200">
        <f t="shared" si="3"/>
        <v>3.435204927742241E-3</v>
      </c>
      <c r="AB68" s="200">
        <f t="shared" si="3"/>
        <v>0.26545842217484006</v>
      </c>
      <c r="AC68" s="200">
        <f t="shared" si="3"/>
        <v>0.27600094764273869</v>
      </c>
      <c r="AD68" s="200">
        <f t="shared" si="3"/>
        <v>0.74875621890547261</v>
      </c>
    </row>
    <row r="69" spans="1:30" s="199" customFormat="1" ht="51.75" customHeight="1" x14ac:dyDescent="0.25">
      <c r="A69" s="186"/>
      <c r="B69" s="186"/>
      <c r="C69" s="186"/>
      <c r="D69" s="574"/>
      <c r="E69" s="574"/>
      <c r="F69" s="572"/>
      <c r="G69" s="187" t="s">
        <v>611</v>
      </c>
      <c r="H69" s="188" t="s">
        <v>311</v>
      </c>
      <c r="I69" s="187" t="s">
        <v>611</v>
      </c>
      <c r="J69" s="201">
        <v>331</v>
      </c>
      <c r="K69" s="201"/>
      <c r="L69" s="190"/>
      <c r="M69" s="190"/>
      <c r="N69" s="190"/>
      <c r="O69" s="191"/>
      <c r="P69" s="192">
        <v>77</v>
      </c>
      <c r="Q69" s="192">
        <v>101</v>
      </c>
      <c r="R69" s="206">
        <v>176</v>
      </c>
      <c r="S69" s="207"/>
      <c r="T69" s="212" t="s">
        <v>612</v>
      </c>
      <c r="U69" s="212" t="s">
        <v>613</v>
      </c>
      <c r="V69" s="197" t="s">
        <v>614</v>
      </c>
      <c r="W69" s="197"/>
      <c r="X69" s="197" t="s">
        <v>316</v>
      </c>
      <c r="Y69" s="198"/>
      <c r="AA69" s="200">
        <f t="shared" si="3"/>
        <v>0</v>
      </c>
      <c r="AB69" s="200">
        <f t="shared" si="3"/>
        <v>0.23262839879154079</v>
      </c>
      <c r="AC69" s="200">
        <f t="shared" si="3"/>
        <v>0.30513595166163143</v>
      </c>
      <c r="AD69" s="200">
        <f t="shared" si="3"/>
        <v>0.53172205438066467</v>
      </c>
    </row>
    <row r="70" spans="1:30" s="199" customFormat="1" ht="129.75" customHeight="1" x14ac:dyDescent="0.25">
      <c r="A70" s="186"/>
      <c r="B70" s="186"/>
      <c r="C70" s="186"/>
      <c r="D70" s="618" t="s">
        <v>615</v>
      </c>
      <c r="E70" s="618" t="s">
        <v>615</v>
      </c>
      <c r="F70" s="619" t="s">
        <v>616</v>
      </c>
      <c r="G70" s="211" t="s">
        <v>617</v>
      </c>
      <c r="H70" s="188" t="s">
        <v>311</v>
      </c>
      <c r="I70" s="211" t="s">
        <v>617</v>
      </c>
      <c r="J70" s="208">
        <v>1</v>
      </c>
      <c r="K70" s="208"/>
      <c r="L70" s="190"/>
      <c r="M70" s="190"/>
      <c r="N70" s="190"/>
      <c r="O70" s="191">
        <v>0.05</v>
      </c>
      <c r="P70" s="192">
        <v>0.15</v>
      </c>
      <c r="Q70" s="192">
        <v>0.15</v>
      </c>
      <c r="R70" s="206">
        <v>1</v>
      </c>
      <c r="S70" s="207" t="s">
        <v>618</v>
      </c>
      <c r="T70" s="212" t="s">
        <v>619</v>
      </c>
      <c r="U70" s="212" t="s">
        <v>620</v>
      </c>
      <c r="V70" s="197" t="s">
        <v>621</v>
      </c>
      <c r="W70" s="197"/>
      <c r="X70" s="197" t="s">
        <v>316</v>
      </c>
      <c r="Y70" s="198"/>
      <c r="AA70" s="200">
        <f t="shared" si="3"/>
        <v>0.05</v>
      </c>
      <c r="AB70" s="200">
        <f t="shared" si="3"/>
        <v>0.15</v>
      </c>
      <c r="AC70" s="200">
        <f t="shared" si="3"/>
        <v>0.15</v>
      </c>
      <c r="AD70" s="200">
        <f t="shared" si="3"/>
        <v>1</v>
      </c>
    </row>
    <row r="71" spans="1:30" s="199" customFormat="1" ht="321" customHeight="1" x14ac:dyDescent="0.25">
      <c r="A71" s="186"/>
      <c r="B71" s="186"/>
      <c r="C71" s="186"/>
      <c r="D71" s="618"/>
      <c r="E71" s="618"/>
      <c r="F71" s="619"/>
      <c r="G71" s="211" t="s">
        <v>622</v>
      </c>
      <c r="H71" s="188" t="s">
        <v>311</v>
      </c>
      <c r="I71" s="211" t="s">
        <v>622</v>
      </c>
      <c r="J71" s="208">
        <v>100</v>
      </c>
      <c r="K71" s="208"/>
      <c r="L71" s="190"/>
      <c r="M71" s="190"/>
      <c r="N71" s="190"/>
      <c r="O71" s="191">
        <v>12</v>
      </c>
      <c r="P71" s="192">
        <v>44</v>
      </c>
      <c r="Q71" s="192">
        <v>81</v>
      </c>
      <c r="R71" s="206">
        <v>102</v>
      </c>
      <c r="S71" s="207" t="s">
        <v>623</v>
      </c>
      <c r="T71" s="212" t="s">
        <v>624</v>
      </c>
      <c r="U71" s="212" t="s">
        <v>625</v>
      </c>
      <c r="V71" s="197" t="s">
        <v>626</v>
      </c>
      <c r="W71" s="197"/>
      <c r="X71" s="197" t="s">
        <v>316</v>
      </c>
      <c r="Y71" s="198"/>
      <c r="AA71" s="200">
        <f t="shared" si="3"/>
        <v>0.12</v>
      </c>
      <c r="AB71" s="200">
        <f t="shared" si="3"/>
        <v>0.44</v>
      </c>
      <c r="AC71" s="200">
        <f t="shared" si="3"/>
        <v>0.81</v>
      </c>
      <c r="AD71" s="200">
        <f t="shared" si="3"/>
        <v>1.02</v>
      </c>
    </row>
    <row r="72" spans="1:30" ht="90.6" customHeight="1" x14ac:dyDescent="0.25">
      <c r="A72" s="231"/>
      <c r="B72" s="231"/>
      <c r="C72" s="231"/>
      <c r="D72" s="231"/>
      <c r="E72" s="231"/>
      <c r="F72" s="231"/>
      <c r="G72" s="232"/>
      <c r="H72" s="231"/>
      <c r="I72" s="231"/>
      <c r="J72" s="231"/>
      <c r="K72" s="231"/>
      <c r="L72" s="231"/>
      <c r="M72" s="231"/>
      <c r="N72" s="231"/>
      <c r="O72" s="233"/>
      <c r="P72" s="233"/>
      <c r="Q72" s="233"/>
      <c r="R72" s="234"/>
      <c r="S72" s="231"/>
      <c r="T72" s="231"/>
      <c r="U72" s="231"/>
      <c r="V72" s="231"/>
      <c r="W72" s="231"/>
      <c r="X72" s="231"/>
      <c r="Y72" s="231"/>
      <c r="AA72" s="200"/>
      <c r="AB72" s="200"/>
      <c r="AC72" s="200"/>
      <c r="AD72" s="200"/>
    </row>
    <row r="73" spans="1:30" ht="51" customHeight="1" x14ac:dyDescent="0.25">
      <c r="A73" s="615" t="s">
        <v>627</v>
      </c>
      <c r="B73" s="615"/>
      <c r="C73" s="615"/>
      <c r="D73" s="615"/>
      <c r="E73" s="615"/>
      <c r="F73" s="615"/>
      <c r="G73" s="615"/>
      <c r="H73" s="615"/>
      <c r="I73" s="615"/>
      <c r="J73" s="615"/>
      <c r="K73" s="615"/>
      <c r="L73" s="615"/>
      <c r="M73" s="615"/>
      <c r="N73" s="615"/>
      <c r="O73" s="615"/>
      <c r="P73" s="615"/>
      <c r="Q73" s="615"/>
      <c r="R73" s="615"/>
      <c r="S73" s="615"/>
      <c r="T73" s="615"/>
      <c r="U73" s="615"/>
      <c r="V73" s="615"/>
      <c r="W73" s="615"/>
      <c r="X73" s="615"/>
      <c r="Y73" s="615"/>
      <c r="AA73" s="200"/>
      <c r="AB73" s="200"/>
      <c r="AC73" s="200"/>
      <c r="AD73" s="200"/>
    </row>
    <row r="74" spans="1:30" ht="15.75" customHeight="1" x14ac:dyDescent="0.25">
      <c r="A74" s="231"/>
      <c r="B74" s="231"/>
      <c r="C74" s="231"/>
      <c r="D74" s="231"/>
      <c r="E74" s="231"/>
      <c r="F74" s="231"/>
      <c r="G74" s="232"/>
      <c r="H74" s="231"/>
      <c r="I74" s="231"/>
      <c r="J74" s="231"/>
      <c r="K74" s="231"/>
      <c r="L74" s="231"/>
      <c r="M74" s="231"/>
      <c r="N74" s="231"/>
      <c r="O74" s="233"/>
      <c r="P74" s="233"/>
      <c r="Q74" s="233"/>
      <c r="R74" s="234"/>
      <c r="S74" s="231"/>
      <c r="T74" s="231"/>
      <c r="U74" s="231"/>
      <c r="V74" s="231"/>
      <c r="W74" s="231"/>
      <c r="X74" s="231"/>
      <c r="Y74" s="231"/>
      <c r="AA74" s="200"/>
      <c r="AB74" s="200"/>
      <c r="AC74" s="200"/>
      <c r="AD74" s="200"/>
    </row>
    <row r="75" spans="1:30" ht="45" customHeight="1" x14ac:dyDescent="0.25">
      <c r="A75" s="616" t="s">
        <v>628</v>
      </c>
      <c r="B75" s="617"/>
      <c r="C75" s="617"/>
      <c r="D75" s="617"/>
      <c r="E75" s="617"/>
      <c r="F75" s="617"/>
      <c r="G75" s="617"/>
      <c r="H75" s="617"/>
      <c r="I75" s="617"/>
      <c r="J75" s="617"/>
      <c r="K75" s="617"/>
      <c r="L75" s="617"/>
      <c r="M75" s="617"/>
      <c r="N75" s="617"/>
      <c r="O75" s="544" t="s">
        <v>156</v>
      </c>
      <c r="P75" s="544"/>
      <c r="Q75" s="544"/>
      <c r="R75" s="544"/>
      <c r="S75" s="544" t="str">
        <f>+S9</f>
        <v>ANALISIS I Trimestre</v>
      </c>
      <c r="T75" s="544" t="str">
        <f>+T9</f>
        <v>ANALISIS II Trimestre</v>
      </c>
      <c r="U75" s="544" t="str">
        <f>+U9</f>
        <v>ANALISIS III Trimestre</v>
      </c>
      <c r="V75" s="235"/>
      <c r="W75" s="544" t="s">
        <v>296</v>
      </c>
      <c r="X75" s="544" t="s">
        <v>297</v>
      </c>
      <c r="Y75" s="544" t="s">
        <v>298</v>
      </c>
      <c r="AA75" s="236">
        <f>+AVERAGE(AA78:AA86)</f>
        <v>0.2738657230435062</v>
      </c>
      <c r="AB75" s="236">
        <f t="shared" ref="AB75:AD75" si="4">+AVERAGE(AB78:AB86)</f>
        <v>0.41914121724886932</v>
      </c>
      <c r="AC75" s="236">
        <f t="shared" si="4"/>
        <v>0.52798260093100025</v>
      </c>
      <c r="AD75" s="236">
        <f t="shared" si="4"/>
        <v>0.89957606293897407</v>
      </c>
    </row>
    <row r="76" spans="1:30" ht="45" customHeight="1" x14ac:dyDescent="0.25">
      <c r="A76" s="545" t="s">
        <v>629</v>
      </c>
      <c r="B76" s="545" t="s">
        <v>630</v>
      </c>
      <c r="C76" s="545" t="s">
        <v>631</v>
      </c>
      <c r="D76" s="545" t="s">
        <v>632</v>
      </c>
      <c r="E76" s="545" t="s">
        <v>633</v>
      </c>
      <c r="F76" s="545" t="s">
        <v>634</v>
      </c>
      <c r="G76" s="545" t="s">
        <v>635</v>
      </c>
      <c r="H76" s="546" t="s">
        <v>636</v>
      </c>
      <c r="I76" s="545" t="s">
        <v>289</v>
      </c>
      <c r="J76" s="545" t="s">
        <v>290</v>
      </c>
      <c r="K76" s="547" t="s">
        <v>291</v>
      </c>
      <c r="L76" s="547"/>
      <c r="M76" s="547"/>
      <c r="N76" s="547"/>
      <c r="O76" s="237"/>
      <c r="P76" s="237"/>
      <c r="Q76" s="237"/>
      <c r="R76" s="238"/>
      <c r="S76" s="544"/>
      <c r="T76" s="544"/>
      <c r="U76" s="544"/>
      <c r="V76" s="542" t="s">
        <v>295</v>
      </c>
      <c r="W76" s="544"/>
      <c r="X76" s="544"/>
      <c r="Y76" s="544"/>
      <c r="AA76" s="542" t="s">
        <v>299</v>
      </c>
      <c r="AB76" s="542" t="s">
        <v>300</v>
      </c>
      <c r="AC76" s="542" t="s">
        <v>301</v>
      </c>
      <c r="AD76" s="542" t="s">
        <v>302</v>
      </c>
    </row>
    <row r="77" spans="1:30" ht="90" customHeight="1" x14ac:dyDescent="0.25">
      <c r="A77" s="545"/>
      <c r="B77" s="545"/>
      <c r="C77" s="545"/>
      <c r="D77" s="545"/>
      <c r="E77" s="545"/>
      <c r="F77" s="545"/>
      <c r="G77" s="545"/>
      <c r="H77" s="546"/>
      <c r="I77" s="545"/>
      <c r="J77" s="545"/>
      <c r="K77" s="181" t="s">
        <v>303</v>
      </c>
      <c r="L77" s="239" t="s">
        <v>637</v>
      </c>
      <c r="M77" s="239" t="s">
        <v>305</v>
      </c>
      <c r="N77" s="239" t="s">
        <v>306</v>
      </c>
      <c r="O77" s="240" t="s">
        <v>8</v>
      </c>
      <c r="P77" s="240" t="s">
        <v>9</v>
      </c>
      <c r="Q77" s="240" t="s">
        <v>10</v>
      </c>
      <c r="R77" s="241" t="s">
        <v>11</v>
      </c>
      <c r="S77" s="544"/>
      <c r="T77" s="544"/>
      <c r="U77" s="544"/>
      <c r="V77" s="542"/>
      <c r="W77" s="544"/>
      <c r="X77" s="544"/>
      <c r="Y77" s="544"/>
      <c r="AA77" s="542"/>
      <c r="AB77" s="542"/>
      <c r="AC77" s="542"/>
      <c r="AD77" s="542"/>
    </row>
    <row r="78" spans="1:30" s="254" customFormat="1" ht="75" x14ac:dyDescent="0.25">
      <c r="A78" s="609" t="s">
        <v>638</v>
      </c>
      <c r="B78" s="242"/>
      <c r="C78" s="198"/>
      <c r="D78" s="609" t="s">
        <v>151</v>
      </c>
      <c r="E78" s="574" t="s">
        <v>639</v>
      </c>
      <c r="F78" s="243" t="s">
        <v>640</v>
      </c>
      <c r="G78" s="244" t="s">
        <v>641</v>
      </c>
      <c r="H78" s="245" t="s">
        <v>642</v>
      </c>
      <c r="I78" s="245" t="s">
        <v>643</v>
      </c>
      <c r="J78" s="246">
        <v>1</v>
      </c>
      <c r="K78" s="245"/>
      <c r="L78" s="247"/>
      <c r="M78" s="248"/>
      <c r="N78" s="248"/>
      <c r="O78" s="249">
        <v>0.1</v>
      </c>
      <c r="P78" s="249">
        <v>0.25</v>
      </c>
      <c r="Q78" s="250">
        <v>0.25</v>
      </c>
      <c r="R78" s="250">
        <v>1</v>
      </c>
      <c r="S78" s="251" t="s">
        <v>644</v>
      </c>
      <c r="T78" s="212" t="s">
        <v>645</v>
      </c>
      <c r="U78" s="252" t="s">
        <v>646</v>
      </c>
      <c r="V78" s="245" t="s">
        <v>647</v>
      </c>
      <c r="W78" s="245" t="s">
        <v>648</v>
      </c>
      <c r="X78" s="245" t="s">
        <v>649</v>
      </c>
      <c r="Y78" s="253"/>
      <c r="AA78" s="200">
        <f t="shared" ref="AA78:AD85" si="5">+O78/$J78</f>
        <v>0.1</v>
      </c>
      <c r="AB78" s="200">
        <f t="shared" si="5"/>
        <v>0.25</v>
      </c>
      <c r="AC78" s="200">
        <f t="shared" si="5"/>
        <v>0.25</v>
      </c>
      <c r="AD78" s="200">
        <f t="shared" si="5"/>
        <v>1</v>
      </c>
    </row>
    <row r="79" spans="1:30" s="254" customFormat="1" ht="195" x14ac:dyDescent="0.25">
      <c r="A79" s="609"/>
      <c r="B79" s="242"/>
      <c r="C79" s="198"/>
      <c r="D79" s="609"/>
      <c r="E79" s="574"/>
      <c r="F79" s="243" t="s">
        <v>650</v>
      </c>
      <c r="G79" s="244" t="s">
        <v>651</v>
      </c>
      <c r="H79" s="245" t="s">
        <v>652</v>
      </c>
      <c r="I79" s="245" t="s">
        <v>653</v>
      </c>
      <c r="J79" s="246">
        <v>1</v>
      </c>
      <c r="K79" s="245"/>
      <c r="L79" s="247"/>
      <c r="M79" s="248"/>
      <c r="N79" s="248"/>
      <c r="O79" s="249">
        <v>0.25</v>
      </c>
      <c r="P79" s="249">
        <v>0.5</v>
      </c>
      <c r="Q79" s="255">
        <v>1</v>
      </c>
      <c r="R79" s="250">
        <v>1</v>
      </c>
      <c r="S79" s="217" t="s">
        <v>654</v>
      </c>
      <c r="T79" s="217" t="s">
        <v>655</v>
      </c>
      <c r="U79" s="256" t="s">
        <v>656</v>
      </c>
      <c r="V79" s="245" t="s">
        <v>657</v>
      </c>
      <c r="W79" s="245" t="s">
        <v>658</v>
      </c>
      <c r="X79" s="257" t="s">
        <v>659</v>
      </c>
      <c r="Y79" s="245" t="s">
        <v>660</v>
      </c>
      <c r="AA79" s="200">
        <f t="shared" si="5"/>
        <v>0.25</v>
      </c>
      <c r="AB79" s="200">
        <f t="shared" si="5"/>
        <v>0.5</v>
      </c>
      <c r="AC79" s="200">
        <f t="shared" si="5"/>
        <v>1</v>
      </c>
      <c r="AD79" s="200">
        <f t="shared" si="5"/>
        <v>1</v>
      </c>
    </row>
    <row r="80" spans="1:30" s="254" customFormat="1" ht="409.5" x14ac:dyDescent="0.25">
      <c r="A80" s="609"/>
      <c r="B80" s="242"/>
      <c r="C80" s="198"/>
      <c r="D80" s="609"/>
      <c r="E80" s="574"/>
      <c r="F80" s="243" t="s">
        <v>661</v>
      </c>
      <c r="G80" s="244" t="s">
        <v>662</v>
      </c>
      <c r="H80" s="245" t="s">
        <v>663</v>
      </c>
      <c r="I80" s="245" t="s">
        <v>664</v>
      </c>
      <c r="J80" s="246">
        <v>1</v>
      </c>
      <c r="K80" s="245"/>
      <c r="L80" s="247"/>
      <c r="M80" s="248"/>
      <c r="N80" s="248"/>
      <c r="O80" s="249">
        <v>0.25</v>
      </c>
      <c r="P80" s="249">
        <v>0.25</v>
      </c>
      <c r="Q80" s="250">
        <v>0.25</v>
      </c>
      <c r="R80" s="250">
        <v>1</v>
      </c>
      <c r="S80" s="217" t="s">
        <v>665</v>
      </c>
      <c r="T80" s="212" t="s">
        <v>666</v>
      </c>
      <c r="U80" s="217" t="s">
        <v>667</v>
      </c>
      <c r="V80" s="245" t="s">
        <v>668</v>
      </c>
      <c r="W80" s="245" t="s">
        <v>669</v>
      </c>
      <c r="X80" s="245" t="s">
        <v>670</v>
      </c>
      <c r="Y80" s="258"/>
      <c r="AA80" s="200">
        <f t="shared" si="5"/>
        <v>0.25</v>
      </c>
      <c r="AB80" s="200">
        <f t="shared" si="5"/>
        <v>0.25</v>
      </c>
      <c r="AC80" s="200">
        <f t="shared" si="5"/>
        <v>0.25</v>
      </c>
      <c r="AD80" s="200">
        <f t="shared" si="5"/>
        <v>1</v>
      </c>
    </row>
    <row r="81" spans="1:30" s="254" customFormat="1" ht="165" x14ac:dyDescent="0.25">
      <c r="A81" s="609"/>
      <c r="B81" s="242"/>
      <c r="C81" s="198"/>
      <c r="D81" s="609"/>
      <c r="E81" s="574"/>
      <c r="F81" s="243" t="s">
        <v>671</v>
      </c>
      <c r="G81" s="244" t="s">
        <v>672</v>
      </c>
      <c r="H81" s="245" t="s">
        <v>673</v>
      </c>
      <c r="I81" s="245" t="s">
        <v>674</v>
      </c>
      <c r="J81" s="246">
        <v>1</v>
      </c>
      <c r="K81" s="245"/>
      <c r="L81" s="247"/>
      <c r="M81" s="248"/>
      <c r="N81" s="248"/>
      <c r="O81" s="249">
        <v>0</v>
      </c>
      <c r="P81" s="191">
        <v>0.35</v>
      </c>
      <c r="Q81" s="250">
        <v>1</v>
      </c>
      <c r="R81" s="250">
        <v>1</v>
      </c>
      <c r="S81" s="217" t="s">
        <v>675</v>
      </c>
      <c r="T81" s="259" t="s">
        <v>676</v>
      </c>
      <c r="U81" s="260" t="s">
        <v>677</v>
      </c>
      <c r="V81" s="245" t="s">
        <v>678</v>
      </c>
      <c r="W81" s="245" t="s">
        <v>679</v>
      </c>
      <c r="X81" s="245" t="s">
        <v>680</v>
      </c>
      <c r="Y81" s="261"/>
      <c r="AA81" s="200">
        <f t="shared" si="5"/>
        <v>0</v>
      </c>
      <c r="AB81" s="200">
        <f t="shared" si="5"/>
        <v>0.35</v>
      </c>
      <c r="AC81" s="200">
        <f t="shared" si="5"/>
        <v>1</v>
      </c>
      <c r="AD81" s="200">
        <f t="shared" si="5"/>
        <v>1</v>
      </c>
    </row>
    <row r="82" spans="1:30" s="254" customFormat="1" ht="225" x14ac:dyDescent="0.25">
      <c r="A82" s="609"/>
      <c r="B82" s="242"/>
      <c r="C82" s="198"/>
      <c r="D82" s="609"/>
      <c r="E82" s="574"/>
      <c r="F82" s="243" t="s">
        <v>681</v>
      </c>
      <c r="G82" s="244" t="s">
        <v>682</v>
      </c>
      <c r="H82" s="245" t="s">
        <v>683</v>
      </c>
      <c r="I82" s="245" t="s">
        <v>684</v>
      </c>
      <c r="J82" s="246">
        <v>1</v>
      </c>
      <c r="K82" s="245"/>
      <c r="L82" s="247"/>
      <c r="M82" s="248"/>
      <c r="N82" s="248"/>
      <c r="O82" s="249">
        <v>0.25</v>
      </c>
      <c r="P82" s="249">
        <v>0.5</v>
      </c>
      <c r="Q82" s="250">
        <v>0.3</v>
      </c>
      <c r="R82" s="250">
        <v>1</v>
      </c>
      <c r="S82" s="217" t="s">
        <v>685</v>
      </c>
      <c r="T82" s="212" t="s">
        <v>686</v>
      </c>
      <c r="U82" s="262" t="s">
        <v>687</v>
      </c>
      <c r="V82" s="245" t="s">
        <v>688</v>
      </c>
      <c r="W82" s="245" t="s">
        <v>689</v>
      </c>
      <c r="X82" s="245" t="s">
        <v>690</v>
      </c>
      <c r="Y82" s="261"/>
      <c r="AA82" s="200">
        <f t="shared" si="5"/>
        <v>0.25</v>
      </c>
      <c r="AB82" s="200">
        <f t="shared" si="5"/>
        <v>0.5</v>
      </c>
      <c r="AC82" s="200">
        <f t="shared" si="5"/>
        <v>0.3</v>
      </c>
      <c r="AD82" s="200">
        <f t="shared" si="5"/>
        <v>1</v>
      </c>
    </row>
    <row r="83" spans="1:30" s="254" customFormat="1" ht="409.5" x14ac:dyDescent="0.25">
      <c r="A83" s="609"/>
      <c r="B83" s="242"/>
      <c r="C83" s="198"/>
      <c r="D83" s="609"/>
      <c r="E83" s="574"/>
      <c r="F83" s="243" t="s">
        <v>691</v>
      </c>
      <c r="G83" s="244" t="s">
        <v>692</v>
      </c>
      <c r="H83" s="245" t="s">
        <v>693</v>
      </c>
      <c r="I83" s="245" t="s">
        <v>694</v>
      </c>
      <c r="J83" s="246">
        <v>1</v>
      </c>
      <c r="K83" s="245"/>
      <c r="L83" s="247"/>
      <c r="M83" s="248"/>
      <c r="N83" s="248"/>
      <c r="O83" s="249">
        <v>0.3</v>
      </c>
      <c r="P83" s="249">
        <v>0.32500000000000001</v>
      </c>
      <c r="Q83" s="263">
        <v>0.25</v>
      </c>
      <c r="R83" s="263">
        <v>1</v>
      </c>
      <c r="S83" s="217" t="s">
        <v>695</v>
      </c>
      <c r="T83" s="212"/>
      <c r="U83" s="217" t="s">
        <v>696</v>
      </c>
      <c r="V83" s="245" t="s">
        <v>697</v>
      </c>
      <c r="W83" s="245"/>
      <c r="X83" s="245"/>
      <c r="Y83" s="261"/>
      <c r="AA83" s="200">
        <f t="shared" si="5"/>
        <v>0.3</v>
      </c>
      <c r="AB83" s="200">
        <f t="shared" si="5"/>
        <v>0.32500000000000001</v>
      </c>
      <c r="AC83" s="200">
        <f t="shared" si="5"/>
        <v>0.25</v>
      </c>
      <c r="AD83" s="200">
        <f t="shared" si="5"/>
        <v>1</v>
      </c>
    </row>
    <row r="84" spans="1:30" s="254" customFormat="1" ht="75" x14ac:dyDescent="0.25">
      <c r="A84" s="609"/>
      <c r="B84" s="242"/>
      <c r="C84" s="264"/>
      <c r="D84" s="609"/>
      <c r="E84" s="219" t="s">
        <v>698</v>
      </c>
      <c r="F84" s="265" t="s">
        <v>640</v>
      </c>
      <c r="G84" s="244" t="s">
        <v>699</v>
      </c>
      <c r="H84" s="245" t="s">
        <v>700</v>
      </c>
      <c r="I84" s="266" t="s">
        <v>701</v>
      </c>
      <c r="J84" s="266">
        <v>69978500000</v>
      </c>
      <c r="K84" s="266"/>
      <c r="L84" s="247"/>
      <c r="M84" s="248"/>
      <c r="N84" s="248"/>
      <c r="O84" s="267">
        <v>2863925000</v>
      </c>
      <c r="P84" s="267">
        <v>12465251870</v>
      </c>
      <c r="Q84" s="268">
        <v>12166518514</v>
      </c>
      <c r="R84" s="268">
        <v>27754068163</v>
      </c>
      <c r="S84" s="269" t="s">
        <v>702</v>
      </c>
      <c r="T84" s="212"/>
      <c r="U84" s="262" t="s">
        <v>703</v>
      </c>
      <c r="V84" s="245" t="s">
        <v>704</v>
      </c>
      <c r="W84" s="245" t="s">
        <v>703</v>
      </c>
      <c r="X84" s="245" t="s">
        <v>705</v>
      </c>
      <c r="Y84" s="261"/>
      <c r="AA84" s="200">
        <f t="shared" si="5"/>
        <v>4.0925784348049755E-2</v>
      </c>
      <c r="AB84" s="200">
        <f t="shared" si="5"/>
        <v>0.17812973799095436</v>
      </c>
      <c r="AC84" s="200">
        <f t="shared" si="5"/>
        <v>0.17386080744800189</v>
      </c>
      <c r="AD84" s="200">
        <f t="shared" si="5"/>
        <v>0.39660850351179289</v>
      </c>
    </row>
    <row r="85" spans="1:30" s="254" customFormat="1" ht="64.5" customHeight="1" x14ac:dyDescent="0.25">
      <c r="A85" s="609"/>
      <c r="B85" s="242"/>
      <c r="C85" s="264"/>
      <c r="D85" s="609"/>
      <c r="E85" s="610" t="s">
        <v>706</v>
      </c>
      <c r="F85" s="611" t="s">
        <v>707</v>
      </c>
      <c r="G85" s="612" t="s">
        <v>708</v>
      </c>
      <c r="H85" s="245" t="s">
        <v>709</v>
      </c>
      <c r="I85" s="270" t="s">
        <v>710</v>
      </c>
      <c r="J85" s="271">
        <v>1</v>
      </c>
      <c r="K85" s="270"/>
      <c r="L85" s="247"/>
      <c r="M85" s="248"/>
      <c r="N85" s="248"/>
      <c r="O85" s="249">
        <v>1</v>
      </c>
      <c r="P85" s="249">
        <v>1</v>
      </c>
      <c r="Q85" s="250">
        <v>1</v>
      </c>
      <c r="R85" s="613">
        <v>0.8</v>
      </c>
      <c r="S85" s="217" t="s">
        <v>711</v>
      </c>
      <c r="T85" s="217" t="s">
        <v>712</v>
      </c>
      <c r="U85" s="217" t="s">
        <v>713</v>
      </c>
      <c r="V85" s="607" t="s">
        <v>714</v>
      </c>
      <c r="W85" s="607" t="s">
        <v>715</v>
      </c>
      <c r="X85" s="607" t="s">
        <v>716</v>
      </c>
      <c r="Y85" s="607" t="s">
        <v>717</v>
      </c>
      <c r="AA85" s="606">
        <f t="shared" si="5"/>
        <v>1</v>
      </c>
      <c r="AB85" s="606">
        <f t="shared" si="5"/>
        <v>1</v>
      </c>
      <c r="AC85" s="606">
        <f t="shared" si="5"/>
        <v>1</v>
      </c>
      <c r="AD85" s="606">
        <f t="shared" si="5"/>
        <v>0.8</v>
      </c>
    </row>
    <row r="86" spans="1:30" s="254" customFormat="1" ht="30" x14ac:dyDescent="0.25">
      <c r="A86" s="609"/>
      <c r="B86" s="242"/>
      <c r="C86" s="264"/>
      <c r="D86" s="609"/>
      <c r="E86" s="610"/>
      <c r="F86" s="611"/>
      <c r="G86" s="612"/>
      <c r="H86" s="245" t="s">
        <v>718</v>
      </c>
      <c r="I86" s="270"/>
      <c r="J86" s="270">
        <v>5</v>
      </c>
      <c r="K86" s="270"/>
      <c r="L86" s="247"/>
      <c r="M86" s="248"/>
      <c r="N86" s="248"/>
      <c r="O86" s="249" t="s">
        <v>719</v>
      </c>
      <c r="P86" s="249" t="s">
        <v>719</v>
      </c>
      <c r="Q86" s="250">
        <v>1</v>
      </c>
      <c r="R86" s="614"/>
      <c r="S86" s="217" t="s">
        <v>675</v>
      </c>
      <c r="T86" s="212" t="s">
        <v>720</v>
      </c>
      <c r="U86" s="217" t="s">
        <v>721</v>
      </c>
      <c r="V86" s="608"/>
      <c r="W86" s="608"/>
      <c r="X86" s="608"/>
      <c r="Y86" s="608"/>
      <c r="AA86" s="606"/>
      <c r="AB86" s="606"/>
      <c r="AC86" s="606"/>
      <c r="AD86" s="606"/>
    </row>
    <row r="87" spans="1:30" ht="45.75" customHeight="1" x14ac:dyDescent="0.25">
      <c r="A87" s="547" t="s">
        <v>722</v>
      </c>
      <c r="B87" s="547"/>
      <c r="C87" s="547"/>
      <c r="D87" s="547"/>
      <c r="E87" s="547"/>
      <c r="F87" s="547"/>
      <c r="G87" s="547"/>
      <c r="H87" s="547"/>
      <c r="I87" s="547"/>
      <c r="J87" s="547"/>
      <c r="K87" s="547"/>
      <c r="L87" s="547"/>
      <c r="M87" s="547"/>
      <c r="N87" s="547"/>
      <c r="O87" s="544" t="s">
        <v>156</v>
      </c>
      <c r="P87" s="544"/>
      <c r="Q87" s="544"/>
      <c r="R87" s="544"/>
      <c r="S87" s="544" t="str">
        <f>+S9</f>
        <v>ANALISIS I Trimestre</v>
      </c>
      <c r="T87" s="544" t="str">
        <f>+T9</f>
        <v>ANALISIS II Trimestre</v>
      </c>
      <c r="U87" s="544" t="str">
        <f>+U9</f>
        <v>ANALISIS III Trimestre</v>
      </c>
      <c r="V87" s="235"/>
      <c r="W87" s="544" t="s">
        <v>296</v>
      </c>
      <c r="X87" s="544" t="s">
        <v>297</v>
      </c>
      <c r="Y87" s="544" t="s">
        <v>298</v>
      </c>
      <c r="AA87" s="236">
        <f>+AA90</f>
        <v>0.15</v>
      </c>
      <c r="AB87" s="236">
        <f t="shared" ref="AB87:AD87" si="6">+AB90</f>
        <v>0.3</v>
      </c>
      <c r="AC87" s="236">
        <f t="shared" si="6"/>
        <v>0.625</v>
      </c>
      <c r="AD87" s="236">
        <f t="shared" si="6"/>
        <v>0.97499999999999998</v>
      </c>
    </row>
    <row r="88" spans="1:30" ht="45.75" customHeight="1" x14ac:dyDescent="0.25">
      <c r="A88" s="545" t="s">
        <v>629</v>
      </c>
      <c r="B88" s="545" t="s">
        <v>630</v>
      </c>
      <c r="C88" s="545" t="s">
        <v>631</v>
      </c>
      <c r="D88" s="545" t="s">
        <v>632</v>
      </c>
      <c r="E88" s="545" t="s">
        <v>633</v>
      </c>
      <c r="F88" s="545" t="s">
        <v>634</v>
      </c>
      <c r="G88" s="545" t="s">
        <v>635</v>
      </c>
      <c r="H88" s="546" t="s">
        <v>636</v>
      </c>
      <c r="I88" s="545" t="s">
        <v>289</v>
      </c>
      <c r="J88" s="545" t="s">
        <v>290</v>
      </c>
      <c r="K88" s="547" t="s">
        <v>291</v>
      </c>
      <c r="L88" s="547"/>
      <c r="M88" s="547"/>
      <c r="N88" s="547"/>
      <c r="O88" s="237"/>
      <c r="P88" s="237"/>
      <c r="Q88" s="237"/>
      <c r="R88" s="238"/>
      <c r="S88" s="544"/>
      <c r="T88" s="544"/>
      <c r="U88" s="544"/>
      <c r="V88" s="542" t="s">
        <v>295</v>
      </c>
      <c r="W88" s="544"/>
      <c r="X88" s="544"/>
      <c r="Y88" s="544"/>
      <c r="AA88" s="542" t="s">
        <v>299</v>
      </c>
      <c r="AB88" s="542" t="s">
        <v>300</v>
      </c>
      <c r="AC88" s="542" t="s">
        <v>301</v>
      </c>
      <c r="AD88" s="542" t="s">
        <v>302</v>
      </c>
    </row>
    <row r="89" spans="1:30" ht="90" customHeight="1" x14ac:dyDescent="0.25">
      <c r="A89" s="545"/>
      <c r="B89" s="545"/>
      <c r="C89" s="545"/>
      <c r="D89" s="545"/>
      <c r="E89" s="545"/>
      <c r="F89" s="545"/>
      <c r="G89" s="545"/>
      <c r="H89" s="546"/>
      <c r="I89" s="545"/>
      <c r="J89" s="545"/>
      <c r="K89" s="181" t="s">
        <v>303</v>
      </c>
      <c r="L89" s="239" t="s">
        <v>637</v>
      </c>
      <c r="M89" s="239" t="s">
        <v>305</v>
      </c>
      <c r="N89" s="239" t="s">
        <v>306</v>
      </c>
      <c r="O89" s="240" t="s">
        <v>8</v>
      </c>
      <c r="P89" s="240" t="s">
        <v>9</v>
      </c>
      <c r="Q89" s="240" t="s">
        <v>10</v>
      </c>
      <c r="R89" s="241" t="s">
        <v>11</v>
      </c>
      <c r="S89" s="544"/>
      <c r="T89" s="544"/>
      <c r="U89" s="544"/>
      <c r="V89" s="542"/>
      <c r="W89" s="544"/>
      <c r="X89" s="544"/>
      <c r="Y89" s="544"/>
      <c r="AA89" s="542"/>
      <c r="AB89" s="542"/>
      <c r="AC89" s="542"/>
      <c r="AD89" s="542"/>
    </row>
    <row r="90" spans="1:30" s="254" customFormat="1" ht="72" customHeight="1" x14ac:dyDescent="0.25">
      <c r="A90" s="272" t="s">
        <v>638</v>
      </c>
      <c r="B90" s="273" t="s">
        <v>723</v>
      </c>
      <c r="C90" s="274">
        <v>2111146793</v>
      </c>
      <c r="D90" s="275" t="s">
        <v>133</v>
      </c>
      <c r="E90" s="275" t="s">
        <v>724</v>
      </c>
      <c r="F90" s="276" t="s">
        <v>133</v>
      </c>
      <c r="G90" s="251" t="s">
        <v>725</v>
      </c>
      <c r="H90" s="276" t="s">
        <v>726</v>
      </c>
      <c r="I90" s="251" t="s">
        <v>725</v>
      </c>
      <c r="J90" s="263">
        <v>0.4</v>
      </c>
      <c r="K90" s="263"/>
      <c r="L90" s="247"/>
      <c r="M90" s="198"/>
      <c r="N90" s="198"/>
      <c r="O90" s="277">
        <v>0.06</v>
      </c>
      <c r="P90" s="278">
        <v>0.12</v>
      </c>
      <c r="Q90" s="278">
        <v>0.25</v>
      </c>
      <c r="R90" s="278">
        <v>0.39</v>
      </c>
      <c r="S90" s="279" t="s">
        <v>727</v>
      </c>
      <c r="T90" s="280" t="s">
        <v>728</v>
      </c>
      <c r="U90" s="280" t="s">
        <v>728</v>
      </c>
      <c r="V90" s="280" t="s">
        <v>729</v>
      </c>
      <c r="W90" s="247"/>
      <c r="X90" s="247"/>
      <c r="Y90" s="247"/>
      <c r="AA90" s="200">
        <f>+O90/$J90</f>
        <v>0.15</v>
      </c>
      <c r="AB90" s="200">
        <f>+P90/$J90</f>
        <v>0.3</v>
      </c>
      <c r="AC90" s="200">
        <f>+Q90/$J90</f>
        <v>0.625</v>
      </c>
      <c r="AD90" s="200">
        <f>+R90/$J90</f>
        <v>0.97499999999999998</v>
      </c>
    </row>
    <row r="91" spans="1:30" ht="45" customHeight="1" x14ac:dyDescent="0.25">
      <c r="A91" s="547" t="s">
        <v>730</v>
      </c>
      <c r="B91" s="547"/>
      <c r="C91" s="547"/>
      <c r="D91" s="547"/>
      <c r="E91" s="547"/>
      <c r="F91" s="547"/>
      <c r="G91" s="547"/>
      <c r="H91" s="547"/>
      <c r="I91" s="547"/>
      <c r="J91" s="547"/>
      <c r="K91" s="547"/>
      <c r="L91" s="547"/>
      <c r="M91" s="547"/>
      <c r="N91" s="547"/>
      <c r="O91" s="544" t="s">
        <v>156</v>
      </c>
      <c r="P91" s="544"/>
      <c r="Q91" s="544"/>
      <c r="R91" s="544"/>
      <c r="S91" s="544" t="str">
        <f>+S9</f>
        <v>ANALISIS I Trimestre</v>
      </c>
      <c r="T91" s="544" t="str">
        <f>+T9</f>
        <v>ANALISIS II Trimestre</v>
      </c>
      <c r="U91" s="544" t="str">
        <f>+U9</f>
        <v>ANALISIS III Trimestre</v>
      </c>
      <c r="V91" s="235"/>
      <c r="W91" s="544" t="s">
        <v>296</v>
      </c>
      <c r="X91" s="544" t="s">
        <v>297</v>
      </c>
      <c r="Y91" s="544" t="s">
        <v>298</v>
      </c>
      <c r="AA91" s="236">
        <f>+AVERAGE(AA94:AA100)</f>
        <v>0.34714285714285714</v>
      </c>
      <c r="AB91" s="236">
        <f>+AVERAGE(AB94:AB100)</f>
        <v>0.7014285714285714</v>
      </c>
      <c r="AC91" s="236">
        <f>+AVERAGE(AC94:AC100)</f>
        <v>1.0428571428571429</v>
      </c>
      <c r="AD91" s="236">
        <f>+AVERAGE(AD94:AD100)</f>
        <v>1.0785714285714287</v>
      </c>
    </row>
    <row r="92" spans="1:30" ht="45" customHeight="1" x14ac:dyDescent="0.25">
      <c r="A92" s="545" t="s">
        <v>629</v>
      </c>
      <c r="B92" s="545" t="s">
        <v>630</v>
      </c>
      <c r="C92" s="545" t="s">
        <v>631</v>
      </c>
      <c r="D92" s="545" t="s">
        <v>632</v>
      </c>
      <c r="E92" s="545" t="s">
        <v>633</v>
      </c>
      <c r="F92" s="545" t="s">
        <v>634</v>
      </c>
      <c r="G92" s="545" t="s">
        <v>635</v>
      </c>
      <c r="H92" s="546" t="s">
        <v>636</v>
      </c>
      <c r="I92" s="545" t="s">
        <v>289</v>
      </c>
      <c r="J92" s="545" t="s">
        <v>290</v>
      </c>
      <c r="K92" s="547" t="s">
        <v>291</v>
      </c>
      <c r="L92" s="547"/>
      <c r="M92" s="547"/>
      <c r="N92" s="547"/>
      <c r="O92" s="237"/>
      <c r="P92" s="237"/>
      <c r="Q92" s="237"/>
      <c r="R92" s="238"/>
      <c r="S92" s="544"/>
      <c r="T92" s="544"/>
      <c r="U92" s="544"/>
      <c r="V92" s="542" t="s">
        <v>295</v>
      </c>
      <c r="W92" s="544"/>
      <c r="X92" s="544"/>
      <c r="Y92" s="544"/>
      <c r="AA92" s="542" t="s">
        <v>299</v>
      </c>
      <c r="AB92" s="542" t="s">
        <v>300</v>
      </c>
      <c r="AC92" s="542" t="s">
        <v>301</v>
      </c>
      <c r="AD92" s="542" t="s">
        <v>302</v>
      </c>
    </row>
    <row r="93" spans="1:30" ht="90" customHeight="1" x14ac:dyDescent="0.25">
      <c r="A93" s="545"/>
      <c r="B93" s="545"/>
      <c r="C93" s="545"/>
      <c r="D93" s="545"/>
      <c r="E93" s="545"/>
      <c r="F93" s="545"/>
      <c r="G93" s="545"/>
      <c r="H93" s="546"/>
      <c r="I93" s="545"/>
      <c r="J93" s="545"/>
      <c r="K93" s="181" t="s">
        <v>303</v>
      </c>
      <c r="L93" s="239" t="s">
        <v>637</v>
      </c>
      <c r="M93" s="239" t="s">
        <v>305</v>
      </c>
      <c r="N93" s="239" t="s">
        <v>306</v>
      </c>
      <c r="O93" s="281" t="s">
        <v>8</v>
      </c>
      <c r="P93" s="281" t="s">
        <v>9</v>
      </c>
      <c r="Q93" s="281" t="s">
        <v>10</v>
      </c>
      <c r="R93" s="282" t="s">
        <v>11</v>
      </c>
      <c r="S93" s="577"/>
      <c r="T93" s="577"/>
      <c r="U93" s="577"/>
      <c r="V93" s="605"/>
      <c r="W93" s="577"/>
      <c r="X93" s="577"/>
      <c r="Y93" s="577"/>
      <c r="AA93" s="542"/>
      <c r="AB93" s="542"/>
      <c r="AC93" s="542"/>
      <c r="AD93" s="542"/>
    </row>
    <row r="94" spans="1:30" s="254" customFormat="1" ht="300" x14ac:dyDescent="0.25">
      <c r="A94" s="600" t="s">
        <v>731</v>
      </c>
      <c r="B94" s="601" t="s">
        <v>723</v>
      </c>
      <c r="C94" s="283">
        <v>40000000</v>
      </c>
      <c r="D94" s="602" t="s">
        <v>155</v>
      </c>
      <c r="E94" s="603" t="s">
        <v>732</v>
      </c>
      <c r="F94" s="247"/>
      <c r="G94" s="284" t="s">
        <v>733</v>
      </c>
      <c r="H94" s="284" t="s">
        <v>734</v>
      </c>
      <c r="I94" s="284" t="s">
        <v>735</v>
      </c>
      <c r="J94" s="285">
        <v>1</v>
      </c>
      <c r="K94" s="284"/>
      <c r="L94" s="247"/>
      <c r="M94" s="247"/>
      <c r="N94" s="247"/>
      <c r="O94" s="286">
        <v>0.25</v>
      </c>
      <c r="P94" s="286">
        <v>0.75</v>
      </c>
      <c r="Q94" s="286">
        <v>0.9</v>
      </c>
      <c r="R94" s="287">
        <v>1</v>
      </c>
      <c r="S94" s="288" t="s">
        <v>736</v>
      </c>
      <c r="T94" s="289" t="s">
        <v>737</v>
      </c>
      <c r="U94" s="289" t="s">
        <v>738</v>
      </c>
      <c r="V94" s="289" t="s">
        <v>739</v>
      </c>
      <c r="W94" s="260" t="s">
        <v>740</v>
      </c>
      <c r="X94" s="260" t="s">
        <v>740</v>
      </c>
      <c r="Y94" s="260" t="s">
        <v>741</v>
      </c>
      <c r="AA94" s="200">
        <f t="shared" ref="AA94:AD100" si="7">+O94/$J94</f>
        <v>0.25</v>
      </c>
      <c r="AB94" s="200">
        <f t="shared" si="7"/>
        <v>0.75</v>
      </c>
      <c r="AC94" s="200">
        <f t="shared" si="7"/>
        <v>0.9</v>
      </c>
      <c r="AD94" s="200">
        <f t="shared" si="7"/>
        <v>1</v>
      </c>
    </row>
    <row r="95" spans="1:30" s="254" customFormat="1" ht="135" x14ac:dyDescent="0.25">
      <c r="A95" s="600"/>
      <c r="B95" s="601"/>
      <c r="C95" s="283">
        <v>22443249</v>
      </c>
      <c r="D95" s="602"/>
      <c r="E95" s="603"/>
      <c r="F95" s="247"/>
      <c r="G95" s="284" t="s">
        <v>742</v>
      </c>
      <c r="H95" s="284" t="s">
        <v>743</v>
      </c>
      <c r="I95" s="284" t="s">
        <v>744</v>
      </c>
      <c r="J95" s="285">
        <v>1</v>
      </c>
      <c r="K95" s="284"/>
      <c r="L95" s="247"/>
      <c r="M95" s="247"/>
      <c r="N95" s="247"/>
      <c r="O95" s="286">
        <v>0.33</v>
      </c>
      <c r="P95" s="286">
        <v>0.66</v>
      </c>
      <c r="Q95" s="286">
        <v>0.8</v>
      </c>
      <c r="R95" s="287">
        <v>0.95</v>
      </c>
      <c r="S95" s="288" t="s">
        <v>745</v>
      </c>
      <c r="T95" s="289" t="s">
        <v>746</v>
      </c>
      <c r="U95" s="289" t="s">
        <v>747</v>
      </c>
      <c r="V95" s="289" t="s">
        <v>748</v>
      </c>
      <c r="W95" s="290" t="s">
        <v>749</v>
      </c>
      <c r="X95" s="260" t="s">
        <v>750</v>
      </c>
      <c r="Y95" s="260" t="s">
        <v>751</v>
      </c>
      <c r="AA95" s="200">
        <f t="shared" si="7"/>
        <v>0.33</v>
      </c>
      <c r="AB95" s="200">
        <f t="shared" si="7"/>
        <v>0.66</v>
      </c>
      <c r="AC95" s="200">
        <f t="shared" si="7"/>
        <v>0.8</v>
      </c>
      <c r="AD95" s="200">
        <f t="shared" si="7"/>
        <v>0.95</v>
      </c>
    </row>
    <row r="96" spans="1:30" s="254" customFormat="1" ht="62.25" customHeight="1" x14ac:dyDescent="0.25">
      <c r="A96" s="600" t="s">
        <v>638</v>
      </c>
      <c r="B96" s="604" t="s">
        <v>723</v>
      </c>
      <c r="C96" s="291">
        <v>22000000</v>
      </c>
      <c r="D96" s="602"/>
      <c r="E96" s="603"/>
      <c r="F96" s="247"/>
      <c r="G96" s="292" t="s">
        <v>752</v>
      </c>
      <c r="H96" s="292" t="s">
        <v>753</v>
      </c>
      <c r="I96" s="292" t="s">
        <v>754</v>
      </c>
      <c r="J96" s="285">
        <v>1</v>
      </c>
      <c r="K96" s="292"/>
      <c r="L96" s="247"/>
      <c r="M96" s="247"/>
      <c r="N96" s="247"/>
      <c r="O96" s="286">
        <v>0.5</v>
      </c>
      <c r="P96" s="286">
        <v>0.8</v>
      </c>
      <c r="Q96" s="286">
        <v>0.8</v>
      </c>
      <c r="R96" s="287">
        <v>0.8</v>
      </c>
      <c r="S96" s="293" t="s">
        <v>755</v>
      </c>
      <c r="T96" s="289" t="s">
        <v>756</v>
      </c>
      <c r="U96" s="289" t="s">
        <v>757</v>
      </c>
      <c r="V96" s="289" t="s">
        <v>758</v>
      </c>
      <c r="W96" s="290" t="s">
        <v>759</v>
      </c>
      <c r="X96" s="260" t="s">
        <v>760</v>
      </c>
      <c r="Y96" s="260" t="s">
        <v>761</v>
      </c>
      <c r="AA96" s="200">
        <f t="shared" si="7"/>
        <v>0.5</v>
      </c>
      <c r="AB96" s="200">
        <f t="shared" si="7"/>
        <v>0.8</v>
      </c>
      <c r="AC96" s="200">
        <f t="shared" si="7"/>
        <v>0.8</v>
      </c>
      <c r="AD96" s="200">
        <f t="shared" si="7"/>
        <v>0.8</v>
      </c>
    </row>
    <row r="97" spans="1:30" s="254" customFormat="1" ht="93.75" customHeight="1" x14ac:dyDescent="0.25">
      <c r="A97" s="600"/>
      <c r="B97" s="604"/>
      <c r="C97" s="294">
        <v>48000000</v>
      </c>
      <c r="D97" s="602"/>
      <c r="E97" s="603"/>
      <c r="F97" s="247"/>
      <c r="G97" s="284" t="s">
        <v>762</v>
      </c>
      <c r="H97" s="284" t="s">
        <v>763</v>
      </c>
      <c r="I97" s="284" t="s">
        <v>764</v>
      </c>
      <c r="J97" s="285">
        <v>1</v>
      </c>
      <c r="K97" s="284"/>
      <c r="L97" s="295"/>
      <c r="M97" s="295"/>
      <c r="N97" s="295"/>
      <c r="O97" s="286">
        <v>0.4</v>
      </c>
      <c r="P97" s="286">
        <v>0.8</v>
      </c>
      <c r="Q97" s="286">
        <v>0.9</v>
      </c>
      <c r="R97" s="287">
        <v>0.9</v>
      </c>
      <c r="S97" s="289" t="s">
        <v>765</v>
      </c>
      <c r="T97" s="289" t="s">
        <v>766</v>
      </c>
      <c r="U97" s="289" t="s">
        <v>767</v>
      </c>
      <c r="V97" s="289" t="s">
        <v>767</v>
      </c>
      <c r="W97" s="290" t="s">
        <v>768</v>
      </c>
      <c r="X97" s="260" t="s">
        <v>768</v>
      </c>
      <c r="Y97" s="290" t="s">
        <v>769</v>
      </c>
      <c r="AA97" s="200">
        <f t="shared" si="7"/>
        <v>0.4</v>
      </c>
      <c r="AB97" s="200">
        <f t="shared" si="7"/>
        <v>0.8</v>
      </c>
      <c r="AC97" s="200">
        <f t="shared" si="7"/>
        <v>0.9</v>
      </c>
      <c r="AD97" s="200">
        <f t="shared" si="7"/>
        <v>0.9</v>
      </c>
    </row>
    <row r="98" spans="1:30" s="254" customFormat="1" ht="75" x14ac:dyDescent="0.25">
      <c r="A98" s="600"/>
      <c r="B98" s="604"/>
      <c r="C98" s="294">
        <v>12000000</v>
      </c>
      <c r="D98" s="602"/>
      <c r="E98" s="603"/>
      <c r="F98" s="247"/>
      <c r="G98" s="284" t="s">
        <v>770</v>
      </c>
      <c r="H98" s="284" t="s">
        <v>771</v>
      </c>
      <c r="I98" s="284" t="s">
        <v>772</v>
      </c>
      <c r="J98" s="285">
        <v>1</v>
      </c>
      <c r="K98" s="284"/>
      <c r="L98" s="247"/>
      <c r="M98" s="247"/>
      <c r="N98" s="247"/>
      <c r="O98" s="286">
        <v>0.5</v>
      </c>
      <c r="P98" s="286">
        <v>0.75</v>
      </c>
      <c r="Q98" s="286">
        <v>1</v>
      </c>
      <c r="R98" s="287">
        <v>1</v>
      </c>
      <c r="S98" s="288" t="s">
        <v>773</v>
      </c>
      <c r="T98" s="289" t="s">
        <v>774</v>
      </c>
      <c r="U98" s="289" t="s">
        <v>775</v>
      </c>
      <c r="V98" s="289" t="s">
        <v>775</v>
      </c>
      <c r="W98" s="290" t="s">
        <v>776</v>
      </c>
      <c r="X98" s="260" t="s">
        <v>776</v>
      </c>
      <c r="Y98" s="260" t="s">
        <v>777</v>
      </c>
      <c r="AA98" s="200">
        <f t="shared" si="7"/>
        <v>0.5</v>
      </c>
      <c r="AB98" s="200">
        <f t="shared" si="7"/>
        <v>0.75</v>
      </c>
      <c r="AC98" s="200">
        <f t="shared" si="7"/>
        <v>1</v>
      </c>
      <c r="AD98" s="200">
        <f t="shared" si="7"/>
        <v>1</v>
      </c>
    </row>
    <row r="99" spans="1:30" s="254" customFormat="1" ht="51" customHeight="1" x14ac:dyDescent="0.25">
      <c r="A99" s="600"/>
      <c r="B99" s="601"/>
      <c r="C99" s="294">
        <v>18000000</v>
      </c>
      <c r="D99" s="602"/>
      <c r="E99" s="284" t="s">
        <v>732</v>
      </c>
      <c r="F99" s="247"/>
      <c r="G99" s="284" t="s">
        <v>778</v>
      </c>
      <c r="H99" s="284" t="s">
        <v>779</v>
      </c>
      <c r="I99" s="284" t="s">
        <v>780</v>
      </c>
      <c r="J99" s="285">
        <v>1</v>
      </c>
      <c r="K99" s="284"/>
      <c r="L99" s="247"/>
      <c r="M99" s="247"/>
      <c r="N99" s="247"/>
      <c r="O99" s="286">
        <v>0.25</v>
      </c>
      <c r="P99" s="286">
        <v>0.75</v>
      </c>
      <c r="Q99" s="286">
        <v>0.9</v>
      </c>
      <c r="R99" s="287">
        <v>0.9</v>
      </c>
      <c r="S99" s="292" t="s">
        <v>781</v>
      </c>
      <c r="T99" s="289" t="s">
        <v>782</v>
      </c>
      <c r="U99" s="289" t="s">
        <v>783</v>
      </c>
      <c r="V99" s="289" t="s">
        <v>784</v>
      </c>
      <c r="W99" s="256"/>
      <c r="X99" s="260" t="s">
        <v>785</v>
      </c>
      <c r="Y99" s="260" t="s">
        <v>786</v>
      </c>
      <c r="AA99" s="200">
        <f t="shared" si="7"/>
        <v>0.25</v>
      </c>
      <c r="AB99" s="200">
        <f t="shared" si="7"/>
        <v>0.75</v>
      </c>
      <c r="AC99" s="200">
        <f t="shared" si="7"/>
        <v>0.9</v>
      </c>
      <c r="AD99" s="200">
        <f t="shared" si="7"/>
        <v>0.9</v>
      </c>
    </row>
    <row r="100" spans="1:30" s="254" customFormat="1" ht="120" x14ac:dyDescent="0.25">
      <c r="A100" s="600"/>
      <c r="B100" s="601"/>
      <c r="C100" s="294">
        <v>166000000</v>
      </c>
      <c r="D100" s="602"/>
      <c r="E100" s="284" t="s">
        <v>787</v>
      </c>
      <c r="F100" s="247"/>
      <c r="G100" s="284" t="s">
        <v>788</v>
      </c>
      <c r="H100" s="284" t="s">
        <v>789</v>
      </c>
      <c r="I100" s="284" t="s">
        <v>790</v>
      </c>
      <c r="J100" s="285">
        <v>1</v>
      </c>
      <c r="K100" s="284"/>
      <c r="L100" s="247"/>
      <c r="M100" s="247"/>
      <c r="N100" s="247"/>
      <c r="O100" s="286">
        <v>0.2</v>
      </c>
      <c r="P100" s="286">
        <v>0.4</v>
      </c>
      <c r="Q100" s="286">
        <v>2</v>
      </c>
      <c r="R100" s="287">
        <v>2</v>
      </c>
      <c r="S100" s="296" t="s">
        <v>791</v>
      </c>
      <c r="T100" s="289" t="s">
        <v>792</v>
      </c>
      <c r="U100" s="289" t="s">
        <v>793</v>
      </c>
      <c r="V100" s="297" t="s">
        <v>794</v>
      </c>
      <c r="W100" s="260" t="s">
        <v>795</v>
      </c>
      <c r="X100" s="260" t="s">
        <v>796</v>
      </c>
      <c r="Y100" s="260" t="s">
        <v>797</v>
      </c>
      <c r="AA100" s="200">
        <f t="shared" si="7"/>
        <v>0.2</v>
      </c>
      <c r="AB100" s="200">
        <f t="shared" si="7"/>
        <v>0.4</v>
      </c>
      <c r="AC100" s="200">
        <f t="shared" si="7"/>
        <v>2</v>
      </c>
      <c r="AD100" s="200">
        <f t="shared" si="7"/>
        <v>2</v>
      </c>
    </row>
    <row r="101" spans="1:30" ht="45" customHeight="1" x14ac:dyDescent="0.25">
      <c r="A101" s="552" t="s">
        <v>798</v>
      </c>
      <c r="B101" s="552"/>
      <c r="C101" s="552"/>
      <c r="D101" s="552"/>
      <c r="E101" s="552"/>
      <c r="F101" s="552"/>
      <c r="G101" s="552"/>
      <c r="H101" s="552"/>
      <c r="I101" s="552"/>
      <c r="J101" s="552"/>
      <c r="K101" s="552"/>
      <c r="L101" s="552"/>
      <c r="M101" s="552"/>
      <c r="N101" s="552"/>
      <c r="O101" s="544" t="s">
        <v>156</v>
      </c>
      <c r="P101" s="544"/>
      <c r="Q101" s="544"/>
      <c r="R101" s="544"/>
      <c r="S101" s="544" t="str">
        <f>+S9</f>
        <v>ANALISIS I Trimestre</v>
      </c>
      <c r="T101" s="544" t="str">
        <f>+T9</f>
        <v>ANALISIS II Trimestre</v>
      </c>
      <c r="U101" s="544" t="str">
        <f>+U9</f>
        <v>ANALISIS III Trimestre</v>
      </c>
      <c r="V101" s="542" t="s">
        <v>295</v>
      </c>
      <c r="W101" s="544" t="s">
        <v>296</v>
      </c>
      <c r="X101" s="544" t="s">
        <v>297</v>
      </c>
      <c r="Y101" s="544" t="s">
        <v>298</v>
      </c>
      <c r="AA101" s="236">
        <f>+AA104</f>
        <v>0.33</v>
      </c>
      <c r="AB101" s="236">
        <f t="shared" ref="AB101:AD101" si="8">+AB104</f>
        <v>0.6</v>
      </c>
      <c r="AC101" s="236">
        <f t="shared" si="8"/>
        <v>0.8</v>
      </c>
      <c r="AD101" s="236">
        <f t="shared" si="8"/>
        <v>1</v>
      </c>
    </row>
    <row r="102" spans="1:30" ht="45" customHeight="1" x14ac:dyDescent="0.25">
      <c r="A102" s="545" t="s">
        <v>629</v>
      </c>
      <c r="B102" s="545" t="s">
        <v>630</v>
      </c>
      <c r="C102" s="545" t="s">
        <v>631</v>
      </c>
      <c r="D102" s="545" t="s">
        <v>632</v>
      </c>
      <c r="E102" s="545" t="s">
        <v>633</v>
      </c>
      <c r="F102" s="545" t="s">
        <v>634</v>
      </c>
      <c r="G102" s="545" t="s">
        <v>635</v>
      </c>
      <c r="H102" s="546" t="s">
        <v>636</v>
      </c>
      <c r="I102" s="545" t="s">
        <v>289</v>
      </c>
      <c r="J102" s="545" t="s">
        <v>290</v>
      </c>
      <c r="K102" s="547" t="s">
        <v>291</v>
      </c>
      <c r="L102" s="547"/>
      <c r="M102" s="547"/>
      <c r="N102" s="547"/>
      <c r="O102" s="237"/>
      <c r="P102" s="237"/>
      <c r="Q102" s="237"/>
      <c r="R102" s="238"/>
      <c r="S102" s="544"/>
      <c r="T102" s="544"/>
      <c r="U102" s="544"/>
      <c r="V102" s="542"/>
      <c r="W102" s="544"/>
      <c r="X102" s="544"/>
      <c r="Y102" s="544"/>
      <c r="AA102" s="542" t="s">
        <v>299</v>
      </c>
      <c r="AB102" s="542" t="s">
        <v>300</v>
      </c>
      <c r="AC102" s="542" t="s">
        <v>301</v>
      </c>
      <c r="AD102" s="542" t="s">
        <v>302</v>
      </c>
    </row>
    <row r="103" spans="1:30" ht="90" customHeight="1" x14ac:dyDescent="0.25">
      <c r="A103" s="545"/>
      <c r="B103" s="545"/>
      <c r="C103" s="545"/>
      <c r="D103" s="545"/>
      <c r="E103" s="545"/>
      <c r="F103" s="545"/>
      <c r="G103" s="545"/>
      <c r="H103" s="546"/>
      <c r="I103" s="545"/>
      <c r="J103" s="545"/>
      <c r="K103" s="181" t="s">
        <v>303</v>
      </c>
      <c r="L103" s="239" t="s">
        <v>637</v>
      </c>
      <c r="M103" s="239" t="s">
        <v>305</v>
      </c>
      <c r="N103" s="239" t="s">
        <v>306</v>
      </c>
      <c r="O103" s="240" t="s">
        <v>8</v>
      </c>
      <c r="P103" s="240" t="s">
        <v>9</v>
      </c>
      <c r="Q103" s="240" t="s">
        <v>10</v>
      </c>
      <c r="R103" s="241" t="s">
        <v>11</v>
      </c>
      <c r="S103" s="544"/>
      <c r="T103" s="544"/>
      <c r="U103" s="544"/>
      <c r="V103" s="542"/>
      <c r="W103" s="544"/>
      <c r="X103" s="544"/>
      <c r="Y103" s="544"/>
      <c r="AA103" s="542"/>
      <c r="AB103" s="542"/>
      <c r="AC103" s="542"/>
      <c r="AD103" s="542"/>
    </row>
    <row r="104" spans="1:30" s="254" customFormat="1" ht="346.5" customHeight="1" x14ac:dyDescent="0.25">
      <c r="A104" s="298" t="s">
        <v>799</v>
      </c>
      <c r="B104" s="273" t="s">
        <v>800</v>
      </c>
      <c r="C104" s="274">
        <v>50000000</v>
      </c>
      <c r="D104" s="299" t="s">
        <v>801</v>
      </c>
      <c r="E104" s="275" t="s">
        <v>802</v>
      </c>
      <c r="F104" s="275" t="s">
        <v>803</v>
      </c>
      <c r="G104" s="205" t="s">
        <v>804</v>
      </c>
      <c r="H104" s="219" t="s">
        <v>805</v>
      </c>
      <c r="I104" s="263" t="s">
        <v>806</v>
      </c>
      <c r="J104" s="263">
        <v>1</v>
      </c>
      <c r="K104" s="255" t="s">
        <v>807</v>
      </c>
      <c r="L104" s="300">
        <v>1</v>
      </c>
      <c r="M104" s="301" t="s">
        <v>808</v>
      </c>
      <c r="N104" s="264" t="s">
        <v>809</v>
      </c>
      <c r="O104" s="300">
        <v>0.33</v>
      </c>
      <c r="P104" s="300">
        <v>0.6</v>
      </c>
      <c r="Q104" s="300">
        <v>0.8</v>
      </c>
      <c r="R104" s="300">
        <v>1</v>
      </c>
      <c r="S104" s="260" t="s">
        <v>810</v>
      </c>
      <c r="T104" s="264" t="s">
        <v>811</v>
      </c>
      <c r="U104" s="303" t="s">
        <v>812</v>
      </c>
      <c r="V104" s="467" t="s">
        <v>1242</v>
      </c>
      <c r="W104" s="260" t="s">
        <v>813</v>
      </c>
      <c r="X104" s="304" t="s">
        <v>814</v>
      </c>
      <c r="Y104" s="247"/>
      <c r="AA104" s="200">
        <f>+O104/$L104</f>
        <v>0.33</v>
      </c>
      <c r="AB104" s="200">
        <f>+P104/$J104</f>
        <v>0.6</v>
      </c>
      <c r="AC104" s="200">
        <f>+Q104/$J104</f>
        <v>0.8</v>
      </c>
      <c r="AD104" s="200">
        <f>+R104/$J104</f>
        <v>1</v>
      </c>
    </row>
    <row r="105" spans="1:30" ht="45" customHeight="1" x14ac:dyDescent="0.25">
      <c r="A105" s="547" t="s">
        <v>815</v>
      </c>
      <c r="B105" s="547"/>
      <c r="C105" s="547"/>
      <c r="D105" s="547"/>
      <c r="E105" s="547"/>
      <c r="F105" s="547"/>
      <c r="G105" s="547"/>
      <c r="H105" s="547"/>
      <c r="I105" s="547"/>
      <c r="J105" s="547"/>
      <c r="K105" s="547"/>
      <c r="L105" s="547"/>
      <c r="M105" s="547"/>
      <c r="N105" s="547"/>
      <c r="O105" s="544" t="s">
        <v>156</v>
      </c>
      <c r="P105" s="544"/>
      <c r="Q105" s="544"/>
      <c r="R105" s="544"/>
      <c r="S105" s="544" t="str">
        <f>+S9</f>
        <v>ANALISIS I Trimestre</v>
      </c>
      <c r="T105" s="544" t="str">
        <f>+T9</f>
        <v>ANALISIS II Trimestre</v>
      </c>
      <c r="U105" s="544" t="str">
        <f>+U9</f>
        <v>ANALISIS III Trimestre</v>
      </c>
      <c r="V105" s="235"/>
      <c r="W105" s="544" t="s">
        <v>296</v>
      </c>
      <c r="X105" s="544" t="s">
        <v>297</v>
      </c>
      <c r="Y105" s="544" t="s">
        <v>298</v>
      </c>
      <c r="AA105" s="236">
        <f>+AVERAGE(AA108:AA122)</f>
        <v>0.30400000000000005</v>
      </c>
      <c r="AB105" s="236">
        <f t="shared" ref="AB105:AD105" si="9">+AVERAGE(AB108:AB122)</f>
        <v>0.40400000000000008</v>
      </c>
      <c r="AC105" s="236">
        <f t="shared" si="9"/>
        <v>0.59344444444444433</v>
      </c>
      <c r="AD105" s="236">
        <f t="shared" si="9"/>
        <v>0.85255555555555551</v>
      </c>
    </row>
    <row r="106" spans="1:30" ht="45" customHeight="1" x14ac:dyDescent="0.25">
      <c r="A106" s="545" t="s">
        <v>629</v>
      </c>
      <c r="B106" s="545" t="s">
        <v>630</v>
      </c>
      <c r="C106" s="545" t="s">
        <v>631</v>
      </c>
      <c r="D106" s="545" t="s">
        <v>632</v>
      </c>
      <c r="E106" s="545" t="s">
        <v>633</v>
      </c>
      <c r="F106" s="545" t="s">
        <v>634</v>
      </c>
      <c r="G106" s="545" t="s">
        <v>635</v>
      </c>
      <c r="H106" s="546" t="s">
        <v>636</v>
      </c>
      <c r="I106" s="545" t="s">
        <v>289</v>
      </c>
      <c r="J106" s="545" t="s">
        <v>290</v>
      </c>
      <c r="K106" s="547" t="s">
        <v>291</v>
      </c>
      <c r="L106" s="547"/>
      <c r="M106" s="547"/>
      <c r="N106" s="547"/>
      <c r="O106" s="237"/>
      <c r="P106" s="237"/>
      <c r="Q106" s="237"/>
      <c r="R106" s="238"/>
      <c r="S106" s="544"/>
      <c r="T106" s="544"/>
      <c r="U106" s="544"/>
      <c r="V106" s="542" t="s">
        <v>295</v>
      </c>
      <c r="W106" s="544"/>
      <c r="X106" s="544"/>
      <c r="Y106" s="544"/>
      <c r="AA106" s="542" t="s">
        <v>299</v>
      </c>
      <c r="AB106" s="542" t="s">
        <v>300</v>
      </c>
      <c r="AC106" s="542" t="s">
        <v>301</v>
      </c>
      <c r="AD106" s="542" t="s">
        <v>302</v>
      </c>
    </row>
    <row r="107" spans="1:30" ht="90" customHeight="1" x14ac:dyDescent="0.25">
      <c r="A107" s="545"/>
      <c r="B107" s="545"/>
      <c r="C107" s="545"/>
      <c r="D107" s="545"/>
      <c r="E107" s="545"/>
      <c r="F107" s="545"/>
      <c r="G107" s="545"/>
      <c r="H107" s="546"/>
      <c r="I107" s="545"/>
      <c r="J107" s="545"/>
      <c r="K107" s="181" t="s">
        <v>303</v>
      </c>
      <c r="L107" s="239" t="s">
        <v>637</v>
      </c>
      <c r="M107" s="239" t="s">
        <v>305</v>
      </c>
      <c r="N107" s="239" t="s">
        <v>306</v>
      </c>
      <c r="O107" s="240" t="s">
        <v>8</v>
      </c>
      <c r="P107" s="240" t="s">
        <v>9</v>
      </c>
      <c r="Q107" s="240" t="s">
        <v>10</v>
      </c>
      <c r="R107" s="241" t="s">
        <v>11</v>
      </c>
      <c r="S107" s="544"/>
      <c r="T107" s="544"/>
      <c r="U107" s="544"/>
      <c r="V107" s="542"/>
      <c r="W107" s="544"/>
      <c r="X107" s="544"/>
      <c r="Y107" s="544"/>
      <c r="AA107" s="542"/>
      <c r="AB107" s="542"/>
      <c r="AC107" s="542"/>
      <c r="AD107" s="542"/>
    </row>
    <row r="108" spans="1:30" s="319" customFormat="1" ht="105" x14ac:dyDescent="0.25">
      <c r="A108" s="548" t="s">
        <v>816</v>
      </c>
      <c r="B108" s="305" t="s">
        <v>817</v>
      </c>
      <c r="C108" s="306">
        <v>0</v>
      </c>
      <c r="D108" s="571" t="s">
        <v>154</v>
      </c>
      <c r="E108" s="307" t="s">
        <v>818</v>
      </c>
      <c r="F108" s="308" t="s">
        <v>819</v>
      </c>
      <c r="G108" s="309" t="s">
        <v>820</v>
      </c>
      <c r="H108" s="310" t="s">
        <v>821</v>
      </c>
      <c r="I108" s="311" t="s">
        <v>822</v>
      </c>
      <c r="J108" s="312">
        <v>1</v>
      </c>
      <c r="K108" s="311"/>
      <c r="L108" s="313"/>
      <c r="M108" s="314"/>
      <c r="N108" s="313"/>
      <c r="O108" s="315">
        <v>0.5</v>
      </c>
      <c r="P108" s="315">
        <v>0.8</v>
      </c>
      <c r="Q108" s="315">
        <v>0.8</v>
      </c>
      <c r="R108" s="316">
        <v>1</v>
      </c>
      <c r="S108" s="317" t="s">
        <v>823</v>
      </c>
      <c r="T108" s="317" t="s">
        <v>824</v>
      </c>
      <c r="U108" s="317" t="s">
        <v>825</v>
      </c>
      <c r="V108" s="318" t="s">
        <v>826</v>
      </c>
      <c r="W108" s="318" t="s">
        <v>827</v>
      </c>
      <c r="X108" s="318" t="s">
        <v>828</v>
      </c>
      <c r="Y108" s="318"/>
      <c r="AA108" s="200">
        <f t="shared" ref="AA108:AD109" si="10">+O108/$J108</f>
        <v>0.5</v>
      </c>
      <c r="AB108" s="200">
        <f t="shared" si="10"/>
        <v>0.8</v>
      </c>
      <c r="AC108" s="200">
        <f t="shared" si="10"/>
        <v>0.8</v>
      </c>
      <c r="AD108" s="200">
        <f t="shared" si="10"/>
        <v>1</v>
      </c>
    </row>
    <row r="109" spans="1:30" s="319" customFormat="1" ht="30" customHeight="1" x14ac:dyDescent="0.25">
      <c r="A109" s="548"/>
      <c r="B109" s="305" t="s">
        <v>817</v>
      </c>
      <c r="C109" s="306">
        <v>0</v>
      </c>
      <c r="D109" s="571"/>
      <c r="E109" s="571" t="s">
        <v>829</v>
      </c>
      <c r="F109" s="594" t="s">
        <v>830</v>
      </c>
      <c r="G109" s="309" t="s">
        <v>831</v>
      </c>
      <c r="H109" s="595" t="s">
        <v>832</v>
      </c>
      <c r="I109" s="591" t="s">
        <v>833</v>
      </c>
      <c r="J109" s="589">
        <v>1</v>
      </c>
      <c r="K109" s="589"/>
      <c r="L109" s="590"/>
      <c r="M109" s="592"/>
      <c r="N109" s="590"/>
      <c r="O109" s="599">
        <v>0.3</v>
      </c>
      <c r="P109" s="585">
        <v>0.45</v>
      </c>
      <c r="Q109" s="585">
        <v>0.6</v>
      </c>
      <c r="R109" s="596">
        <v>1</v>
      </c>
      <c r="S109" s="588" t="s">
        <v>834</v>
      </c>
      <c r="T109" s="584" t="s">
        <v>835</v>
      </c>
      <c r="U109" s="584" t="s">
        <v>836</v>
      </c>
      <c r="V109" s="584" t="s">
        <v>837</v>
      </c>
      <c r="W109" s="584" t="s">
        <v>838</v>
      </c>
      <c r="X109" s="584" t="s">
        <v>839</v>
      </c>
      <c r="Y109" s="584" t="s">
        <v>840</v>
      </c>
      <c r="AA109" s="561">
        <f t="shared" si="10"/>
        <v>0.3</v>
      </c>
      <c r="AB109" s="561">
        <f t="shared" si="10"/>
        <v>0.45</v>
      </c>
      <c r="AC109" s="561">
        <f t="shared" si="10"/>
        <v>0.6</v>
      </c>
      <c r="AD109" s="561">
        <f t="shared" si="10"/>
        <v>1</v>
      </c>
    </row>
    <row r="110" spans="1:30" s="319" customFormat="1" ht="30" x14ac:dyDescent="0.25">
      <c r="A110" s="548"/>
      <c r="B110" s="305" t="s">
        <v>817</v>
      </c>
      <c r="C110" s="306">
        <v>0</v>
      </c>
      <c r="D110" s="571"/>
      <c r="E110" s="571"/>
      <c r="F110" s="594"/>
      <c r="G110" s="309" t="s">
        <v>841</v>
      </c>
      <c r="H110" s="595"/>
      <c r="I110" s="591"/>
      <c r="J110" s="589"/>
      <c r="K110" s="589"/>
      <c r="L110" s="590"/>
      <c r="M110" s="592"/>
      <c r="N110" s="590"/>
      <c r="O110" s="599"/>
      <c r="P110" s="585"/>
      <c r="Q110" s="585"/>
      <c r="R110" s="597"/>
      <c r="S110" s="588"/>
      <c r="T110" s="584"/>
      <c r="U110" s="584"/>
      <c r="V110" s="584"/>
      <c r="W110" s="584"/>
      <c r="X110" s="584"/>
      <c r="Y110" s="584"/>
      <c r="AA110" s="561"/>
      <c r="AB110" s="561"/>
      <c r="AC110" s="561"/>
      <c r="AD110" s="561"/>
    </row>
    <row r="111" spans="1:30" s="319" customFormat="1" ht="30" x14ac:dyDescent="0.25">
      <c r="A111" s="548"/>
      <c r="B111" s="305" t="s">
        <v>817</v>
      </c>
      <c r="C111" s="306">
        <v>0</v>
      </c>
      <c r="D111" s="571"/>
      <c r="E111" s="571"/>
      <c r="F111" s="594"/>
      <c r="G111" s="309" t="s">
        <v>842</v>
      </c>
      <c r="H111" s="595"/>
      <c r="I111" s="591"/>
      <c r="J111" s="589"/>
      <c r="K111" s="589"/>
      <c r="L111" s="590"/>
      <c r="M111" s="592"/>
      <c r="N111" s="590"/>
      <c r="O111" s="599"/>
      <c r="P111" s="585"/>
      <c r="Q111" s="585"/>
      <c r="R111" s="597"/>
      <c r="S111" s="588"/>
      <c r="T111" s="584"/>
      <c r="U111" s="584"/>
      <c r="V111" s="584"/>
      <c r="W111" s="584"/>
      <c r="X111" s="584"/>
      <c r="Y111" s="584"/>
      <c r="AA111" s="561"/>
      <c r="AB111" s="561"/>
      <c r="AC111" s="561"/>
      <c r="AD111" s="561"/>
    </row>
    <row r="112" spans="1:30" s="319" customFormat="1" ht="30" x14ac:dyDescent="0.25">
      <c r="A112" s="548"/>
      <c r="B112" s="305" t="s">
        <v>817</v>
      </c>
      <c r="C112" s="306">
        <v>0</v>
      </c>
      <c r="D112" s="571"/>
      <c r="E112" s="571"/>
      <c r="F112" s="594"/>
      <c r="G112" s="309" t="s">
        <v>843</v>
      </c>
      <c r="H112" s="595"/>
      <c r="I112" s="591"/>
      <c r="J112" s="589"/>
      <c r="K112" s="589"/>
      <c r="L112" s="590"/>
      <c r="M112" s="592"/>
      <c r="N112" s="590"/>
      <c r="O112" s="599"/>
      <c r="P112" s="585"/>
      <c r="Q112" s="585"/>
      <c r="R112" s="597"/>
      <c r="S112" s="588"/>
      <c r="T112" s="584"/>
      <c r="U112" s="584"/>
      <c r="V112" s="584"/>
      <c r="W112" s="584"/>
      <c r="X112" s="584"/>
      <c r="Y112" s="584"/>
      <c r="AA112" s="561"/>
      <c r="AB112" s="561"/>
      <c r="AC112" s="561"/>
      <c r="AD112" s="561"/>
    </row>
    <row r="113" spans="1:30" s="319" customFormat="1" ht="30" customHeight="1" x14ac:dyDescent="0.25">
      <c r="A113" s="548"/>
      <c r="B113" s="305" t="s">
        <v>817</v>
      </c>
      <c r="C113" s="306">
        <v>0</v>
      </c>
      <c r="D113" s="571"/>
      <c r="E113" s="571" t="s">
        <v>844</v>
      </c>
      <c r="F113" s="308" t="s">
        <v>844</v>
      </c>
      <c r="G113" s="309" t="s">
        <v>845</v>
      </c>
      <c r="H113" s="595" t="s">
        <v>846</v>
      </c>
      <c r="I113" s="591" t="s">
        <v>847</v>
      </c>
      <c r="J113" s="589">
        <v>1</v>
      </c>
      <c r="K113" s="589"/>
      <c r="L113" s="590"/>
      <c r="M113" s="592"/>
      <c r="N113" s="590" t="s">
        <v>848</v>
      </c>
      <c r="O113" s="585">
        <v>0</v>
      </c>
      <c r="P113" s="585">
        <v>0.25</v>
      </c>
      <c r="Q113" s="585">
        <v>0.25</v>
      </c>
      <c r="R113" s="596">
        <v>0.8</v>
      </c>
      <c r="S113" s="588" t="s">
        <v>849</v>
      </c>
      <c r="T113" s="584" t="s">
        <v>850</v>
      </c>
      <c r="U113" s="584" t="s">
        <v>851</v>
      </c>
      <c r="V113" s="584" t="s">
        <v>852</v>
      </c>
      <c r="W113" s="584" t="s">
        <v>853</v>
      </c>
      <c r="X113" s="584" t="s">
        <v>854</v>
      </c>
      <c r="Y113" s="584"/>
      <c r="AA113" s="561">
        <f>+O113/$J113</f>
        <v>0</v>
      </c>
      <c r="AB113" s="561">
        <f>+P113/$J113</f>
        <v>0.25</v>
      </c>
      <c r="AC113" s="561">
        <f>+Q113/$J113</f>
        <v>0.25</v>
      </c>
      <c r="AD113" s="561">
        <f>+R113/$J113</f>
        <v>0.8</v>
      </c>
    </row>
    <row r="114" spans="1:30" s="319" customFormat="1" ht="45" x14ac:dyDescent="0.25">
      <c r="A114" s="548"/>
      <c r="B114" s="305" t="s">
        <v>817</v>
      </c>
      <c r="C114" s="306">
        <v>0</v>
      </c>
      <c r="D114" s="571"/>
      <c r="E114" s="571"/>
      <c r="F114" s="308" t="s">
        <v>844</v>
      </c>
      <c r="G114" s="309" t="s">
        <v>855</v>
      </c>
      <c r="H114" s="595"/>
      <c r="I114" s="591"/>
      <c r="J114" s="589"/>
      <c r="K114" s="589"/>
      <c r="L114" s="590"/>
      <c r="M114" s="592"/>
      <c r="N114" s="590"/>
      <c r="O114" s="585"/>
      <c r="P114" s="585"/>
      <c r="Q114" s="585"/>
      <c r="R114" s="597"/>
      <c r="S114" s="588"/>
      <c r="T114" s="584"/>
      <c r="U114" s="584"/>
      <c r="V114" s="584"/>
      <c r="W114" s="584"/>
      <c r="X114" s="584"/>
      <c r="Y114" s="584"/>
      <c r="AA114" s="561"/>
      <c r="AB114" s="561"/>
      <c r="AC114" s="561"/>
      <c r="AD114" s="561"/>
    </row>
    <row r="115" spans="1:30" s="319" customFormat="1" ht="75" x14ac:dyDescent="0.25">
      <c r="A115" s="548"/>
      <c r="B115" s="305" t="s">
        <v>817</v>
      </c>
      <c r="C115" s="306">
        <v>8000000</v>
      </c>
      <c r="D115" s="571"/>
      <c r="E115" s="307" t="s">
        <v>844</v>
      </c>
      <c r="F115" s="308" t="s">
        <v>856</v>
      </c>
      <c r="G115" s="309" t="s">
        <v>857</v>
      </c>
      <c r="H115" s="310" t="s">
        <v>858</v>
      </c>
      <c r="I115" s="311" t="s">
        <v>859</v>
      </c>
      <c r="J115" s="312">
        <v>1</v>
      </c>
      <c r="K115" s="311"/>
      <c r="L115" s="313"/>
      <c r="M115" s="314"/>
      <c r="N115" s="313"/>
      <c r="O115" s="315">
        <v>0.54700000000000004</v>
      </c>
      <c r="P115" s="315">
        <v>0.54700000000000004</v>
      </c>
      <c r="Q115" s="315">
        <v>0.998</v>
      </c>
      <c r="R115" s="316">
        <v>1</v>
      </c>
      <c r="S115" s="317" t="s">
        <v>860</v>
      </c>
      <c r="T115" s="317" t="s">
        <v>861</v>
      </c>
      <c r="U115" s="317" t="s">
        <v>862</v>
      </c>
      <c r="V115" s="318" t="s">
        <v>862</v>
      </c>
      <c r="W115" s="318" t="s">
        <v>863</v>
      </c>
      <c r="X115" s="318" t="s">
        <v>864</v>
      </c>
      <c r="Y115" s="318"/>
      <c r="AA115" s="200">
        <f t="shared" ref="AA115:AD120" si="11">+O115/$J115</f>
        <v>0.54700000000000004</v>
      </c>
      <c r="AB115" s="200">
        <f t="shared" si="11"/>
        <v>0.54700000000000004</v>
      </c>
      <c r="AC115" s="200">
        <f t="shared" si="11"/>
        <v>0.998</v>
      </c>
      <c r="AD115" s="200">
        <f t="shared" si="11"/>
        <v>1</v>
      </c>
    </row>
    <row r="116" spans="1:30" s="319" customFormat="1" ht="75" x14ac:dyDescent="0.25">
      <c r="A116" s="548"/>
      <c r="B116" s="305" t="s">
        <v>865</v>
      </c>
      <c r="C116" s="306">
        <v>1080000000</v>
      </c>
      <c r="D116" s="571"/>
      <c r="E116" s="307" t="s">
        <v>829</v>
      </c>
      <c r="F116" s="308" t="s">
        <v>829</v>
      </c>
      <c r="G116" s="309" t="s">
        <v>866</v>
      </c>
      <c r="H116" s="310" t="s">
        <v>867</v>
      </c>
      <c r="I116" s="311" t="s">
        <v>868</v>
      </c>
      <c r="J116" s="312">
        <v>1</v>
      </c>
      <c r="K116" s="311"/>
      <c r="L116" s="313"/>
      <c r="M116" s="314"/>
      <c r="N116" s="313"/>
      <c r="O116" s="320">
        <v>0</v>
      </c>
      <c r="P116" s="315">
        <v>0</v>
      </c>
      <c r="Q116" s="315">
        <v>0.32</v>
      </c>
      <c r="R116" s="321">
        <v>1</v>
      </c>
      <c r="S116" s="317" t="s">
        <v>869</v>
      </c>
      <c r="T116" s="317" t="s">
        <v>870</v>
      </c>
      <c r="U116" s="322" t="s">
        <v>871</v>
      </c>
      <c r="V116" s="309" t="s">
        <v>872</v>
      </c>
      <c r="W116" s="309" t="s">
        <v>873</v>
      </c>
      <c r="X116" s="309" t="s">
        <v>874</v>
      </c>
      <c r="Y116" s="309"/>
      <c r="AA116" s="200">
        <f t="shared" si="11"/>
        <v>0</v>
      </c>
      <c r="AB116" s="200">
        <f t="shared" si="11"/>
        <v>0</v>
      </c>
      <c r="AC116" s="200">
        <f t="shared" si="11"/>
        <v>0.32</v>
      </c>
      <c r="AD116" s="200">
        <f t="shared" si="11"/>
        <v>1</v>
      </c>
    </row>
    <row r="117" spans="1:30" s="319" customFormat="1" ht="90" customHeight="1" x14ac:dyDescent="0.25">
      <c r="A117" s="548" t="s">
        <v>875</v>
      </c>
      <c r="B117" s="305" t="s">
        <v>817</v>
      </c>
      <c r="C117" s="598">
        <v>15000000</v>
      </c>
      <c r="D117" s="571"/>
      <c r="E117" s="307" t="s">
        <v>818</v>
      </c>
      <c r="F117" s="308" t="s">
        <v>856</v>
      </c>
      <c r="G117" s="309" t="s">
        <v>876</v>
      </c>
      <c r="H117" s="310" t="s">
        <v>858</v>
      </c>
      <c r="I117" s="311" t="s">
        <v>877</v>
      </c>
      <c r="J117" s="312">
        <v>1</v>
      </c>
      <c r="K117" s="311"/>
      <c r="L117" s="313"/>
      <c r="M117" s="314"/>
      <c r="N117" s="313"/>
      <c r="O117" s="323">
        <v>0.45200000000000001</v>
      </c>
      <c r="P117" s="323">
        <v>0.45200000000000001</v>
      </c>
      <c r="Q117" s="315">
        <v>0.85199999999999998</v>
      </c>
      <c r="R117" s="324">
        <v>0.85199999999999998</v>
      </c>
      <c r="S117" s="317" t="s">
        <v>878</v>
      </c>
      <c r="T117" s="317" t="s">
        <v>861</v>
      </c>
      <c r="U117" s="317" t="s">
        <v>879</v>
      </c>
      <c r="V117" s="318" t="s">
        <v>879</v>
      </c>
      <c r="W117" s="318" t="s">
        <v>880</v>
      </c>
      <c r="X117" s="318" t="s">
        <v>864</v>
      </c>
      <c r="Y117" s="318"/>
      <c r="AA117" s="200">
        <f t="shared" si="11"/>
        <v>0.45200000000000001</v>
      </c>
      <c r="AB117" s="200">
        <f t="shared" si="11"/>
        <v>0.45200000000000001</v>
      </c>
      <c r="AC117" s="200">
        <f t="shared" si="11"/>
        <v>0.85199999999999998</v>
      </c>
      <c r="AD117" s="200">
        <f t="shared" si="11"/>
        <v>0.85199999999999998</v>
      </c>
    </row>
    <row r="118" spans="1:30" s="319" customFormat="1" ht="60" customHeight="1" x14ac:dyDescent="0.25">
      <c r="A118" s="548"/>
      <c r="B118" s="305" t="s">
        <v>817</v>
      </c>
      <c r="C118" s="598"/>
      <c r="D118" s="571"/>
      <c r="E118" s="307" t="s">
        <v>818</v>
      </c>
      <c r="F118" s="308" t="s">
        <v>856</v>
      </c>
      <c r="G118" s="309" t="s">
        <v>876</v>
      </c>
      <c r="H118" s="310" t="s">
        <v>881</v>
      </c>
      <c r="I118" s="311" t="s">
        <v>882</v>
      </c>
      <c r="J118" s="312">
        <v>1</v>
      </c>
      <c r="K118" s="311"/>
      <c r="L118" s="313"/>
      <c r="M118" s="314"/>
      <c r="N118" s="313"/>
      <c r="O118" s="323">
        <v>0.42199999999999999</v>
      </c>
      <c r="P118" s="323">
        <v>0.42199999999999999</v>
      </c>
      <c r="Q118" s="315">
        <v>0.75600000000000001</v>
      </c>
      <c r="R118" s="324">
        <v>0.75600000000000001</v>
      </c>
      <c r="S118" s="317" t="s">
        <v>883</v>
      </c>
      <c r="T118" s="317" t="s">
        <v>861</v>
      </c>
      <c r="U118" s="317" t="s">
        <v>884</v>
      </c>
      <c r="V118" s="318" t="s">
        <v>884</v>
      </c>
      <c r="W118" s="318" t="s">
        <v>885</v>
      </c>
      <c r="X118" s="318" t="s">
        <v>864</v>
      </c>
      <c r="Y118" s="318"/>
      <c r="AA118" s="200">
        <f t="shared" si="11"/>
        <v>0.42199999999999999</v>
      </c>
      <c r="AB118" s="200">
        <f t="shared" si="11"/>
        <v>0.42199999999999999</v>
      </c>
      <c r="AC118" s="200">
        <f t="shared" si="11"/>
        <v>0.75600000000000001</v>
      </c>
      <c r="AD118" s="200">
        <f t="shared" si="11"/>
        <v>0.75600000000000001</v>
      </c>
    </row>
    <row r="119" spans="1:30" s="319" customFormat="1" ht="105" x14ac:dyDescent="0.25">
      <c r="A119" s="548"/>
      <c r="B119" s="305" t="s">
        <v>817</v>
      </c>
      <c r="C119" s="306">
        <v>2000000</v>
      </c>
      <c r="D119" s="571"/>
      <c r="E119" s="307" t="s">
        <v>818</v>
      </c>
      <c r="F119" s="308" t="s">
        <v>886</v>
      </c>
      <c r="G119" s="309" t="s">
        <v>876</v>
      </c>
      <c r="H119" s="310" t="s">
        <v>887</v>
      </c>
      <c r="I119" s="311" t="s">
        <v>888</v>
      </c>
      <c r="J119" s="312">
        <v>1</v>
      </c>
      <c r="K119" s="311"/>
      <c r="L119" s="313"/>
      <c r="M119" s="314"/>
      <c r="N119" s="313"/>
      <c r="O119" s="315">
        <v>0.26500000000000001</v>
      </c>
      <c r="P119" s="315">
        <v>0.26500000000000001</v>
      </c>
      <c r="Q119" s="315">
        <v>0.26500000000000001</v>
      </c>
      <c r="R119" s="325">
        <v>0.26500000000000001</v>
      </c>
      <c r="S119" s="317" t="s">
        <v>889</v>
      </c>
      <c r="T119" s="317" t="s">
        <v>861</v>
      </c>
      <c r="U119" s="317" t="s">
        <v>890</v>
      </c>
      <c r="V119" s="318" t="s">
        <v>890</v>
      </c>
      <c r="W119" s="318" t="s">
        <v>880</v>
      </c>
      <c r="X119" s="318" t="s">
        <v>864</v>
      </c>
      <c r="Y119" s="318" t="s">
        <v>891</v>
      </c>
      <c r="AA119" s="200">
        <f t="shared" si="11"/>
        <v>0.26500000000000001</v>
      </c>
      <c r="AB119" s="200">
        <f t="shared" si="11"/>
        <v>0.26500000000000001</v>
      </c>
      <c r="AC119" s="200">
        <f t="shared" si="11"/>
        <v>0.26500000000000001</v>
      </c>
      <c r="AD119" s="200">
        <f t="shared" si="11"/>
        <v>0.26500000000000001</v>
      </c>
    </row>
    <row r="120" spans="1:30" s="319" customFormat="1" ht="15.6" customHeight="1" x14ac:dyDescent="0.25">
      <c r="A120" s="593" t="s">
        <v>892</v>
      </c>
      <c r="B120" s="305" t="s">
        <v>817</v>
      </c>
      <c r="C120" s="306">
        <v>0</v>
      </c>
      <c r="D120" s="571"/>
      <c r="E120" s="571" t="s">
        <v>818</v>
      </c>
      <c r="F120" s="594" t="s">
        <v>893</v>
      </c>
      <c r="G120" s="309" t="s">
        <v>894</v>
      </c>
      <c r="H120" s="595" t="s">
        <v>895</v>
      </c>
      <c r="I120" s="591" t="s">
        <v>896</v>
      </c>
      <c r="J120" s="589">
        <v>1</v>
      </c>
      <c r="K120" s="589"/>
      <c r="L120" s="590"/>
      <c r="M120" s="592"/>
      <c r="N120" s="590"/>
      <c r="O120" s="585">
        <v>0.25</v>
      </c>
      <c r="P120" s="585">
        <v>0.45</v>
      </c>
      <c r="Q120" s="585">
        <v>0.5</v>
      </c>
      <c r="R120" s="586">
        <v>1</v>
      </c>
      <c r="S120" s="588" t="s">
        <v>897</v>
      </c>
      <c r="T120" s="584" t="s">
        <v>898</v>
      </c>
      <c r="U120" s="584" t="s">
        <v>899</v>
      </c>
      <c r="V120" s="584" t="s">
        <v>900</v>
      </c>
      <c r="W120" s="584" t="s">
        <v>901</v>
      </c>
      <c r="X120" s="584" t="s">
        <v>902</v>
      </c>
      <c r="Y120" s="584"/>
      <c r="AA120" s="561">
        <f t="shared" si="11"/>
        <v>0.25</v>
      </c>
      <c r="AB120" s="561">
        <f t="shared" si="11"/>
        <v>0.45</v>
      </c>
      <c r="AC120" s="561">
        <f t="shared" si="11"/>
        <v>0.5</v>
      </c>
      <c r="AD120" s="561">
        <f t="shared" si="11"/>
        <v>1</v>
      </c>
    </row>
    <row r="121" spans="1:30" s="319" customFormat="1" ht="15.6" customHeight="1" x14ac:dyDescent="0.25">
      <c r="A121" s="593"/>
      <c r="B121" s="305" t="s">
        <v>817</v>
      </c>
      <c r="C121" s="306">
        <v>0</v>
      </c>
      <c r="D121" s="571"/>
      <c r="E121" s="571"/>
      <c r="F121" s="594"/>
      <c r="G121" s="309" t="s">
        <v>903</v>
      </c>
      <c r="H121" s="595"/>
      <c r="I121" s="591"/>
      <c r="J121" s="589"/>
      <c r="K121" s="589"/>
      <c r="L121" s="590"/>
      <c r="M121" s="592"/>
      <c r="N121" s="590"/>
      <c r="O121" s="585"/>
      <c r="P121" s="585"/>
      <c r="Q121" s="585"/>
      <c r="R121" s="587"/>
      <c r="S121" s="588"/>
      <c r="T121" s="584"/>
      <c r="U121" s="584"/>
      <c r="V121" s="584"/>
      <c r="W121" s="584"/>
      <c r="X121" s="584"/>
      <c r="Y121" s="584"/>
      <c r="AA121" s="561"/>
      <c r="AB121" s="561"/>
      <c r="AC121" s="561"/>
      <c r="AD121" s="561"/>
    </row>
    <row r="122" spans="1:30" s="319" customFormat="1" ht="45" x14ac:dyDescent="0.25">
      <c r="A122" s="593"/>
      <c r="B122" s="305" t="s">
        <v>817</v>
      </c>
      <c r="C122" s="306">
        <v>0</v>
      </c>
      <c r="D122" s="571"/>
      <c r="E122" s="571"/>
      <c r="F122" s="594"/>
      <c r="G122" s="309" t="s">
        <v>904</v>
      </c>
      <c r="H122" s="595"/>
      <c r="I122" s="591"/>
      <c r="J122" s="589"/>
      <c r="K122" s="589"/>
      <c r="L122" s="590"/>
      <c r="M122" s="592"/>
      <c r="N122" s="590"/>
      <c r="O122" s="585"/>
      <c r="P122" s="585"/>
      <c r="Q122" s="585"/>
      <c r="R122" s="587"/>
      <c r="S122" s="588"/>
      <c r="T122" s="584"/>
      <c r="U122" s="584"/>
      <c r="V122" s="584"/>
      <c r="W122" s="584"/>
      <c r="X122" s="584"/>
      <c r="Y122" s="584"/>
      <c r="AA122" s="561"/>
      <c r="AB122" s="561"/>
      <c r="AC122" s="561"/>
      <c r="AD122" s="561"/>
    </row>
    <row r="123" spans="1:30" ht="45" customHeight="1" x14ac:dyDescent="0.25">
      <c r="A123" s="581" t="s">
        <v>905</v>
      </c>
      <c r="B123" s="581"/>
      <c r="C123" s="581"/>
      <c r="D123" s="581"/>
      <c r="E123" s="581"/>
      <c r="F123" s="581"/>
      <c r="G123" s="581"/>
      <c r="H123" s="581"/>
      <c r="I123" s="581"/>
      <c r="J123" s="581"/>
      <c r="K123" s="581"/>
      <c r="L123" s="581"/>
      <c r="M123" s="581"/>
      <c r="N123" s="581"/>
      <c r="O123" s="544" t="s">
        <v>156</v>
      </c>
      <c r="P123" s="544"/>
      <c r="Q123" s="544"/>
      <c r="R123" s="544"/>
      <c r="S123" s="544" t="str">
        <f>+S9</f>
        <v>ANALISIS I Trimestre</v>
      </c>
      <c r="T123" s="544" t="str">
        <f>+T9</f>
        <v>ANALISIS II Trimestre</v>
      </c>
      <c r="U123" s="544" t="str">
        <f>+U9</f>
        <v>ANALISIS III Trimestre</v>
      </c>
      <c r="V123" s="235"/>
      <c r="W123" s="544" t="s">
        <v>296</v>
      </c>
      <c r="X123" s="544" t="s">
        <v>297</v>
      </c>
      <c r="Y123" s="544" t="s">
        <v>298</v>
      </c>
      <c r="AA123" s="236">
        <f>+AVERAGE(AA126:AA152)</f>
        <v>0.24786290238881656</v>
      </c>
      <c r="AB123" s="236">
        <f t="shared" ref="AB123:AD123" si="12">+AVERAGE(AB126:AB152)</f>
        <v>0.3987424803733256</v>
      </c>
      <c r="AC123" s="236">
        <f t="shared" si="12"/>
        <v>0.60492798541057247</v>
      </c>
      <c r="AD123" s="236">
        <f t="shared" si="12"/>
        <v>0.80993893954000806</v>
      </c>
    </row>
    <row r="124" spans="1:30" ht="45" customHeight="1" x14ac:dyDescent="0.25">
      <c r="A124" s="545" t="s">
        <v>629</v>
      </c>
      <c r="B124" s="545" t="s">
        <v>630</v>
      </c>
      <c r="C124" s="545" t="s">
        <v>631</v>
      </c>
      <c r="D124" s="545" t="s">
        <v>632</v>
      </c>
      <c r="E124" s="545" t="s">
        <v>633</v>
      </c>
      <c r="F124" s="545" t="s">
        <v>634</v>
      </c>
      <c r="G124" s="545" t="s">
        <v>635</v>
      </c>
      <c r="H124" s="546" t="s">
        <v>636</v>
      </c>
      <c r="I124" s="545" t="s">
        <v>289</v>
      </c>
      <c r="J124" s="545" t="s">
        <v>290</v>
      </c>
      <c r="K124" s="547" t="s">
        <v>291</v>
      </c>
      <c r="L124" s="547"/>
      <c r="M124" s="547"/>
      <c r="N124" s="547"/>
      <c r="O124" s="237"/>
      <c r="P124" s="237"/>
      <c r="Q124" s="237"/>
      <c r="R124" s="238"/>
      <c r="S124" s="544"/>
      <c r="T124" s="544"/>
      <c r="U124" s="544"/>
      <c r="V124" s="542" t="s">
        <v>295</v>
      </c>
      <c r="W124" s="544"/>
      <c r="X124" s="544"/>
      <c r="Y124" s="544"/>
      <c r="AA124" s="542" t="s">
        <v>299</v>
      </c>
      <c r="AB124" s="542" t="s">
        <v>300</v>
      </c>
      <c r="AC124" s="542" t="s">
        <v>301</v>
      </c>
      <c r="AD124" s="542" t="s">
        <v>302</v>
      </c>
    </row>
    <row r="125" spans="1:30" ht="45" customHeight="1" x14ac:dyDescent="0.25">
      <c r="A125" s="545"/>
      <c r="B125" s="545"/>
      <c r="C125" s="545"/>
      <c r="D125" s="545"/>
      <c r="E125" s="545"/>
      <c r="F125" s="545"/>
      <c r="G125" s="545"/>
      <c r="H125" s="546"/>
      <c r="I125" s="545"/>
      <c r="J125" s="545"/>
      <c r="K125" s="181" t="s">
        <v>303</v>
      </c>
      <c r="L125" s="239" t="s">
        <v>637</v>
      </c>
      <c r="M125" s="239" t="s">
        <v>305</v>
      </c>
      <c r="N125" s="239" t="s">
        <v>306</v>
      </c>
      <c r="O125" s="240" t="s">
        <v>8</v>
      </c>
      <c r="P125" s="240" t="s">
        <v>9</v>
      </c>
      <c r="Q125" s="240" t="s">
        <v>10</v>
      </c>
      <c r="R125" s="241" t="s">
        <v>11</v>
      </c>
      <c r="S125" s="544"/>
      <c r="T125" s="544"/>
      <c r="U125" s="544"/>
      <c r="V125" s="542"/>
      <c r="W125" s="544"/>
      <c r="X125" s="544"/>
      <c r="Y125" s="544"/>
      <c r="AA125" s="542"/>
      <c r="AB125" s="542"/>
      <c r="AC125" s="542"/>
      <c r="AD125" s="542"/>
    </row>
    <row r="126" spans="1:30" s="254" customFormat="1" ht="75" x14ac:dyDescent="0.25">
      <c r="A126" s="247"/>
      <c r="B126" s="579" t="s">
        <v>906</v>
      </c>
      <c r="C126" s="582">
        <v>24186780185.75</v>
      </c>
      <c r="D126" s="574" t="s">
        <v>152</v>
      </c>
      <c r="E126" s="574" t="s">
        <v>640</v>
      </c>
      <c r="F126" s="247"/>
      <c r="G126" s="326" t="s">
        <v>907</v>
      </c>
      <c r="H126" s="326" t="s">
        <v>908</v>
      </c>
      <c r="I126" s="326" t="s">
        <v>908</v>
      </c>
      <c r="J126" s="327">
        <v>764</v>
      </c>
      <c r="K126" s="327"/>
      <c r="L126" s="247"/>
      <c r="M126" s="247"/>
      <c r="N126" s="247"/>
      <c r="O126" s="191">
        <v>132</v>
      </c>
      <c r="P126" s="328">
        <v>141</v>
      </c>
      <c r="Q126" s="329">
        <v>153</v>
      </c>
      <c r="R126" s="330">
        <v>153</v>
      </c>
      <c r="S126" s="260" t="s">
        <v>909</v>
      </c>
      <c r="T126" s="260" t="s">
        <v>910</v>
      </c>
      <c r="U126" s="260" t="s">
        <v>911</v>
      </c>
      <c r="V126" s="260" t="s">
        <v>912</v>
      </c>
      <c r="W126" s="212" t="s">
        <v>913</v>
      </c>
      <c r="X126" s="212" t="s">
        <v>914</v>
      </c>
      <c r="Y126" s="260"/>
      <c r="AA126" s="200">
        <f t="shared" ref="AA126:AD138" si="13">+O126/$J126</f>
        <v>0.17277486910994763</v>
      </c>
      <c r="AB126" s="200">
        <f t="shared" si="13"/>
        <v>0.18455497382198952</v>
      </c>
      <c r="AC126" s="200">
        <f t="shared" si="13"/>
        <v>0.20026178010471204</v>
      </c>
      <c r="AD126" s="200">
        <f t="shared" si="13"/>
        <v>0.20026178010471204</v>
      </c>
    </row>
    <row r="127" spans="1:30" s="254" customFormat="1" ht="60" x14ac:dyDescent="0.25">
      <c r="A127" s="247"/>
      <c r="B127" s="579"/>
      <c r="C127" s="582"/>
      <c r="D127" s="574"/>
      <c r="E127" s="574"/>
      <c r="F127" s="247"/>
      <c r="G127" s="326" t="s">
        <v>915</v>
      </c>
      <c r="H127" s="326" t="s">
        <v>916</v>
      </c>
      <c r="I127" s="326" t="s">
        <v>908</v>
      </c>
      <c r="J127" s="327">
        <v>1886</v>
      </c>
      <c r="K127" s="327"/>
      <c r="L127" s="247"/>
      <c r="M127" s="247"/>
      <c r="N127" s="247"/>
      <c r="O127" s="191">
        <v>57</v>
      </c>
      <c r="P127" s="328">
        <v>58</v>
      </c>
      <c r="Q127" s="329">
        <v>356</v>
      </c>
      <c r="R127" s="330">
        <v>368</v>
      </c>
      <c r="S127" s="260" t="s">
        <v>917</v>
      </c>
      <c r="T127" s="331" t="s">
        <v>918</v>
      </c>
      <c r="U127" s="260" t="s">
        <v>919</v>
      </c>
      <c r="V127" s="260" t="s">
        <v>920</v>
      </c>
      <c r="W127" s="212" t="s">
        <v>921</v>
      </c>
      <c r="X127" s="212" t="s">
        <v>914</v>
      </c>
      <c r="Y127" s="260"/>
      <c r="AA127" s="200">
        <f t="shared" si="13"/>
        <v>3.0222693531283137E-2</v>
      </c>
      <c r="AB127" s="200">
        <f t="shared" si="13"/>
        <v>3.0752916224814422E-2</v>
      </c>
      <c r="AC127" s="200">
        <f t="shared" si="13"/>
        <v>0.18875927889713678</v>
      </c>
      <c r="AD127" s="200">
        <f t="shared" si="13"/>
        <v>0.1951219512195122</v>
      </c>
    </row>
    <row r="128" spans="1:30" s="254" customFormat="1" ht="60" x14ac:dyDescent="0.25">
      <c r="A128" s="247"/>
      <c r="B128" s="579"/>
      <c r="C128" s="582"/>
      <c r="D128" s="574"/>
      <c r="E128" s="574"/>
      <c r="F128" s="247"/>
      <c r="G128" s="326" t="s">
        <v>922</v>
      </c>
      <c r="H128" s="326" t="s">
        <v>916</v>
      </c>
      <c r="I128" s="326" t="s">
        <v>908</v>
      </c>
      <c r="J128" s="327">
        <v>202</v>
      </c>
      <c r="K128" s="327"/>
      <c r="L128" s="247"/>
      <c r="M128" s="247"/>
      <c r="N128" s="247"/>
      <c r="O128" s="191">
        <v>91</v>
      </c>
      <c r="P128" s="328">
        <v>101</v>
      </c>
      <c r="Q128" s="329">
        <v>168</v>
      </c>
      <c r="R128" s="330">
        <v>187</v>
      </c>
      <c r="S128" s="260" t="s">
        <v>923</v>
      </c>
      <c r="T128" s="331" t="s">
        <v>520</v>
      </c>
      <c r="U128" s="260" t="s">
        <v>924</v>
      </c>
      <c r="V128" s="260" t="s">
        <v>925</v>
      </c>
      <c r="W128" s="212" t="s">
        <v>926</v>
      </c>
      <c r="X128" s="212" t="s">
        <v>914</v>
      </c>
      <c r="Y128" s="260"/>
      <c r="AA128" s="200">
        <f t="shared" si="13"/>
        <v>0.45049504950495051</v>
      </c>
      <c r="AB128" s="200">
        <f t="shared" si="13"/>
        <v>0.5</v>
      </c>
      <c r="AC128" s="200">
        <f t="shared" si="13"/>
        <v>0.83168316831683164</v>
      </c>
      <c r="AD128" s="200">
        <f t="shared" si="13"/>
        <v>0.92574257425742579</v>
      </c>
    </row>
    <row r="129" spans="1:30" s="254" customFormat="1" ht="38.25" customHeight="1" x14ac:dyDescent="0.25">
      <c r="A129" s="247"/>
      <c r="B129" s="579" t="s">
        <v>927</v>
      </c>
      <c r="C129" s="583">
        <v>231710158980.38568</v>
      </c>
      <c r="D129" s="574"/>
      <c r="E129" s="574"/>
      <c r="F129" s="247"/>
      <c r="G129" s="332" t="s">
        <v>928</v>
      </c>
      <c r="H129" s="326" t="s">
        <v>929</v>
      </c>
      <c r="I129" s="326" t="s">
        <v>908</v>
      </c>
      <c r="J129" s="327">
        <v>20000</v>
      </c>
      <c r="K129" s="327"/>
      <c r="L129" s="247"/>
      <c r="M129" s="247"/>
      <c r="N129" s="247"/>
      <c r="O129" s="191">
        <v>0</v>
      </c>
      <c r="P129" s="328">
        <v>7930</v>
      </c>
      <c r="Q129" s="329">
        <v>11689</v>
      </c>
      <c r="R129" s="330">
        <v>13357</v>
      </c>
      <c r="S129" s="260" t="s">
        <v>930</v>
      </c>
      <c r="T129" s="331" t="s">
        <v>525</v>
      </c>
      <c r="U129" s="260" t="s">
        <v>931</v>
      </c>
      <c r="V129" s="260" t="s">
        <v>932</v>
      </c>
      <c r="W129" s="212" t="s">
        <v>933</v>
      </c>
      <c r="X129" s="212" t="s">
        <v>914</v>
      </c>
      <c r="Y129" s="260"/>
      <c r="AA129" s="200">
        <f t="shared" si="13"/>
        <v>0</v>
      </c>
      <c r="AB129" s="200">
        <f t="shared" si="13"/>
        <v>0.39650000000000002</v>
      </c>
      <c r="AC129" s="200">
        <f t="shared" si="13"/>
        <v>0.58445000000000003</v>
      </c>
      <c r="AD129" s="200">
        <f t="shared" si="13"/>
        <v>0.66785000000000005</v>
      </c>
    </row>
    <row r="130" spans="1:30" s="254" customFormat="1" ht="75" x14ac:dyDescent="0.25">
      <c r="A130" s="247"/>
      <c r="B130" s="579"/>
      <c r="C130" s="583"/>
      <c r="D130" s="574"/>
      <c r="E130" s="574"/>
      <c r="F130" s="247"/>
      <c r="G130" s="332" t="s">
        <v>934</v>
      </c>
      <c r="H130" s="326" t="s">
        <v>935</v>
      </c>
      <c r="I130" s="326" t="s">
        <v>908</v>
      </c>
      <c r="J130" s="333">
        <v>101139</v>
      </c>
      <c r="K130" s="333"/>
      <c r="L130" s="247"/>
      <c r="M130" s="247"/>
      <c r="N130" s="247"/>
      <c r="O130" s="191">
        <v>45623</v>
      </c>
      <c r="P130" s="328">
        <v>51415</v>
      </c>
      <c r="Q130" s="329">
        <v>98614</v>
      </c>
      <c r="R130" s="330">
        <v>101714</v>
      </c>
      <c r="S130" s="260" t="s">
        <v>936</v>
      </c>
      <c r="T130" s="331" t="s">
        <v>530</v>
      </c>
      <c r="U130" s="260" t="s">
        <v>937</v>
      </c>
      <c r="V130" s="260" t="s">
        <v>938</v>
      </c>
      <c r="W130" s="212" t="s">
        <v>939</v>
      </c>
      <c r="X130" s="212" t="s">
        <v>914</v>
      </c>
      <c r="Y130" s="260"/>
      <c r="AA130" s="200">
        <f t="shared" si="13"/>
        <v>0.45109206142042141</v>
      </c>
      <c r="AB130" s="200">
        <f t="shared" si="13"/>
        <v>0.5083597820820851</v>
      </c>
      <c r="AC130" s="200">
        <f t="shared" si="13"/>
        <v>0.9750343586549205</v>
      </c>
      <c r="AD130" s="200">
        <f t="shared" si="13"/>
        <v>1.0056852450587805</v>
      </c>
    </row>
    <row r="131" spans="1:30" s="254" customFormat="1" ht="45" x14ac:dyDescent="0.25">
      <c r="A131" s="247"/>
      <c r="B131" s="579"/>
      <c r="C131" s="583"/>
      <c r="D131" s="574"/>
      <c r="E131" s="574"/>
      <c r="F131" s="247"/>
      <c r="G131" s="332" t="s">
        <v>940</v>
      </c>
      <c r="H131" s="326" t="s">
        <v>941</v>
      </c>
      <c r="I131" s="326" t="s">
        <v>908</v>
      </c>
      <c r="J131" s="333">
        <v>20403</v>
      </c>
      <c r="K131" s="333"/>
      <c r="L131" s="247"/>
      <c r="M131" s="247"/>
      <c r="N131" s="247"/>
      <c r="O131" s="191">
        <v>447</v>
      </c>
      <c r="P131" s="328">
        <v>2706</v>
      </c>
      <c r="Q131" s="329">
        <v>7611</v>
      </c>
      <c r="R131" s="330">
        <v>9339</v>
      </c>
      <c r="S131" s="260" t="s">
        <v>942</v>
      </c>
      <c r="T131" s="331" t="s">
        <v>943</v>
      </c>
      <c r="U131" s="260" t="s">
        <v>944</v>
      </c>
      <c r="V131" s="260" t="s">
        <v>945</v>
      </c>
      <c r="W131" s="212" t="s">
        <v>946</v>
      </c>
      <c r="X131" s="212" t="s">
        <v>947</v>
      </c>
      <c r="Y131" s="260"/>
      <c r="AA131" s="200">
        <f t="shared" si="13"/>
        <v>2.1908542861343919E-2</v>
      </c>
      <c r="AB131" s="200">
        <f t="shared" si="13"/>
        <v>0.13262755477135715</v>
      </c>
      <c r="AC131" s="200">
        <f t="shared" si="13"/>
        <v>0.37303337744449344</v>
      </c>
      <c r="AD131" s="200">
        <f t="shared" si="13"/>
        <v>0.45772680488163503</v>
      </c>
    </row>
    <row r="132" spans="1:30" s="254" customFormat="1" ht="60" x14ac:dyDescent="0.25">
      <c r="A132" s="247"/>
      <c r="B132" s="579"/>
      <c r="C132" s="583"/>
      <c r="D132" s="574"/>
      <c r="E132" s="574"/>
      <c r="F132" s="247"/>
      <c r="G132" s="332" t="s">
        <v>948</v>
      </c>
      <c r="H132" s="326" t="s">
        <v>949</v>
      </c>
      <c r="I132" s="326" t="s">
        <v>908</v>
      </c>
      <c r="J132" s="333">
        <v>10</v>
      </c>
      <c r="K132" s="333"/>
      <c r="L132" s="247"/>
      <c r="M132" s="247"/>
      <c r="N132" s="247"/>
      <c r="O132" s="191">
        <v>0</v>
      </c>
      <c r="P132" s="328">
        <v>0</v>
      </c>
      <c r="Q132" s="329">
        <v>0</v>
      </c>
      <c r="R132" s="330">
        <v>0</v>
      </c>
      <c r="S132" s="260" t="s">
        <v>950</v>
      </c>
      <c r="T132" s="331" t="s">
        <v>535</v>
      </c>
      <c r="U132" s="260" t="s">
        <v>951</v>
      </c>
      <c r="V132" s="260" t="s">
        <v>952</v>
      </c>
      <c r="W132" s="212"/>
      <c r="X132" s="212" t="s">
        <v>947</v>
      </c>
      <c r="Y132" s="260"/>
      <c r="AA132" s="200">
        <f t="shared" si="13"/>
        <v>0</v>
      </c>
      <c r="AB132" s="200">
        <f t="shared" si="13"/>
        <v>0</v>
      </c>
      <c r="AC132" s="200">
        <f t="shared" si="13"/>
        <v>0</v>
      </c>
      <c r="AD132" s="200">
        <f t="shared" si="13"/>
        <v>0</v>
      </c>
    </row>
    <row r="133" spans="1:30" s="254" customFormat="1" ht="60" x14ac:dyDescent="0.25">
      <c r="A133" s="247"/>
      <c r="B133" s="579"/>
      <c r="C133" s="583"/>
      <c r="D133" s="574"/>
      <c r="E133" s="574"/>
      <c r="F133" s="247"/>
      <c r="G133" s="332" t="s">
        <v>953</v>
      </c>
      <c r="H133" s="326" t="s">
        <v>954</v>
      </c>
      <c r="I133" s="326" t="s">
        <v>908</v>
      </c>
      <c r="J133" s="334">
        <v>500</v>
      </c>
      <c r="K133" s="334"/>
      <c r="L133" s="247"/>
      <c r="M133" s="247"/>
      <c r="N133" s="247"/>
      <c r="O133" s="191">
        <v>0</v>
      </c>
      <c r="P133" s="328">
        <v>0</v>
      </c>
      <c r="Q133" s="329">
        <v>0</v>
      </c>
      <c r="R133" s="330">
        <v>948</v>
      </c>
      <c r="S133" s="260" t="s">
        <v>539</v>
      </c>
      <c r="T133" s="331" t="s">
        <v>539</v>
      </c>
      <c r="U133" s="260" t="s">
        <v>955</v>
      </c>
      <c r="V133" s="260" t="s">
        <v>956</v>
      </c>
      <c r="W133" s="212" t="s">
        <v>913</v>
      </c>
      <c r="X133" s="212" t="s">
        <v>947</v>
      </c>
      <c r="Y133" s="260"/>
      <c r="AA133" s="200">
        <f t="shared" si="13"/>
        <v>0</v>
      </c>
      <c r="AB133" s="200">
        <f t="shared" si="13"/>
        <v>0</v>
      </c>
      <c r="AC133" s="200">
        <f t="shared" si="13"/>
        <v>0</v>
      </c>
      <c r="AD133" s="200">
        <f t="shared" si="13"/>
        <v>1.8959999999999999</v>
      </c>
    </row>
    <row r="134" spans="1:30" s="254" customFormat="1" ht="45" x14ac:dyDescent="0.25">
      <c r="A134" s="247"/>
      <c r="B134" s="579"/>
      <c r="C134" s="583"/>
      <c r="D134" s="574"/>
      <c r="E134" s="574"/>
      <c r="F134" s="247"/>
      <c r="G134" s="332" t="s">
        <v>957</v>
      </c>
      <c r="H134" s="326" t="s">
        <v>958</v>
      </c>
      <c r="I134" s="326" t="s">
        <v>908</v>
      </c>
      <c r="J134" s="333">
        <v>11669</v>
      </c>
      <c r="K134" s="333"/>
      <c r="L134" s="247"/>
      <c r="M134" s="247"/>
      <c r="N134" s="247"/>
      <c r="O134" s="191">
        <v>1558</v>
      </c>
      <c r="P134" s="328">
        <v>4009</v>
      </c>
      <c r="Q134" s="329">
        <v>7163</v>
      </c>
      <c r="R134" s="330">
        <v>7509</v>
      </c>
      <c r="S134" s="260" t="s">
        <v>959</v>
      </c>
      <c r="T134" s="331" t="s">
        <v>544</v>
      </c>
      <c r="U134" s="260" t="s">
        <v>960</v>
      </c>
      <c r="V134" s="260" t="s">
        <v>961</v>
      </c>
      <c r="W134" s="212" t="s">
        <v>913</v>
      </c>
      <c r="X134" s="212" t="s">
        <v>914</v>
      </c>
      <c r="Y134" s="260"/>
      <c r="AA134" s="200">
        <f t="shared" si="13"/>
        <v>0.13351615391207472</v>
      </c>
      <c r="AB134" s="200">
        <f t="shared" si="13"/>
        <v>0.34355985945668011</v>
      </c>
      <c r="AC134" s="200">
        <f t="shared" si="13"/>
        <v>0.61384865883966067</v>
      </c>
      <c r="AD134" s="200">
        <f t="shared" si="13"/>
        <v>0.64349987145428056</v>
      </c>
    </row>
    <row r="135" spans="1:30" s="254" customFormat="1" ht="45" x14ac:dyDescent="0.25">
      <c r="A135" s="247"/>
      <c r="B135" s="579"/>
      <c r="C135" s="583"/>
      <c r="D135" s="574"/>
      <c r="E135" s="574"/>
      <c r="F135" s="247"/>
      <c r="G135" s="332" t="s">
        <v>962</v>
      </c>
      <c r="H135" s="326" t="s">
        <v>963</v>
      </c>
      <c r="I135" s="326" t="s">
        <v>908</v>
      </c>
      <c r="J135" s="333">
        <v>1000</v>
      </c>
      <c r="K135" s="333"/>
      <c r="L135" s="247"/>
      <c r="M135" s="247"/>
      <c r="N135" s="247"/>
      <c r="O135" s="191">
        <v>0</v>
      </c>
      <c r="P135" s="328">
        <v>0</v>
      </c>
      <c r="Q135" s="329">
        <v>0</v>
      </c>
      <c r="R135" s="330">
        <v>136</v>
      </c>
      <c r="S135" s="260" t="s">
        <v>494</v>
      </c>
      <c r="T135" s="331" t="s">
        <v>494</v>
      </c>
      <c r="U135" s="260" t="s">
        <v>496</v>
      </c>
      <c r="V135" s="260" t="s">
        <v>964</v>
      </c>
      <c r="W135" s="212" t="s">
        <v>965</v>
      </c>
      <c r="X135" s="212" t="s">
        <v>947</v>
      </c>
      <c r="Y135" s="260"/>
      <c r="AA135" s="200">
        <f t="shared" si="13"/>
        <v>0</v>
      </c>
      <c r="AB135" s="200">
        <f t="shared" si="13"/>
        <v>0</v>
      </c>
      <c r="AC135" s="200">
        <f t="shared" si="13"/>
        <v>0</v>
      </c>
      <c r="AD135" s="200">
        <f t="shared" si="13"/>
        <v>0.13600000000000001</v>
      </c>
    </row>
    <row r="136" spans="1:30" s="254" customFormat="1" ht="45" x14ac:dyDescent="0.25">
      <c r="A136" s="247"/>
      <c r="B136" s="579"/>
      <c r="C136" s="583"/>
      <c r="D136" s="574"/>
      <c r="E136" s="574"/>
      <c r="F136" s="247"/>
      <c r="G136" s="332" t="s">
        <v>966</v>
      </c>
      <c r="H136" s="326" t="s">
        <v>967</v>
      </c>
      <c r="I136" s="326" t="s">
        <v>908</v>
      </c>
      <c r="J136" s="333">
        <v>17215</v>
      </c>
      <c r="K136" s="333"/>
      <c r="L136" s="247"/>
      <c r="M136" s="247"/>
      <c r="N136" s="247"/>
      <c r="O136" s="191">
        <v>7686</v>
      </c>
      <c r="P136" s="328">
        <v>8098</v>
      </c>
      <c r="Q136" s="329">
        <v>13721</v>
      </c>
      <c r="R136" s="330">
        <v>14236</v>
      </c>
      <c r="S136" s="260" t="s">
        <v>968</v>
      </c>
      <c r="T136" s="331" t="s">
        <v>552</v>
      </c>
      <c r="U136" s="260" t="s">
        <v>969</v>
      </c>
      <c r="V136" s="260" t="s">
        <v>970</v>
      </c>
      <c r="W136" s="212" t="s">
        <v>913</v>
      </c>
      <c r="X136" s="212" t="s">
        <v>914</v>
      </c>
      <c r="Y136" s="260"/>
      <c r="AA136" s="200">
        <f t="shared" si="13"/>
        <v>0.44647110078419983</v>
      </c>
      <c r="AB136" s="200">
        <f t="shared" si="13"/>
        <v>0.47040371768806272</v>
      </c>
      <c r="AC136" s="200">
        <f t="shared" si="13"/>
        <v>0.79703746732500724</v>
      </c>
      <c r="AD136" s="200">
        <f t="shared" si="13"/>
        <v>0.82695323845483593</v>
      </c>
    </row>
    <row r="137" spans="1:30" s="254" customFormat="1" ht="45" x14ac:dyDescent="0.25">
      <c r="A137" s="247"/>
      <c r="B137" s="579"/>
      <c r="C137" s="583"/>
      <c r="D137" s="574"/>
      <c r="E137" s="574"/>
      <c r="F137" s="247"/>
      <c r="G137" s="332" t="s">
        <v>971</v>
      </c>
      <c r="H137" s="326" t="s">
        <v>972</v>
      </c>
      <c r="I137" s="326" t="s">
        <v>908</v>
      </c>
      <c r="J137" s="333">
        <v>5</v>
      </c>
      <c r="K137" s="333"/>
      <c r="L137" s="247"/>
      <c r="M137" s="247"/>
      <c r="N137" s="247"/>
      <c r="O137" s="191">
        <v>0</v>
      </c>
      <c r="P137" s="328">
        <v>0</v>
      </c>
      <c r="Q137" s="329">
        <v>0</v>
      </c>
      <c r="R137" s="330">
        <v>6</v>
      </c>
      <c r="S137" s="260" t="s">
        <v>950</v>
      </c>
      <c r="T137" s="331" t="s">
        <v>535</v>
      </c>
      <c r="U137" s="260" t="s">
        <v>973</v>
      </c>
      <c r="V137" s="260" t="s">
        <v>974</v>
      </c>
      <c r="W137" s="212"/>
      <c r="X137" s="212" t="s">
        <v>947</v>
      </c>
      <c r="Y137" s="260"/>
      <c r="AA137" s="200">
        <f t="shared" si="13"/>
        <v>0</v>
      </c>
      <c r="AB137" s="200">
        <f t="shared" si="13"/>
        <v>0</v>
      </c>
      <c r="AC137" s="200">
        <f t="shared" si="13"/>
        <v>0</v>
      </c>
      <c r="AD137" s="200">
        <f t="shared" si="13"/>
        <v>1.2</v>
      </c>
    </row>
    <row r="138" spans="1:30" s="254" customFormat="1" ht="75" x14ac:dyDescent="0.25">
      <c r="A138" s="247"/>
      <c r="B138" s="335" t="s">
        <v>975</v>
      </c>
      <c r="C138" s="336">
        <v>4632275781.25</v>
      </c>
      <c r="D138" s="574"/>
      <c r="E138" s="574"/>
      <c r="F138" s="247"/>
      <c r="G138" s="332" t="s">
        <v>976</v>
      </c>
      <c r="H138" s="326" t="s">
        <v>972</v>
      </c>
      <c r="I138" s="326" t="s">
        <v>908</v>
      </c>
      <c r="J138" s="333">
        <v>500</v>
      </c>
      <c r="K138" s="333"/>
      <c r="L138" s="247"/>
      <c r="M138" s="247"/>
      <c r="N138" s="247"/>
      <c r="O138" s="191">
        <v>0</v>
      </c>
      <c r="P138" s="328">
        <v>0</v>
      </c>
      <c r="Q138" s="329">
        <v>0</v>
      </c>
      <c r="R138" s="330">
        <v>0</v>
      </c>
      <c r="S138" s="260" t="s">
        <v>561</v>
      </c>
      <c r="T138" s="331" t="s">
        <v>561</v>
      </c>
      <c r="U138" s="260" t="s">
        <v>977</v>
      </c>
      <c r="V138" s="260" t="s">
        <v>978</v>
      </c>
      <c r="W138" s="212"/>
      <c r="X138" s="212" t="s">
        <v>947</v>
      </c>
      <c r="Y138" s="260"/>
      <c r="AA138" s="200">
        <f t="shared" si="13"/>
        <v>0</v>
      </c>
      <c r="AB138" s="200">
        <f t="shared" si="13"/>
        <v>0</v>
      </c>
      <c r="AC138" s="200">
        <f t="shared" si="13"/>
        <v>0</v>
      </c>
      <c r="AD138" s="200">
        <f t="shared" si="13"/>
        <v>0</v>
      </c>
    </row>
    <row r="139" spans="1:30" s="254" customFormat="1" ht="60" x14ac:dyDescent="0.25">
      <c r="A139" s="247"/>
      <c r="B139" s="579" t="s">
        <v>979</v>
      </c>
      <c r="C139" s="583">
        <v>20429447941.5</v>
      </c>
      <c r="D139" s="574"/>
      <c r="E139" s="574"/>
      <c r="F139" s="247"/>
      <c r="G139" s="332" t="s">
        <v>980</v>
      </c>
      <c r="H139" s="326" t="s">
        <v>981</v>
      </c>
      <c r="I139" s="326" t="s">
        <v>908</v>
      </c>
      <c r="J139" s="333">
        <v>0</v>
      </c>
      <c r="K139" s="333"/>
      <c r="L139" s="247"/>
      <c r="M139" s="247"/>
      <c r="N139" s="247"/>
      <c r="O139" s="191">
        <v>0</v>
      </c>
      <c r="P139" s="328">
        <v>0</v>
      </c>
      <c r="Q139" s="329">
        <v>0</v>
      </c>
      <c r="R139" s="330">
        <v>0</v>
      </c>
      <c r="S139" s="260" t="s">
        <v>567</v>
      </c>
      <c r="T139" s="331" t="s">
        <v>567</v>
      </c>
      <c r="U139" s="260" t="s">
        <v>567</v>
      </c>
      <c r="V139" s="260" t="s">
        <v>567</v>
      </c>
      <c r="W139" s="212" t="s">
        <v>982</v>
      </c>
      <c r="X139" s="212" t="s">
        <v>982</v>
      </c>
      <c r="Y139" s="260"/>
      <c r="AA139" s="200"/>
      <c r="AB139" s="200"/>
      <c r="AC139" s="200"/>
      <c r="AD139" s="200"/>
    </row>
    <row r="140" spans="1:30" s="254" customFormat="1" ht="60" x14ac:dyDescent="0.25">
      <c r="A140" s="247"/>
      <c r="B140" s="579"/>
      <c r="C140" s="583"/>
      <c r="D140" s="574"/>
      <c r="E140" s="574"/>
      <c r="F140" s="247"/>
      <c r="G140" s="332" t="s">
        <v>983</v>
      </c>
      <c r="H140" s="326" t="s">
        <v>916</v>
      </c>
      <c r="I140" s="326" t="s">
        <v>908</v>
      </c>
      <c r="J140" s="333">
        <v>4594</v>
      </c>
      <c r="K140" s="333"/>
      <c r="L140" s="247"/>
      <c r="M140" s="247"/>
      <c r="N140" s="247"/>
      <c r="O140" s="191">
        <v>3142</v>
      </c>
      <c r="P140" s="328">
        <v>5804</v>
      </c>
      <c r="Q140" s="329">
        <v>8407</v>
      </c>
      <c r="R140" s="330">
        <v>10499</v>
      </c>
      <c r="S140" s="260" t="s">
        <v>984</v>
      </c>
      <c r="T140" s="331" t="s">
        <v>985</v>
      </c>
      <c r="U140" s="260" t="s">
        <v>986</v>
      </c>
      <c r="V140" s="260" t="s">
        <v>987</v>
      </c>
      <c r="W140" s="212" t="s">
        <v>913</v>
      </c>
      <c r="X140" s="212" t="s">
        <v>914</v>
      </c>
      <c r="Y140" s="260"/>
      <c r="AA140" s="200">
        <f t="shared" ref="AA140:AD152" si="14">+O140/$J140</f>
        <v>0.68393556813234657</v>
      </c>
      <c r="AB140" s="200">
        <f t="shared" si="14"/>
        <v>1.2633870265563778</v>
      </c>
      <c r="AC140" s="200">
        <f t="shared" si="14"/>
        <v>1.8299956464954288</v>
      </c>
      <c r="AD140" s="200">
        <f t="shared" si="14"/>
        <v>2.2853722246408359</v>
      </c>
    </row>
    <row r="141" spans="1:30" s="254" customFormat="1" ht="75" x14ac:dyDescent="0.25">
      <c r="A141" s="247"/>
      <c r="B141" s="579" t="s">
        <v>988</v>
      </c>
      <c r="C141" s="583">
        <v>839291631.89818192</v>
      </c>
      <c r="D141" s="574"/>
      <c r="E141" s="574"/>
      <c r="F141" s="247"/>
      <c r="G141" s="332" t="s">
        <v>989</v>
      </c>
      <c r="H141" s="326" t="s">
        <v>990</v>
      </c>
      <c r="I141" s="326" t="s">
        <v>908</v>
      </c>
      <c r="J141" s="333">
        <v>4</v>
      </c>
      <c r="K141" s="333"/>
      <c r="L141" s="247"/>
      <c r="M141" s="247"/>
      <c r="N141" s="247"/>
      <c r="O141" s="191">
        <v>0</v>
      </c>
      <c r="P141" s="328">
        <v>0</v>
      </c>
      <c r="Q141" s="329">
        <v>0</v>
      </c>
      <c r="R141" s="330">
        <v>0</v>
      </c>
      <c r="S141" s="260" t="s">
        <v>574</v>
      </c>
      <c r="T141" s="331" t="s">
        <v>574</v>
      </c>
      <c r="U141" s="260" t="s">
        <v>991</v>
      </c>
      <c r="V141" s="260" t="s">
        <v>992</v>
      </c>
      <c r="W141" s="212" t="s">
        <v>965</v>
      </c>
      <c r="X141" s="212" t="s">
        <v>947</v>
      </c>
      <c r="Y141" s="260"/>
      <c r="AA141" s="200">
        <f t="shared" si="14"/>
        <v>0</v>
      </c>
      <c r="AB141" s="200">
        <f t="shared" si="14"/>
        <v>0</v>
      </c>
      <c r="AC141" s="200">
        <f t="shared" si="14"/>
        <v>0</v>
      </c>
      <c r="AD141" s="200">
        <f t="shared" si="14"/>
        <v>0</v>
      </c>
    </row>
    <row r="142" spans="1:30" s="254" customFormat="1" ht="75" x14ac:dyDescent="0.25">
      <c r="A142" s="247"/>
      <c r="B142" s="579"/>
      <c r="C142" s="583"/>
      <c r="D142" s="574"/>
      <c r="E142" s="574"/>
      <c r="F142" s="247"/>
      <c r="G142" s="332" t="s">
        <v>993</v>
      </c>
      <c r="H142" s="326" t="s">
        <v>994</v>
      </c>
      <c r="I142" s="326" t="s">
        <v>908</v>
      </c>
      <c r="J142" s="333">
        <v>1</v>
      </c>
      <c r="K142" s="333"/>
      <c r="L142" s="247"/>
      <c r="M142" s="247"/>
      <c r="N142" s="247"/>
      <c r="O142" s="191">
        <v>0</v>
      </c>
      <c r="P142" s="328">
        <v>0</v>
      </c>
      <c r="Q142" s="329">
        <v>1</v>
      </c>
      <c r="R142" s="330">
        <v>1</v>
      </c>
      <c r="S142" s="260" t="s">
        <v>995</v>
      </c>
      <c r="T142" s="331" t="s">
        <v>995</v>
      </c>
      <c r="U142" s="260" t="s">
        <v>996</v>
      </c>
      <c r="V142" s="260" t="s">
        <v>996</v>
      </c>
      <c r="W142" s="212" t="s">
        <v>965</v>
      </c>
      <c r="X142" s="212" t="s">
        <v>947</v>
      </c>
      <c r="Y142" s="260"/>
      <c r="AA142" s="200">
        <f t="shared" si="14"/>
        <v>0</v>
      </c>
      <c r="AB142" s="200">
        <f t="shared" si="14"/>
        <v>0</v>
      </c>
      <c r="AC142" s="200">
        <f t="shared" si="14"/>
        <v>1</v>
      </c>
      <c r="AD142" s="200">
        <f t="shared" si="14"/>
        <v>1</v>
      </c>
    </row>
    <row r="143" spans="1:30" s="254" customFormat="1" ht="45" x14ac:dyDescent="0.25">
      <c r="A143" s="247"/>
      <c r="B143" s="579" t="s">
        <v>997</v>
      </c>
      <c r="C143" s="578">
        <v>521987520482.9491</v>
      </c>
      <c r="D143" s="574"/>
      <c r="E143" s="574"/>
      <c r="F143" s="247"/>
      <c r="G143" s="332" t="s">
        <v>998</v>
      </c>
      <c r="H143" s="326" t="s">
        <v>999</v>
      </c>
      <c r="I143" s="326" t="s">
        <v>908</v>
      </c>
      <c r="J143" s="333">
        <v>21573</v>
      </c>
      <c r="K143" s="333"/>
      <c r="L143" s="247"/>
      <c r="M143" s="247"/>
      <c r="N143" s="247"/>
      <c r="O143" s="191">
        <v>14301</v>
      </c>
      <c r="P143" s="328">
        <v>19839</v>
      </c>
      <c r="Q143" s="329">
        <v>20208</v>
      </c>
      <c r="R143" s="330">
        <v>20701</v>
      </c>
      <c r="S143" s="260" t="s">
        <v>1000</v>
      </c>
      <c r="T143" s="331" t="s">
        <v>1001</v>
      </c>
      <c r="U143" s="260" t="s">
        <v>1002</v>
      </c>
      <c r="V143" s="260" t="s">
        <v>1003</v>
      </c>
      <c r="W143" s="212" t="s">
        <v>913</v>
      </c>
      <c r="X143" s="212" t="s">
        <v>914</v>
      </c>
      <c r="Y143" s="260"/>
      <c r="AA143" s="200">
        <f t="shared" si="14"/>
        <v>0.66291197329995832</v>
      </c>
      <c r="AB143" s="200">
        <f t="shared" si="14"/>
        <v>0.91962174940898345</v>
      </c>
      <c r="AC143" s="200">
        <f t="shared" si="14"/>
        <v>0.93672646363509948</v>
      </c>
      <c r="AD143" s="200">
        <f t="shared" si="14"/>
        <v>0.95957910350901587</v>
      </c>
    </row>
    <row r="144" spans="1:30" s="254" customFormat="1" ht="45" x14ac:dyDescent="0.25">
      <c r="A144" s="247"/>
      <c r="B144" s="579"/>
      <c r="C144" s="578"/>
      <c r="D144" s="574"/>
      <c r="E144" s="574"/>
      <c r="F144" s="247"/>
      <c r="G144" s="332" t="s">
        <v>1004</v>
      </c>
      <c r="H144" s="326" t="s">
        <v>1005</v>
      </c>
      <c r="I144" s="326" t="s">
        <v>908</v>
      </c>
      <c r="J144" s="333">
        <v>21573</v>
      </c>
      <c r="K144" s="333"/>
      <c r="L144" s="247"/>
      <c r="M144" s="247"/>
      <c r="N144" s="247"/>
      <c r="O144" s="191">
        <v>19917</v>
      </c>
      <c r="P144" s="328">
        <v>20222</v>
      </c>
      <c r="Q144" s="329">
        <v>20826</v>
      </c>
      <c r="R144" s="330">
        <v>20853</v>
      </c>
      <c r="S144" s="260" t="s">
        <v>1006</v>
      </c>
      <c r="T144" s="331" t="s">
        <v>1007</v>
      </c>
      <c r="U144" s="260" t="s">
        <v>1008</v>
      </c>
      <c r="V144" s="260" t="s">
        <v>1009</v>
      </c>
      <c r="W144" s="212" t="s">
        <v>913</v>
      </c>
      <c r="X144" s="212" t="s">
        <v>914</v>
      </c>
      <c r="Y144" s="260"/>
      <c r="AA144" s="200">
        <f t="shared" si="14"/>
        <v>0.92323738005840639</v>
      </c>
      <c r="AB144" s="200">
        <f t="shared" si="14"/>
        <v>0.93737542298243171</v>
      </c>
      <c r="AC144" s="200">
        <f t="shared" si="14"/>
        <v>0.96537338339591161</v>
      </c>
      <c r="AD144" s="200">
        <f t="shared" si="14"/>
        <v>0.96662494785148101</v>
      </c>
    </row>
    <row r="145" spans="1:30" s="254" customFormat="1" ht="45" x14ac:dyDescent="0.25">
      <c r="A145" s="247"/>
      <c r="B145" s="579"/>
      <c r="C145" s="578"/>
      <c r="D145" s="574"/>
      <c r="E145" s="574"/>
      <c r="F145" s="247"/>
      <c r="G145" s="332" t="s">
        <v>1010</v>
      </c>
      <c r="H145" s="326" t="s">
        <v>1011</v>
      </c>
      <c r="I145" s="326" t="s">
        <v>908</v>
      </c>
      <c r="J145" s="333">
        <v>7144</v>
      </c>
      <c r="K145" s="337"/>
      <c r="L145" s="247"/>
      <c r="M145" s="247"/>
      <c r="N145" s="247"/>
      <c r="O145" s="191">
        <v>1017</v>
      </c>
      <c r="P145" s="328">
        <v>8142</v>
      </c>
      <c r="Q145" s="329">
        <v>8208</v>
      </c>
      <c r="R145" s="330">
        <v>8199</v>
      </c>
      <c r="S145" s="260" t="s">
        <v>1012</v>
      </c>
      <c r="T145" s="331" t="s">
        <v>1013</v>
      </c>
      <c r="U145" s="260" t="s">
        <v>1014</v>
      </c>
      <c r="V145" s="260" t="s">
        <v>1015</v>
      </c>
      <c r="W145" s="212" t="s">
        <v>921</v>
      </c>
      <c r="X145" s="212" t="s">
        <v>914</v>
      </c>
      <c r="Y145" s="260"/>
      <c r="AA145" s="200">
        <f t="shared" si="14"/>
        <v>0.14235722284434491</v>
      </c>
      <c r="AB145" s="200">
        <f t="shared" si="14"/>
        <v>1.1396976483762598</v>
      </c>
      <c r="AC145" s="200">
        <f t="shared" si="14"/>
        <v>1.1489361702127661</v>
      </c>
      <c r="AD145" s="200">
        <f t="shared" si="14"/>
        <v>1.1476763717805152</v>
      </c>
    </row>
    <row r="146" spans="1:30" s="254" customFormat="1" ht="45" x14ac:dyDescent="0.25">
      <c r="A146" s="247"/>
      <c r="B146" s="579"/>
      <c r="C146" s="578"/>
      <c r="D146" s="574"/>
      <c r="E146" s="574"/>
      <c r="F146" s="247"/>
      <c r="G146" s="332" t="s">
        <v>1016</v>
      </c>
      <c r="H146" s="326" t="s">
        <v>1017</v>
      </c>
      <c r="I146" s="326" t="s">
        <v>908</v>
      </c>
      <c r="J146" s="333">
        <v>7144</v>
      </c>
      <c r="K146" s="337"/>
      <c r="L146" s="247"/>
      <c r="M146" s="247"/>
      <c r="N146" s="247"/>
      <c r="O146" s="191">
        <v>8220</v>
      </c>
      <c r="P146" s="328">
        <v>8459</v>
      </c>
      <c r="Q146" s="329">
        <v>8475</v>
      </c>
      <c r="R146" s="302">
        <v>8480</v>
      </c>
      <c r="S146" s="260" t="s">
        <v>1018</v>
      </c>
      <c r="T146" s="331" t="s">
        <v>1019</v>
      </c>
      <c r="U146" s="260" t="s">
        <v>1020</v>
      </c>
      <c r="V146" s="260" t="s">
        <v>1021</v>
      </c>
      <c r="W146" s="212" t="s">
        <v>913</v>
      </c>
      <c r="X146" s="212" t="s">
        <v>914</v>
      </c>
      <c r="Y146" s="260"/>
      <c r="AA146" s="200">
        <f t="shared" si="14"/>
        <v>1.1506159014557671</v>
      </c>
      <c r="AB146" s="200">
        <f t="shared" si="14"/>
        <v>1.1840705487122061</v>
      </c>
      <c r="AC146" s="200">
        <f t="shared" si="14"/>
        <v>1.1863101903695408</v>
      </c>
      <c r="AD146" s="200">
        <f t="shared" si="14"/>
        <v>1.187010078387458</v>
      </c>
    </row>
    <row r="147" spans="1:30" s="254" customFormat="1" ht="39.75" customHeight="1" x14ac:dyDescent="0.25">
      <c r="A147" s="247"/>
      <c r="B147" s="579" t="s">
        <v>1022</v>
      </c>
      <c r="C147" s="578">
        <v>130690424354.27457</v>
      </c>
      <c r="D147" s="574"/>
      <c r="E147" s="574"/>
      <c r="F147" s="247"/>
      <c r="G147" s="332" t="s">
        <v>1023</v>
      </c>
      <c r="H147" s="326" t="s">
        <v>1024</v>
      </c>
      <c r="I147" s="326" t="s">
        <v>908</v>
      </c>
      <c r="J147" s="333">
        <v>20000</v>
      </c>
      <c r="K147" s="333"/>
      <c r="L147" s="247"/>
      <c r="M147" s="247"/>
      <c r="N147" s="247"/>
      <c r="O147" s="191">
        <v>7392</v>
      </c>
      <c r="P147" s="328">
        <v>11187</v>
      </c>
      <c r="Q147" s="329">
        <v>14009</v>
      </c>
      <c r="R147" s="330">
        <v>20899</v>
      </c>
      <c r="S147" s="260" t="s">
        <v>1025</v>
      </c>
      <c r="T147" s="331" t="s">
        <v>591</v>
      </c>
      <c r="U147" s="260" t="s">
        <v>1026</v>
      </c>
      <c r="V147" s="260" t="s">
        <v>1027</v>
      </c>
      <c r="W147" s="212" t="s">
        <v>933</v>
      </c>
      <c r="X147" s="212" t="s">
        <v>914</v>
      </c>
      <c r="Y147" s="260"/>
      <c r="AA147" s="200">
        <f t="shared" si="14"/>
        <v>0.36959999999999998</v>
      </c>
      <c r="AB147" s="200">
        <f t="shared" si="14"/>
        <v>0.55935000000000001</v>
      </c>
      <c r="AC147" s="200">
        <f t="shared" si="14"/>
        <v>0.70045000000000002</v>
      </c>
      <c r="AD147" s="200">
        <f t="shared" si="14"/>
        <v>1.04495</v>
      </c>
    </row>
    <row r="148" spans="1:30" s="254" customFormat="1" ht="45" x14ac:dyDescent="0.25">
      <c r="A148" s="247"/>
      <c r="B148" s="579"/>
      <c r="C148" s="578"/>
      <c r="D148" s="574"/>
      <c r="E148" s="574"/>
      <c r="F148" s="247"/>
      <c r="G148" s="332" t="s">
        <v>1028</v>
      </c>
      <c r="H148" s="326" t="s">
        <v>1029</v>
      </c>
      <c r="I148" s="326" t="s">
        <v>908</v>
      </c>
      <c r="J148" s="333">
        <v>120000</v>
      </c>
      <c r="K148" s="333"/>
      <c r="L148" s="247"/>
      <c r="M148" s="247"/>
      <c r="N148" s="247"/>
      <c r="O148" s="191">
        <v>87423</v>
      </c>
      <c r="P148" s="328">
        <v>93682</v>
      </c>
      <c r="Q148" s="329">
        <v>162665</v>
      </c>
      <c r="R148" s="330">
        <v>175488</v>
      </c>
      <c r="S148" s="260" t="s">
        <v>1030</v>
      </c>
      <c r="T148" s="331" t="s">
        <v>596</v>
      </c>
      <c r="U148" s="260" t="s">
        <v>1031</v>
      </c>
      <c r="V148" s="260" t="s">
        <v>1032</v>
      </c>
      <c r="W148" s="212" t="s">
        <v>939</v>
      </c>
      <c r="X148" s="212" t="s">
        <v>914</v>
      </c>
      <c r="Y148" s="260"/>
      <c r="AA148" s="200">
        <f t="shared" si="14"/>
        <v>0.72852499999999998</v>
      </c>
      <c r="AB148" s="200">
        <f t="shared" si="14"/>
        <v>0.78068333333333328</v>
      </c>
      <c r="AC148" s="200">
        <f t="shared" si="14"/>
        <v>1.3555416666666666</v>
      </c>
      <c r="AD148" s="200">
        <f t="shared" si="14"/>
        <v>1.4623999999999999</v>
      </c>
    </row>
    <row r="149" spans="1:30" s="254" customFormat="1" ht="120" x14ac:dyDescent="0.25">
      <c r="A149" s="247"/>
      <c r="B149" s="579"/>
      <c r="C149" s="578"/>
      <c r="D149" s="574"/>
      <c r="E149" s="574"/>
      <c r="F149" s="247"/>
      <c r="G149" s="332" t="s">
        <v>1033</v>
      </c>
      <c r="H149" s="326" t="s">
        <v>1034</v>
      </c>
      <c r="I149" s="326" t="s">
        <v>908</v>
      </c>
      <c r="J149" s="338">
        <v>1</v>
      </c>
      <c r="K149" s="338"/>
      <c r="L149" s="247"/>
      <c r="M149" s="247"/>
      <c r="N149" s="247"/>
      <c r="O149" s="191">
        <v>0</v>
      </c>
      <c r="P149" s="328">
        <v>0.51827313532550423</v>
      </c>
      <c r="Q149" s="339">
        <v>1</v>
      </c>
      <c r="R149" s="340">
        <v>1</v>
      </c>
      <c r="S149" s="260" t="s">
        <v>600</v>
      </c>
      <c r="T149" s="331" t="s">
        <v>1035</v>
      </c>
      <c r="U149" s="260" t="s">
        <v>603</v>
      </c>
      <c r="V149" s="260" t="s">
        <v>603</v>
      </c>
      <c r="W149" s="212" t="s">
        <v>1036</v>
      </c>
      <c r="X149" s="341" t="s">
        <v>1037</v>
      </c>
      <c r="Y149" s="251"/>
      <c r="AA149" s="200">
        <f t="shared" si="14"/>
        <v>0</v>
      </c>
      <c r="AB149" s="200">
        <f t="shared" si="14"/>
        <v>0.51827313532550423</v>
      </c>
      <c r="AC149" s="200">
        <f t="shared" si="14"/>
        <v>1</v>
      </c>
      <c r="AD149" s="200">
        <f t="shared" si="14"/>
        <v>1</v>
      </c>
    </row>
    <row r="150" spans="1:30" s="254" customFormat="1" ht="36" customHeight="1" x14ac:dyDescent="0.25">
      <c r="A150" s="247"/>
      <c r="B150" s="579" t="s">
        <v>1038</v>
      </c>
      <c r="C150" s="580">
        <v>62351100641.926552</v>
      </c>
      <c r="D150" s="574"/>
      <c r="E150" s="574"/>
      <c r="F150" s="247"/>
      <c r="G150" s="332" t="s">
        <v>1039</v>
      </c>
      <c r="H150" s="326" t="s">
        <v>1040</v>
      </c>
      <c r="I150" s="326" t="s">
        <v>908</v>
      </c>
      <c r="J150" s="342">
        <v>500</v>
      </c>
      <c r="K150" s="342"/>
      <c r="L150" s="247"/>
      <c r="M150" s="247"/>
      <c r="N150" s="247"/>
      <c r="O150" s="191">
        <v>0</v>
      </c>
      <c r="P150" s="328">
        <v>0</v>
      </c>
      <c r="Q150" s="329">
        <v>0</v>
      </c>
      <c r="R150" s="330">
        <v>0</v>
      </c>
      <c r="S150" s="260" t="s">
        <v>561</v>
      </c>
      <c r="T150" s="331" t="s">
        <v>561</v>
      </c>
      <c r="U150" s="260" t="s">
        <v>1041</v>
      </c>
      <c r="V150" s="260" t="s">
        <v>1042</v>
      </c>
      <c r="W150" s="212" t="s">
        <v>965</v>
      </c>
      <c r="X150" s="212" t="s">
        <v>947</v>
      </c>
      <c r="Y150" s="260"/>
      <c r="AA150" s="200">
        <f t="shared" si="14"/>
        <v>0</v>
      </c>
      <c r="AB150" s="200">
        <f t="shared" si="14"/>
        <v>0</v>
      </c>
      <c r="AC150" s="200">
        <f t="shared" si="14"/>
        <v>0</v>
      </c>
      <c r="AD150" s="200">
        <f t="shared" si="14"/>
        <v>0</v>
      </c>
    </row>
    <row r="151" spans="1:30" s="254" customFormat="1" ht="30" x14ac:dyDescent="0.25">
      <c r="A151" s="247"/>
      <c r="B151" s="579"/>
      <c r="C151" s="580"/>
      <c r="D151" s="574"/>
      <c r="E151" s="574"/>
      <c r="F151" s="247"/>
      <c r="G151" s="332" t="s">
        <v>1043</v>
      </c>
      <c r="H151" s="326" t="s">
        <v>1044</v>
      </c>
      <c r="I151" s="326" t="s">
        <v>908</v>
      </c>
      <c r="J151" s="333">
        <v>8442</v>
      </c>
      <c r="K151" s="333"/>
      <c r="L151" s="247"/>
      <c r="M151" s="247"/>
      <c r="N151" s="247"/>
      <c r="O151" s="191">
        <v>36</v>
      </c>
      <c r="P151" s="328">
        <v>2241</v>
      </c>
      <c r="Q151" s="329">
        <v>6133</v>
      </c>
      <c r="R151" s="330">
        <v>10848</v>
      </c>
      <c r="S151" s="260" t="s">
        <v>1045</v>
      </c>
      <c r="T151" s="331" t="s">
        <v>608</v>
      </c>
      <c r="U151" s="260" t="s">
        <v>1046</v>
      </c>
      <c r="V151" s="260" t="s">
        <v>1047</v>
      </c>
      <c r="W151" s="212" t="s">
        <v>913</v>
      </c>
      <c r="X151" s="212" t="s">
        <v>914</v>
      </c>
      <c r="Y151" s="260"/>
      <c r="AA151" s="200">
        <f t="shared" si="14"/>
        <v>4.2643923240938165E-3</v>
      </c>
      <c r="AB151" s="200">
        <f t="shared" si="14"/>
        <v>0.26545842217484006</v>
      </c>
      <c r="AC151" s="200">
        <f t="shared" si="14"/>
        <v>0.72648661454631602</v>
      </c>
      <c r="AD151" s="200">
        <f t="shared" si="14"/>
        <v>1.28500355366027</v>
      </c>
    </row>
    <row r="152" spans="1:30" s="254" customFormat="1" ht="75" x14ac:dyDescent="0.25">
      <c r="A152" s="247"/>
      <c r="B152" s="335" t="s">
        <v>1048</v>
      </c>
      <c r="C152" s="343">
        <v>4280000000</v>
      </c>
      <c r="D152" s="574"/>
      <c r="E152" s="574"/>
      <c r="F152" s="247"/>
      <c r="G152" s="332" t="s">
        <v>1049</v>
      </c>
      <c r="H152" s="326" t="s">
        <v>1050</v>
      </c>
      <c r="I152" s="326" t="s">
        <v>908</v>
      </c>
      <c r="J152" s="333">
        <v>331</v>
      </c>
      <c r="K152" s="333"/>
      <c r="L152" s="247"/>
      <c r="M152" s="247"/>
      <c r="N152" s="247"/>
      <c r="O152" s="191">
        <v>24</v>
      </c>
      <c r="P152" s="328">
        <v>77</v>
      </c>
      <c r="Q152" s="329">
        <v>104</v>
      </c>
      <c r="R152" s="330">
        <v>187</v>
      </c>
      <c r="S152" s="260" t="s">
        <v>1051</v>
      </c>
      <c r="T152" s="331" t="s">
        <v>612</v>
      </c>
      <c r="U152" s="260" t="s">
        <v>1052</v>
      </c>
      <c r="V152" s="260" t="s">
        <v>1053</v>
      </c>
      <c r="W152" s="212" t="s">
        <v>946</v>
      </c>
      <c r="X152" s="212" t="s">
        <v>914</v>
      </c>
      <c r="Y152" s="260"/>
      <c r="AA152" s="200">
        <f t="shared" si="14"/>
        <v>7.2507552870090641E-2</v>
      </c>
      <c r="AB152" s="200">
        <f t="shared" si="14"/>
        <v>0.23262839879154079</v>
      </c>
      <c r="AC152" s="200">
        <f t="shared" si="14"/>
        <v>0.31419939577039274</v>
      </c>
      <c r="AD152" s="200">
        <f t="shared" si="14"/>
        <v>0.56495468277945615</v>
      </c>
    </row>
    <row r="153" spans="1:30" ht="45" customHeight="1" x14ac:dyDescent="0.25">
      <c r="A153" s="581" t="s">
        <v>1054</v>
      </c>
      <c r="B153" s="581"/>
      <c r="C153" s="581"/>
      <c r="D153" s="581"/>
      <c r="E153" s="581"/>
      <c r="F153" s="581"/>
      <c r="G153" s="581"/>
      <c r="H153" s="581"/>
      <c r="I153" s="581"/>
      <c r="J153" s="581"/>
      <c r="K153" s="581"/>
      <c r="L153" s="581"/>
      <c r="M153" s="581"/>
      <c r="N153" s="581"/>
      <c r="O153" s="544" t="s">
        <v>156</v>
      </c>
      <c r="P153" s="544"/>
      <c r="Q153" s="544"/>
      <c r="R153" s="544"/>
      <c r="S153" s="544" t="str">
        <f>+S9</f>
        <v>ANALISIS I Trimestre</v>
      </c>
      <c r="T153" s="544" t="str">
        <f>+T9</f>
        <v>ANALISIS II Trimestre</v>
      </c>
      <c r="U153" s="544" t="str">
        <f>+U9</f>
        <v>ANALISIS III Trimestre</v>
      </c>
      <c r="V153" s="235"/>
      <c r="W153" s="544" t="s">
        <v>296</v>
      </c>
      <c r="X153" s="544" t="s">
        <v>297</v>
      </c>
      <c r="Y153" s="544" t="s">
        <v>298</v>
      </c>
      <c r="AA153" s="236">
        <f>+AVERAGE(AA156:AA172)</f>
        <v>0.17647058823529413</v>
      </c>
      <c r="AB153" s="236">
        <f t="shared" ref="AB153:AD153" si="15">+AVERAGE(AB156:AB172)</f>
        <v>0.16691764705882353</v>
      </c>
      <c r="AC153" s="236">
        <f t="shared" si="15"/>
        <v>0.29412941176470586</v>
      </c>
      <c r="AD153" s="236">
        <f t="shared" si="15"/>
        <v>0.51604117647058823</v>
      </c>
    </row>
    <row r="154" spans="1:30" ht="45" customHeight="1" x14ac:dyDescent="0.25">
      <c r="A154" s="545" t="s">
        <v>629</v>
      </c>
      <c r="B154" s="545" t="s">
        <v>630</v>
      </c>
      <c r="C154" s="545" t="s">
        <v>631</v>
      </c>
      <c r="D154" s="545" t="s">
        <v>632</v>
      </c>
      <c r="E154" s="545" t="s">
        <v>633</v>
      </c>
      <c r="F154" s="545" t="s">
        <v>634</v>
      </c>
      <c r="G154" s="545" t="s">
        <v>635</v>
      </c>
      <c r="H154" s="546" t="s">
        <v>636</v>
      </c>
      <c r="I154" s="545" t="s">
        <v>289</v>
      </c>
      <c r="J154" s="545" t="s">
        <v>290</v>
      </c>
      <c r="K154" s="547" t="s">
        <v>291</v>
      </c>
      <c r="L154" s="547"/>
      <c r="M154" s="547"/>
      <c r="N154" s="547"/>
      <c r="O154" s="237"/>
      <c r="P154" s="237"/>
      <c r="Q154" s="237"/>
      <c r="R154" s="238"/>
      <c r="S154" s="544"/>
      <c r="T154" s="544"/>
      <c r="U154" s="544"/>
      <c r="V154" s="542" t="s">
        <v>295</v>
      </c>
      <c r="W154" s="544"/>
      <c r="X154" s="544"/>
      <c r="Y154" s="544"/>
      <c r="AA154" s="542" t="s">
        <v>299</v>
      </c>
      <c r="AB154" s="542" t="s">
        <v>300</v>
      </c>
      <c r="AC154" s="542" t="s">
        <v>301</v>
      </c>
      <c r="AD154" s="542" t="s">
        <v>302</v>
      </c>
    </row>
    <row r="155" spans="1:30" ht="90" customHeight="1" x14ac:dyDescent="0.25">
      <c r="A155" s="545"/>
      <c r="B155" s="545"/>
      <c r="C155" s="545"/>
      <c r="D155" s="545"/>
      <c r="E155" s="545"/>
      <c r="F155" s="545"/>
      <c r="G155" s="545"/>
      <c r="H155" s="546"/>
      <c r="I155" s="545"/>
      <c r="J155" s="545"/>
      <c r="K155" s="181" t="s">
        <v>303</v>
      </c>
      <c r="L155" s="239" t="s">
        <v>637</v>
      </c>
      <c r="M155" s="239" t="s">
        <v>305</v>
      </c>
      <c r="N155" s="239" t="s">
        <v>306</v>
      </c>
      <c r="O155" s="240" t="s">
        <v>8</v>
      </c>
      <c r="P155" s="240" t="s">
        <v>9</v>
      </c>
      <c r="Q155" s="240" t="s">
        <v>10</v>
      </c>
      <c r="R155" s="282" t="s">
        <v>11</v>
      </c>
      <c r="S155" s="544"/>
      <c r="T155" s="544"/>
      <c r="U155" s="544"/>
      <c r="V155" s="542"/>
      <c r="W155" s="577"/>
      <c r="X155" s="577"/>
      <c r="Y155" s="577"/>
      <c r="AA155" s="542"/>
      <c r="AB155" s="542"/>
      <c r="AC155" s="542"/>
      <c r="AD155" s="542"/>
    </row>
    <row r="156" spans="1:30" s="254" customFormat="1" ht="90" x14ac:dyDescent="0.25">
      <c r="A156" s="572" t="s">
        <v>134</v>
      </c>
      <c r="B156" s="256"/>
      <c r="C156" s="247"/>
      <c r="D156" s="573" t="s">
        <v>1055</v>
      </c>
      <c r="E156" s="251" t="s">
        <v>1056</v>
      </c>
      <c r="F156" s="217" t="s">
        <v>1056</v>
      </c>
      <c r="G156" s="344" t="s">
        <v>1057</v>
      </c>
      <c r="H156" s="205" t="s">
        <v>1058</v>
      </c>
      <c r="I156" s="219" t="s">
        <v>1059</v>
      </c>
      <c r="J156" s="345">
        <v>1</v>
      </c>
      <c r="K156" s="219"/>
      <c r="L156" s="247"/>
      <c r="M156" s="247"/>
      <c r="N156" s="247"/>
      <c r="O156" s="191">
        <v>0</v>
      </c>
      <c r="P156" s="191">
        <v>0</v>
      </c>
      <c r="Q156" s="346">
        <v>0.5</v>
      </c>
      <c r="R156" s="347">
        <v>0.75</v>
      </c>
      <c r="S156" s="348" t="s">
        <v>1060</v>
      </c>
      <c r="T156" s="332" t="s">
        <v>1061</v>
      </c>
      <c r="U156" s="332"/>
      <c r="V156" s="349"/>
      <c r="W156" s="219"/>
      <c r="X156" s="219"/>
      <c r="Y156" s="219"/>
      <c r="AA156" s="200">
        <f t="shared" ref="AA156:AD172" si="16">+O156/$J156</f>
        <v>0</v>
      </c>
      <c r="AB156" s="200">
        <f t="shared" si="16"/>
        <v>0</v>
      </c>
      <c r="AC156" s="200">
        <f t="shared" si="16"/>
        <v>0.5</v>
      </c>
      <c r="AD156" s="200">
        <f t="shared" si="16"/>
        <v>0.75</v>
      </c>
    </row>
    <row r="157" spans="1:30" s="254" customFormat="1" ht="45" x14ac:dyDescent="0.25">
      <c r="A157" s="572"/>
      <c r="B157" s="256"/>
      <c r="C157" s="247"/>
      <c r="D157" s="573"/>
      <c r="E157" s="251" t="s">
        <v>1062</v>
      </c>
      <c r="F157" s="217" t="s">
        <v>1062</v>
      </c>
      <c r="G157" s="350" t="s">
        <v>1063</v>
      </c>
      <c r="H157" s="205" t="s">
        <v>1064</v>
      </c>
      <c r="I157" s="205" t="s">
        <v>1065</v>
      </c>
      <c r="J157" s="345">
        <v>1</v>
      </c>
      <c r="K157" s="205"/>
      <c r="L157" s="247"/>
      <c r="M157" s="247"/>
      <c r="N157" s="247"/>
      <c r="O157" s="191">
        <v>0</v>
      </c>
      <c r="P157" s="191">
        <v>0.1641</v>
      </c>
      <c r="Q157" s="346">
        <v>0.16</v>
      </c>
      <c r="R157" s="347">
        <v>0.42570000000000002</v>
      </c>
      <c r="S157" s="348" t="s">
        <v>1060</v>
      </c>
      <c r="T157" s="332" t="s">
        <v>1066</v>
      </c>
      <c r="U157" s="332"/>
      <c r="V157" s="349"/>
      <c r="W157" s="219"/>
      <c r="X157" s="219"/>
      <c r="Y157" s="219"/>
      <c r="AA157" s="200">
        <f t="shared" si="16"/>
        <v>0</v>
      </c>
      <c r="AB157" s="200">
        <f t="shared" si="16"/>
        <v>0.1641</v>
      </c>
      <c r="AC157" s="200">
        <f t="shared" si="16"/>
        <v>0.16</v>
      </c>
      <c r="AD157" s="200">
        <f t="shared" si="16"/>
        <v>0.42570000000000002</v>
      </c>
    </row>
    <row r="158" spans="1:30" s="254" customFormat="1" ht="45" x14ac:dyDescent="0.25">
      <c r="A158" s="572"/>
      <c r="B158" s="256"/>
      <c r="C158" s="247"/>
      <c r="D158" s="573"/>
      <c r="E158" s="251" t="s">
        <v>1067</v>
      </c>
      <c r="F158" s="217" t="s">
        <v>1067</v>
      </c>
      <c r="G158" s="350" t="s">
        <v>1068</v>
      </c>
      <c r="H158" s="205" t="s">
        <v>1069</v>
      </c>
      <c r="I158" s="205" t="s">
        <v>1070</v>
      </c>
      <c r="J158" s="345">
        <v>1</v>
      </c>
      <c r="K158" s="205"/>
      <c r="L158" s="247"/>
      <c r="M158" s="247"/>
      <c r="N158" s="247"/>
      <c r="O158" s="191">
        <v>0</v>
      </c>
      <c r="P158" s="191">
        <v>0</v>
      </c>
      <c r="Q158" s="346">
        <v>1</v>
      </c>
      <c r="R158" s="346">
        <v>1</v>
      </c>
      <c r="S158" s="348" t="s">
        <v>1060</v>
      </c>
      <c r="T158" s="332" t="s">
        <v>1071</v>
      </c>
      <c r="U158" s="332"/>
      <c r="V158" s="349"/>
      <c r="W158" s="219"/>
      <c r="X158" s="219"/>
      <c r="Y158" s="219"/>
      <c r="AA158" s="200">
        <f t="shared" si="16"/>
        <v>0</v>
      </c>
      <c r="AB158" s="200">
        <f t="shared" si="16"/>
        <v>0</v>
      </c>
      <c r="AC158" s="200">
        <f t="shared" si="16"/>
        <v>1</v>
      </c>
      <c r="AD158" s="200">
        <f t="shared" si="16"/>
        <v>1</v>
      </c>
    </row>
    <row r="159" spans="1:30" s="254" customFormat="1" ht="45" customHeight="1" x14ac:dyDescent="0.25">
      <c r="A159" s="572"/>
      <c r="B159" s="256"/>
      <c r="C159" s="247"/>
      <c r="D159" s="573"/>
      <c r="E159" s="251" t="s">
        <v>1072</v>
      </c>
      <c r="F159" s="217" t="s">
        <v>1072</v>
      </c>
      <c r="G159" s="350" t="s">
        <v>1073</v>
      </c>
      <c r="H159" s="205" t="s">
        <v>1074</v>
      </c>
      <c r="I159" s="205" t="s">
        <v>1075</v>
      </c>
      <c r="J159" s="345">
        <v>1</v>
      </c>
      <c r="K159" s="205"/>
      <c r="L159" s="247"/>
      <c r="M159" s="247"/>
      <c r="N159" s="247"/>
      <c r="O159" s="191">
        <v>0</v>
      </c>
      <c r="P159" s="191">
        <v>0</v>
      </c>
      <c r="Q159" s="346">
        <v>0</v>
      </c>
      <c r="R159" s="347">
        <v>0</v>
      </c>
      <c r="S159" s="348" t="s">
        <v>1060</v>
      </c>
      <c r="T159" s="332" t="s">
        <v>1076</v>
      </c>
      <c r="U159" s="332"/>
      <c r="V159" s="349"/>
      <c r="W159" s="219"/>
      <c r="X159" s="219"/>
      <c r="Y159" s="219"/>
      <c r="AA159" s="200">
        <f t="shared" si="16"/>
        <v>0</v>
      </c>
      <c r="AB159" s="200">
        <f t="shared" si="16"/>
        <v>0</v>
      </c>
      <c r="AC159" s="200">
        <f t="shared" si="16"/>
        <v>0</v>
      </c>
      <c r="AD159" s="200">
        <f t="shared" si="16"/>
        <v>0</v>
      </c>
    </row>
    <row r="160" spans="1:30" s="254" customFormat="1" ht="60" x14ac:dyDescent="0.25">
      <c r="A160" s="572"/>
      <c r="B160" s="256"/>
      <c r="C160" s="247"/>
      <c r="D160" s="573"/>
      <c r="E160" s="251" t="s">
        <v>1072</v>
      </c>
      <c r="F160" s="217" t="s">
        <v>1072</v>
      </c>
      <c r="G160" s="350" t="s">
        <v>1077</v>
      </c>
      <c r="H160" s="205" t="s">
        <v>1078</v>
      </c>
      <c r="I160" s="205" t="s">
        <v>1079</v>
      </c>
      <c r="J160" s="345">
        <v>1</v>
      </c>
      <c r="K160" s="205"/>
      <c r="L160" s="247"/>
      <c r="M160" s="247"/>
      <c r="N160" s="247"/>
      <c r="O160" s="191">
        <v>0</v>
      </c>
      <c r="P160" s="191">
        <v>0</v>
      </c>
      <c r="Q160" s="346">
        <v>0</v>
      </c>
      <c r="R160" s="347">
        <v>0</v>
      </c>
      <c r="S160" s="348" t="s">
        <v>1060</v>
      </c>
      <c r="T160" s="332" t="s">
        <v>1076</v>
      </c>
      <c r="U160" s="332"/>
      <c r="V160" s="349"/>
      <c r="W160" s="219"/>
      <c r="X160" s="219"/>
      <c r="Y160" s="219"/>
      <c r="AA160" s="200">
        <f t="shared" si="16"/>
        <v>0</v>
      </c>
      <c r="AB160" s="200">
        <f t="shared" si="16"/>
        <v>0</v>
      </c>
      <c r="AC160" s="200">
        <f t="shared" si="16"/>
        <v>0</v>
      </c>
      <c r="AD160" s="200">
        <f t="shared" si="16"/>
        <v>0</v>
      </c>
    </row>
    <row r="161" spans="1:30" s="254" customFormat="1" ht="45" x14ac:dyDescent="0.25">
      <c r="A161" s="572"/>
      <c r="B161" s="256"/>
      <c r="C161" s="247"/>
      <c r="D161" s="573"/>
      <c r="E161" s="251" t="s">
        <v>1072</v>
      </c>
      <c r="F161" s="217" t="s">
        <v>1072</v>
      </c>
      <c r="G161" s="350" t="s">
        <v>1080</v>
      </c>
      <c r="H161" s="205" t="s">
        <v>1074</v>
      </c>
      <c r="I161" s="205" t="s">
        <v>1081</v>
      </c>
      <c r="J161" s="345">
        <v>1</v>
      </c>
      <c r="K161" s="205"/>
      <c r="L161" s="247"/>
      <c r="M161" s="247"/>
      <c r="N161" s="247"/>
      <c r="O161" s="191">
        <v>0</v>
      </c>
      <c r="P161" s="191">
        <v>0</v>
      </c>
      <c r="Q161" s="346">
        <v>0</v>
      </c>
      <c r="R161" s="347">
        <v>0</v>
      </c>
      <c r="S161" s="348" t="s">
        <v>1060</v>
      </c>
      <c r="T161" s="332" t="s">
        <v>1076</v>
      </c>
      <c r="U161" s="332"/>
      <c r="V161" s="349"/>
      <c r="W161" s="219"/>
      <c r="X161" s="219"/>
      <c r="Y161" s="219"/>
      <c r="AA161" s="200">
        <f t="shared" si="16"/>
        <v>0</v>
      </c>
      <c r="AB161" s="200">
        <f t="shared" si="16"/>
        <v>0</v>
      </c>
      <c r="AC161" s="200">
        <f t="shared" si="16"/>
        <v>0</v>
      </c>
      <c r="AD161" s="200">
        <f t="shared" si="16"/>
        <v>0</v>
      </c>
    </row>
    <row r="162" spans="1:30" s="254" customFormat="1" ht="90" x14ac:dyDescent="0.25">
      <c r="A162" s="572"/>
      <c r="B162" s="256"/>
      <c r="C162" s="247"/>
      <c r="D162" s="573"/>
      <c r="E162" s="251" t="s">
        <v>1072</v>
      </c>
      <c r="F162" s="217" t="s">
        <v>1072</v>
      </c>
      <c r="G162" s="344" t="s">
        <v>1082</v>
      </c>
      <c r="H162" s="205" t="s">
        <v>1083</v>
      </c>
      <c r="I162" s="219" t="s">
        <v>1084</v>
      </c>
      <c r="J162" s="345">
        <v>1</v>
      </c>
      <c r="K162" s="219"/>
      <c r="L162" s="247"/>
      <c r="M162" s="247"/>
      <c r="N162" s="247"/>
      <c r="O162" s="191">
        <v>0</v>
      </c>
      <c r="P162" s="191">
        <v>0</v>
      </c>
      <c r="Q162" s="346">
        <v>0</v>
      </c>
      <c r="R162" s="347">
        <v>0.5</v>
      </c>
      <c r="S162" s="348" t="s">
        <v>1060</v>
      </c>
      <c r="T162" s="332" t="s">
        <v>1076</v>
      </c>
      <c r="U162" s="332"/>
      <c r="V162" s="349"/>
      <c r="W162" s="219"/>
      <c r="X162" s="219"/>
      <c r="Y162" s="219"/>
      <c r="AA162" s="200">
        <f t="shared" si="16"/>
        <v>0</v>
      </c>
      <c r="AB162" s="200">
        <f t="shared" si="16"/>
        <v>0</v>
      </c>
      <c r="AC162" s="200">
        <f t="shared" si="16"/>
        <v>0</v>
      </c>
      <c r="AD162" s="200">
        <f t="shared" si="16"/>
        <v>0.5</v>
      </c>
    </row>
    <row r="163" spans="1:30" s="254" customFormat="1" ht="60" x14ac:dyDescent="0.25">
      <c r="A163" s="572"/>
      <c r="B163" s="256"/>
      <c r="C163" s="247"/>
      <c r="D163" s="573"/>
      <c r="E163" s="251" t="s">
        <v>1056</v>
      </c>
      <c r="F163" s="217" t="s">
        <v>1056</v>
      </c>
      <c r="G163" s="350" t="s">
        <v>1085</v>
      </c>
      <c r="H163" s="205" t="s">
        <v>1086</v>
      </c>
      <c r="I163" s="205" t="s">
        <v>1087</v>
      </c>
      <c r="J163" s="345">
        <v>1</v>
      </c>
      <c r="K163" s="205"/>
      <c r="L163" s="247"/>
      <c r="M163" s="247"/>
      <c r="N163" s="247"/>
      <c r="O163" s="191">
        <v>0</v>
      </c>
      <c r="P163" s="191">
        <v>0</v>
      </c>
      <c r="Q163" s="346">
        <v>0</v>
      </c>
      <c r="R163" s="347">
        <v>2.3170000000000002</v>
      </c>
      <c r="S163" s="348" t="s">
        <v>1060</v>
      </c>
      <c r="T163" s="332" t="s">
        <v>1088</v>
      </c>
      <c r="U163" s="332"/>
      <c r="V163" s="349"/>
      <c r="W163" s="219"/>
      <c r="X163" s="219"/>
      <c r="Y163" s="219"/>
      <c r="AA163" s="200">
        <f t="shared" si="16"/>
        <v>0</v>
      </c>
      <c r="AB163" s="200">
        <f t="shared" si="16"/>
        <v>0</v>
      </c>
      <c r="AC163" s="200">
        <f t="shared" si="16"/>
        <v>0</v>
      </c>
      <c r="AD163" s="200">
        <f t="shared" si="16"/>
        <v>2.3170000000000002</v>
      </c>
    </row>
    <row r="164" spans="1:30" s="254" customFormat="1" ht="75" x14ac:dyDescent="0.25">
      <c r="A164" s="572"/>
      <c r="B164" s="256"/>
      <c r="C164" s="247"/>
      <c r="D164" s="573"/>
      <c r="E164" s="251" t="s">
        <v>1056</v>
      </c>
      <c r="F164" s="217" t="s">
        <v>1056</v>
      </c>
      <c r="G164" s="350" t="s">
        <v>1089</v>
      </c>
      <c r="H164" s="205" t="s">
        <v>1078</v>
      </c>
      <c r="I164" s="205" t="s">
        <v>1090</v>
      </c>
      <c r="J164" s="345">
        <v>1</v>
      </c>
      <c r="K164" s="205"/>
      <c r="L164" s="247"/>
      <c r="M164" s="247"/>
      <c r="N164" s="247"/>
      <c r="O164" s="191">
        <v>0</v>
      </c>
      <c r="P164" s="191">
        <v>0</v>
      </c>
      <c r="Q164" s="346">
        <v>0</v>
      </c>
      <c r="R164" s="347">
        <v>0</v>
      </c>
      <c r="S164" s="348" t="s">
        <v>1060</v>
      </c>
      <c r="T164" s="332" t="s">
        <v>1076</v>
      </c>
      <c r="U164" s="332"/>
      <c r="V164" s="349"/>
      <c r="W164" s="219"/>
      <c r="X164" s="219"/>
      <c r="Y164" s="219"/>
      <c r="AA164" s="200">
        <f t="shared" si="16"/>
        <v>0</v>
      </c>
      <c r="AB164" s="200">
        <f t="shared" si="16"/>
        <v>0</v>
      </c>
      <c r="AC164" s="200">
        <f t="shared" si="16"/>
        <v>0</v>
      </c>
      <c r="AD164" s="200">
        <f t="shared" si="16"/>
        <v>0</v>
      </c>
    </row>
    <row r="165" spans="1:30" s="254" customFormat="1" ht="75" x14ac:dyDescent="0.25">
      <c r="A165" s="572"/>
      <c r="B165" s="256"/>
      <c r="C165" s="247"/>
      <c r="D165" s="573"/>
      <c r="E165" s="251" t="s">
        <v>1072</v>
      </c>
      <c r="F165" s="217" t="s">
        <v>1072</v>
      </c>
      <c r="G165" s="350" t="s">
        <v>1091</v>
      </c>
      <c r="H165" s="205" t="s">
        <v>1078</v>
      </c>
      <c r="I165" s="205" t="s">
        <v>1092</v>
      </c>
      <c r="J165" s="345">
        <v>1</v>
      </c>
      <c r="K165" s="205"/>
      <c r="L165" s="247"/>
      <c r="M165" s="247"/>
      <c r="N165" s="247"/>
      <c r="O165" s="191">
        <v>0</v>
      </c>
      <c r="P165" s="191">
        <v>0.5</v>
      </c>
      <c r="Q165" s="346">
        <v>0.5</v>
      </c>
      <c r="R165" s="347">
        <v>0.5</v>
      </c>
      <c r="S165" s="348" t="s">
        <v>1060</v>
      </c>
      <c r="T165" s="332" t="s">
        <v>1076</v>
      </c>
      <c r="U165" s="332"/>
      <c r="V165" s="349"/>
      <c r="W165" s="219"/>
      <c r="X165" s="219"/>
      <c r="Y165" s="219"/>
      <c r="AA165" s="200">
        <f t="shared" si="16"/>
        <v>0</v>
      </c>
      <c r="AB165" s="200">
        <f t="shared" si="16"/>
        <v>0.5</v>
      </c>
      <c r="AC165" s="200">
        <f t="shared" si="16"/>
        <v>0.5</v>
      </c>
      <c r="AD165" s="200">
        <f t="shared" si="16"/>
        <v>0.5</v>
      </c>
    </row>
    <row r="166" spans="1:30" s="254" customFormat="1" ht="90" x14ac:dyDescent="0.25">
      <c r="A166" s="572"/>
      <c r="B166" s="256"/>
      <c r="C166" s="247"/>
      <c r="D166" s="573"/>
      <c r="E166" s="251" t="s">
        <v>1072</v>
      </c>
      <c r="F166" s="217" t="s">
        <v>1072</v>
      </c>
      <c r="G166" s="344" t="s">
        <v>1093</v>
      </c>
      <c r="H166" s="205" t="s">
        <v>1078</v>
      </c>
      <c r="I166" s="205" t="s">
        <v>1092</v>
      </c>
      <c r="J166" s="345">
        <v>1</v>
      </c>
      <c r="K166" s="205"/>
      <c r="L166" s="247"/>
      <c r="M166" s="247"/>
      <c r="N166" s="247"/>
      <c r="O166" s="191">
        <v>0</v>
      </c>
      <c r="P166" s="191">
        <v>0</v>
      </c>
      <c r="Q166" s="346">
        <v>0</v>
      </c>
      <c r="R166" s="347">
        <v>0</v>
      </c>
      <c r="S166" s="348" t="s">
        <v>1060</v>
      </c>
      <c r="T166" s="332" t="s">
        <v>1076</v>
      </c>
      <c r="U166" s="332"/>
      <c r="V166" s="349"/>
      <c r="W166" s="219"/>
      <c r="X166" s="219"/>
      <c r="Y166" s="219"/>
      <c r="AA166" s="200">
        <f t="shared" si="16"/>
        <v>0</v>
      </c>
      <c r="AB166" s="200">
        <f t="shared" si="16"/>
        <v>0</v>
      </c>
      <c r="AC166" s="200">
        <f t="shared" si="16"/>
        <v>0</v>
      </c>
      <c r="AD166" s="200">
        <f t="shared" si="16"/>
        <v>0</v>
      </c>
    </row>
    <row r="167" spans="1:30" s="254" customFormat="1" ht="60" x14ac:dyDescent="0.25">
      <c r="A167" s="572"/>
      <c r="B167" s="256"/>
      <c r="C167" s="247"/>
      <c r="D167" s="573"/>
      <c r="E167" s="351" t="s">
        <v>1056</v>
      </c>
      <c r="F167" s="187" t="s">
        <v>1056</v>
      </c>
      <c r="G167" s="344" t="s">
        <v>1094</v>
      </c>
      <c r="H167" s="219" t="s">
        <v>1095</v>
      </c>
      <c r="I167" s="219" t="s">
        <v>1096</v>
      </c>
      <c r="J167" s="345">
        <v>1</v>
      </c>
      <c r="K167" s="219"/>
      <c r="L167" s="247"/>
      <c r="M167" s="247"/>
      <c r="N167" s="247"/>
      <c r="O167" s="191">
        <v>0</v>
      </c>
      <c r="P167" s="191">
        <v>0.17349999999999999</v>
      </c>
      <c r="Q167" s="352">
        <v>0.17349999999999999</v>
      </c>
      <c r="R167" s="347">
        <v>0.28000000000000003</v>
      </c>
      <c r="S167" s="348" t="s">
        <v>1060</v>
      </c>
      <c r="T167" s="332" t="s">
        <v>1097</v>
      </c>
      <c r="U167" s="332"/>
      <c r="V167" s="349"/>
      <c r="W167" s="219"/>
      <c r="X167" s="219"/>
      <c r="Y167" s="219"/>
      <c r="AA167" s="200">
        <f t="shared" si="16"/>
        <v>0</v>
      </c>
      <c r="AB167" s="200">
        <f t="shared" si="16"/>
        <v>0.17349999999999999</v>
      </c>
      <c r="AC167" s="200">
        <f t="shared" si="16"/>
        <v>0.17349999999999999</v>
      </c>
      <c r="AD167" s="200">
        <f t="shared" si="16"/>
        <v>0.28000000000000003</v>
      </c>
    </row>
    <row r="168" spans="1:30" s="254" customFormat="1" ht="75" x14ac:dyDescent="0.25">
      <c r="A168" s="572"/>
      <c r="B168" s="256"/>
      <c r="C168" s="247"/>
      <c r="D168" s="573"/>
      <c r="E168" s="353" t="s">
        <v>1056</v>
      </c>
      <c r="F168" s="217" t="s">
        <v>1056</v>
      </c>
      <c r="G168" s="350" t="s">
        <v>1098</v>
      </c>
      <c r="H168" s="205" t="s">
        <v>1099</v>
      </c>
      <c r="I168" s="205" t="s">
        <v>1100</v>
      </c>
      <c r="J168" s="345">
        <v>1</v>
      </c>
      <c r="K168" s="205"/>
      <c r="L168" s="247"/>
      <c r="M168" s="247"/>
      <c r="N168" s="247"/>
      <c r="O168" s="191">
        <v>1</v>
      </c>
      <c r="P168" s="191">
        <v>1</v>
      </c>
      <c r="Q168" s="346">
        <v>1</v>
      </c>
      <c r="R168" s="347">
        <v>1</v>
      </c>
      <c r="S168" s="348" t="s">
        <v>1101</v>
      </c>
      <c r="T168" s="332"/>
      <c r="U168" s="332"/>
      <c r="V168" s="349"/>
      <c r="W168" s="219"/>
      <c r="X168" s="219"/>
      <c r="Y168" s="219"/>
      <c r="AA168" s="200">
        <f t="shared" si="16"/>
        <v>1</v>
      </c>
      <c r="AB168" s="200">
        <f t="shared" si="16"/>
        <v>1</v>
      </c>
      <c r="AC168" s="200">
        <f t="shared" si="16"/>
        <v>1</v>
      </c>
      <c r="AD168" s="200">
        <f t="shared" si="16"/>
        <v>1</v>
      </c>
    </row>
    <row r="169" spans="1:30" s="254" customFormat="1" ht="75" x14ac:dyDescent="0.25">
      <c r="A169" s="572"/>
      <c r="B169" s="256"/>
      <c r="C169" s="247"/>
      <c r="D169" s="573"/>
      <c r="E169" s="353" t="s">
        <v>1056</v>
      </c>
      <c r="F169" s="217" t="s">
        <v>1056</v>
      </c>
      <c r="G169" s="350" t="s">
        <v>1102</v>
      </c>
      <c r="H169" s="205" t="s">
        <v>1103</v>
      </c>
      <c r="I169" s="205" t="s">
        <v>1104</v>
      </c>
      <c r="J169" s="345">
        <v>1</v>
      </c>
      <c r="K169" s="205"/>
      <c r="L169" s="247"/>
      <c r="M169" s="247"/>
      <c r="N169" s="247"/>
      <c r="O169" s="191">
        <v>0</v>
      </c>
      <c r="P169" s="191">
        <v>0</v>
      </c>
      <c r="Q169" s="346">
        <v>0</v>
      </c>
      <c r="R169" s="347">
        <v>0</v>
      </c>
      <c r="S169" s="348" t="s">
        <v>1060</v>
      </c>
      <c r="T169" s="332" t="s">
        <v>1076</v>
      </c>
      <c r="U169" s="332"/>
      <c r="V169" s="349"/>
      <c r="W169" s="219"/>
      <c r="X169" s="219"/>
      <c r="Y169" s="219"/>
      <c r="AA169" s="200">
        <f t="shared" si="16"/>
        <v>0</v>
      </c>
      <c r="AB169" s="200">
        <f t="shared" si="16"/>
        <v>0</v>
      </c>
      <c r="AC169" s="200">
        <f t="shared" si="16"/>
        <v>0</v>
      </c>
      <c r="AD169" s="200">
        <f t="shared" si="16"/>
        <v>0</v>
      </c>
    </row>
    <row r="170" spans="1:30" s="254" customFormat="1" ht="75" x14ac:dyDescent="0.25">
      <c r="A170" s="572"/>
      <c r="B170" s="256"/>
      <c r="C170" s="247"/>
      <c r="D170" s="573"/>
      <c r="E170" s="353" t="s">
        <v>1056</v>
      </c>
      <c r="F170" s="217" t="s">
        <v>1056</v>
      </c>
      <c r="G170" s="350" t="s">
        <v>1105</v>
      </c>
      <c r="H170" s="205" t="s">
        <v>1106</v>
      </c>
      <c r="I170" s="219" t="s">
        <v>1107</v>
      </c>
      <c r="J170" s="345">
        <v>1</v>
      </c>
      <c r="K170" s="219"/>
      <c r="L170" s="247"/>
      <c r="M170" s="247"/>
      <c r="N170" s="247"/>
      <c r="O170" s="191">
        <v>0</v>
      </c>
      <c r="P170" s="191">
        <v>0</v>
      </c>
      <c r="Q170" s="346">
        <v>0</v>
      </c>
      <c r="R170" s="347">
        <v>0</v>
      </c>
      <c r="S170" s="348" t="s">
        <v>1060</v>
      </c>
      <c r="T170" s="332" t="s">
        <v>1076</v>
      </c>
      <c r="U170" s="332"/>
      <c r="V170" s="349"/>
      <c r="W170" s="219"/>
      <c r="X170" s="219"/>
      <c r="Y170" s="219"/>
      <c r="AA170" s="200">
        <f t="shared" si="16"/>
        <v>0</v>
      </c>
      <c r="AB170" s="200">
        <f t="shared" si="16"/>
        <v>0</v>
      </c>
      <c r="AC170" s="200">
        <f t="shared" si="16"/>
        <v>0</v>
      </c>
      <c r="AD170" s="200">
        <f t="shared" si="16"/>
        <v>0</v>
      </c>
    </row>
    <row r="171" spans="1:30" s="254" customFormat="1" ht="75" customHeight="1" x14ac:dyDescent="0.25">
      <c r="A171" s="572"/>
      <c r="B171" s="256"/>
      <c r="C171" s="247"/>
      <c r="D171" s="573"/>
      <c r="E171" s="251" t="s">
        <v>1108</v>
      </c>
      <c r="F171" s="217" t="s">
        <v>1108</v>
      </c>
      <c r="G171" s="350" t="s">
        <v>1109</v>
      </c>
      <c r="H171" s="205" t="s">
        <v>1110</v>
      </c>
      <c r="I171" s="205" t="s">
        <v>1111</v>
      </c>
      <c r="J171" s="345">
        <v>1</v>
      </c>
      <c r="K171" s="205"/>
      <c r="L171" s="247"/>
      <c r="M171" s="247"/>
      <c r="N171" s="247"/>
      <c r="O171" s="191">
        <v>1</v>
      </c>
      <c r="P171" s="191">
        <v>0.5</v>
      </c>
      <c r="Q171" s="352">
        <v>0.66669999999999996</v>
      </c>
      <c r="R171" s="347">
        <v>1</v>
      </c>
      <c r="S171" s="348" t="s">
        <v>1112</v>
      </c>
      <c r="T171" s="332"/>
      <c r="U171" s="332"/>
      <c r="V171" s="349"/>
      <c r="W171" s="219"/>
      <c r="X171" s="219"/>
      <c r="Y171" s="574"/>
      <c r="AA171" s="200">
        <f t="shared" si="16"/>
        <v>1</v>
      </c>
      <c r="AB171" s="200">
        <f t="shared" si="16"/>
        <v>0.5</v>
      </c>
      <c r="AC171" s="200">
        <f t="shared" si="16"/>
        <v>0.66669999999999996</v>
      </c>
      <c r="AD171" s="200">
        <f t="shared" si="16"/>
        <v>1</v>
      </c>
    </row>
    <row r="172" spans="1:30" s="254" customFormat="1" ht="105" x14ac:dyDescent="0.25">
      <c r="A172" s="572"/>
      <c r="B172" s="256"/>
      <c r="C172" s="247"/>
      <c r="D172" s="573"/>
      <c r="E172" s="251" t="s">
        <v>1108</v>
      </c>
      <c r="F172" s="217" t="s">
        <v>1108</v>
      </c>
      <c r="G172" s="350" t="s">
        <v>1113</v>
      </c>
      <c r="H172" s="205" t="s">
        <v>1110</v>
      </c>
      <c r="I172" s="205" t="s">
        <v>1114</v>
      </c>
      <c r="J172" s="345">
        <v>1</v>
      </c>
      <c r="K172" s="205"/>
      <c r="L172" s="247"/>
      <c r="M172" s="247"/>
      <c r="N172" s="247"/>
      <c r="O172" s="191">
        <v>1</v>
      </c>
      <c r="P172" s="191">
        <v>0.5</v>
      </c>
      <c r="Q172" s="346">
        <v>1</v>
      </c>
      <c r="R172" s="347">
        <v>1</v>
      </c>
      <c r="S172" s="348" t="s">
        <v>1115</v>
      </c>
      <c r="T172" s="332"/>
      <c r="U172" s="332"/>
      <c r="V172" s="349"/>
      <c r="W172" s="219"/>
      <c r="X172" s="219"/>
      <c r="Y172" s="574"/>
      <c r="AA172" s="200">
        <f t="shared" si="16"/>
        <v>1</v>
      </c>
      <c r="AB172" s="200">
        <f t="shared" si="16"/>
        <v>0.5</v>
      </c>
      <c r="AC172" s="200">
        <f t="shared" si="16"/>
        <v>1</v>
      </c>
      <c r="AD172" s="200">
        <f t="shared" si="16"/>
        <v>1</v>
      </c>
    </row>
    <row r="173" spans="1:30" ht="45" customHeight="1" x14ac:dyDescent="0.25">
      <c r="A173" s="547" t="s">
        <v>1116</v>
      </c>
      <c r="B173" s="547"/>
      <c r="C173" s="547"/>
      <c r="D173" s="547"/>
      <c r="E173" s="547"/>
      <c r="F173" s="547"/>
      <c r="G173" s="547"/>
      <c r="H173" s="547"/>
      <c r="I173" s="547"/>
      <c r="J173" s="547"/>
      <c r="K173" s="547"/>
      <c r="L173" s="547"/>
      <c r="M173" s="547"/>
      <c r="N173" s="547"/>
      <c r="O173" s="544" t="s">
        <v>156</v>
      </c>
      <c r="P173" s="544"/>
      <c r="Q173" s="544"/>
      <c r="R173" s="575"/>
      <c r="S173" s="544" t="str">
        <f>+S9</f>
        <v>ANALISIS I Trimestre</v>
      </c>
      <c r="T173" s="544" t="str">
        <f>+T9</f>
        <v>ANALISIS II Trimestre</v>
      </c>
      <c r="U173" s="544" t="str">
        <f>+U9</f>
        <v>ANALISIS III Trimestre</v>
      </c>
      <c r="V173" s="354"/>
      <c r="W173" s="544" t="s">
        <v>296</v>
      </c>
      <c r="X173" s="544" t="s">
        <v>297</v>
      </c>
      <c r="Y173" s="544" t="s">
        <v>298</v>
      </c>
      <c r="AA173" s="236">
        <f>+(AA176+AA178+AA180+AA181+AA183)/5</f>
        <v>0.14400000000000002</v>
      </c>
      <c r="AB173" s="236">
        <f>+(AB176+AB178+AB180+AB181+AB183)/5</f>
        <v>0.48599999999999993</v>
      </c>
      <c r="AC173" s="236">
        <f>+(AC176+AC178+AC180+AC181+AC183)/5</f>
        <v>0.61266666666666669</v>
      </c>
      <c r="AD173" s="236">
        <f>+(AD176+AD178+AD180+AD181+AD183)/5</f>
        <v>1</v>
      </c>
    </row>
    <row r="174" spans="1:30" ht="45" customHeight="1" x14ac:dyDescent="0.25">
      <c r="A174" s="545" t="s">
        <v>629</v>
      </c>
      <c r="B174" s="545" t="s">
        <v>630</v>
      </c>
      <c r="C174" s="545" t="s">
        <v>631</v>
      </c>
      <c r="D174" s="545" t="s">
        <v>632</v>
      </c>
      <c r="E174" s="545" t="s">
        <v>633</v>
      </c>
      <c r="F174" s="545" t="s">
        <v>634</v>
      </c>
      <c r="G174" s="545" t="s">
        <v>635</v>
      </c>
      <c r="H174" s="546" t="s">
        <v>636</v>
      </c>
      <c r="I174" s="545" t="s">
        <v>289</v>
      </c>
      <c r="J174" s="545" t="s">
        <v>290</v>
      </c>
      <c r="K174" s="547" t="s">
        <v>291</v>
      </c>
      <c r="L174" s="547"/>
      <c r="M174" s="547"/>
      <c r="N174" s="547"/>
      <c r="O174" s="237"/>
      <c r="P174" s="237"/>
      <c r="Q174" s="237"/>
      <c r="R174" s="238"/>
      <c r="S174" s="544"/>
      <c r="T174" s="544"/>
      <c r="U174" s="544"/>
      <c r="V174" s="576" t="s">
        <v>295</v>
      </c>
      <c r="W174" s="544"/>
      <c r="X174" s="544"/>
      <c r="Y174" s="544"/>
      <c r="AA174" s="542" t="s">
        <v>299</v>
      </c>
      <c r="AB174" s="542" t="s">
        <v>300</v>
      </c>
      <c r="AC174" s="542" t="s">
        <v>301</v>
      </c>
      <c r="AD174" s="542" t="s">
        <v>302</v>
      </c>
    </row>
    <row r="175" spans="1:30" ht="90" customHeight="1" x14ac:dyDescent="0.25">
      <c r="A175" s="545"/>
      <c r="B175" s="545"/>
      <c r="C175" s="545"/>
      <c r="D175" s="545"/>
      <c r="E175" s="545"/>
      <c r="F175" s="545"/>
      <c r="G175" s="545"/>
      <c r="H175" s="546"/>
      <c r="I175" s="545"/>
      <c r="J175" s="545"/>
      <c r="K175" s="181" t="s">
        <v>303</v>
      </c>
      <c r="L175" s="239" t="s">
        <v>637</v>
      </c>
      <c r="M175" s="239" t="s">
        <v>305</v>
      </c>
      <c r="N175" s="239" t="s">
        <v>306</v>
      </c>
      <c r="O175" s="240" t="s">
        <v>8</v>
      </c>
      <c r="P175" s="240" t="s">
        <v>9</v>
      </c>
      <c r="Q175" s="240" t="s">
        <v>10</v>
      </c>
      <c r="R175" s="241" t="s">
        <v>11</v>
      </c>
      <c r="S175" s="544"/>
      <c r="T175" s="544"/>
      <c r="U175" s="544"/>
      <c r="V175" s="576"/>
      <c r="W175" s="544"/>
      <c r="X175" s="544"/>
      <c r="Y175" s="544"/>
      <c r="AA175" s="542"/>
      <c r="AB175" s="542"/>
      <c r="AC175" s="542"/>
      <c r="AD175" s="542"/>
    </row>
    <row r="176" spans="1:30" s="119" customFormat="1" ht="25.15" customHeight="1" x14ac:dyDescent="0.25">
      <c r="A176" s="564" t="s">
        <v>638</v>
      </c>
      <c r="B176" s="355" t="s">
        <v>1117</v>
      </c>
      <c r="C176" s="356">
        <v>235000000</v>
      </c>
      <c r="D176" s="571" t="s">
        <v>153</v>
      </c>
      <c r="E176" s="565" t="s">
        <v>1118</v>
      </c>
      <c r="F176" s="566" t="s">
        <v>1119</v>
      </c>
      <c r="G176" s="567" t="s">
        <v>1120</v>
      </c>
      <c r="H176" s="567" t="s">
        <v>1121</v>
      </c>
      <c r="I176" s="559" t="s">
        <v>1122</v>
      </c>
      <c r="J176" s="560">
        <v>1</v>
      </c>
      <c r="K176" s="563"/>
      <c r="L176" s="554"/>
      <c r="M176" s="554"/>
      <c r="N176" s="554"/>
      <c r="O176" s="555">
        <f>3/30</f>
        <v>0.1</v>
      </c>
      <c r="P176" s="555">
        <v>0.27</v>
      </c>
      <c r="Q176" s="569">
        <f>22/30</f>
        <v>0.73333333333333328</v>
      </c>
      <c r="R176" s="569">
        <v>1</v>
      </c>
      <c r="S176" s="558" t="s">
        <v>1123</v>
      </c>
      <c r="T176" s="558" t="s">
        <v>1124</v>
      </c>
      <c r="U176" s="558" t="s">
        <v>1125</v>
      </c>
      <c r="V176" s="357"/>
      <c r="W176" s="565"/>
      <c r="X176" s="565"/>
      <c r="Y176" s="565"/>
      <c r="AA176" s="561">
        <f>+O176/$J176</f>
        <v>0.1</v>
      </c>
      <c r="AB176" s="561">
        <f>+P176/$J176</f>
        <v>0.27</v>
      </c>
      <c r="AC176" s="561">
        <f>+Q176/$J176</f>
        <v>0.73333333333333328</v>
      </c>
      <c r="AD176" s="561">
        <f>+R176/$J176</f>
        <v>1</v>
      </c>
    </row>
    <row r="177" spans="1:31" s="119" customFormat="1" ht="88.5" customHeight="1" x14ac:dyDescent="0.25">
      <c r="A177" s="564"/>
      <c r="B177" s="355" t="s">
        <v>1126</v>
      </c>
      <c r="C177" s="356">
        <v>152540000</v>
      </c>
      <c r="D177" s="571"/>
      <c r="E177" s="565"/>
      <c r="F177" s="566"/>
      <c r="G177" s="567"/>
      <c r="H177" s="567"/>
      <c r="I177" s="559"/>
      <c r="J177" s="560"/>
      <c r="K177" s="563"/>
      <c r="L177" s="554"/>
      <c r="M177" s="554"/>
      <c r="N177" s="554"/>
      <c r="O177" s="555"/>
      <c r="P177" s="555"/>
      <c r="Q177" s="570"/>
      <c r="R177" s="570"/>
      <c r="S177" s="558"/>
      <c r="T177" s="558"/>
      <c r="U177" s="558"/>
      <c r="V177" s="357"/>
      <c r="W177" s="565"/>
      <c r="X177" s="565"/>
      <c r="Y177" s="565"/>
      <c r="AA177" s="561"/>
      <c r="AB177" s="561" t="e">
        <f t="shared" ref="AB177:AD184" si="17">+P177/$J177</f>
        <v>#DIV/0!</v>
      </c>
      <c r="AC177" s="561" t="e">
        <f t="shared" si="17"/>
        <v>#DIV/0!</v>
      </c>
      <c r="AD177" s="561" t="e">
        <f t="shared" si="17"/>
        <v>#DIV/0!</v>
      </c>
    </row>
    <row r="178" spans="1:31" s="119" customFormat="1" ht="25.15" customHeight="1" x14ac:dyDescent="0.25">
      <c r="A178" s="564" t="s">
        <v>638</v>
      </c>
      <c r="B178" s="355" t="s">
        <v>1127</v>
      </c>
      <c r="C178" s="358">
        <v>162690000</v>
      </c>
      <c r="D178" s="571"/>
      <c r="E178" s="565" t="s">
        <v>1118</v>
      </c>
      <c r="F178" s="566" t="s">
        <v>1119</v>
      </c>
      <c r="G178" s="567" t="s">
        <v>1128</v>
      </c>
      <c r="H178" s="567" t="s">
        <v>1129</v>
      </c>
      <c r="I178" s="559" t="s">
        <v>1122</v>
      </c>
      <c r="J178" s="560">
        <v>1</v>
      </c>
      <c r="K178" s="563"/>
      <c r="L178" s="554"/>
      <c r="M178" s="554"/>
      <c r="N178" s="554"/>
      <c r="O178" s="555">
        <v>0.17</v>
      </c>
      <c r="P178" s="555">
        <v>0.46</v>
      </c>
      <c r="Q178" s="569">
        <v>0.71</v>
      </c>
      <c r="R178" s="557">
        <v>1</v>
      </c>
      <c r="S178" s="558" t="s">
        <v>1130</v>
      </c>
      <c r="T178" s="558" t="s">
        <v>1131</v>
      </c>
      <c r="U178" s="558" t="s">
        <v>1132</v>
      </c>
      <c r="V178" s="357"/>
      <c r="W178" s="565"/>
      <c r="X178" s="568"/>
      <c r="Y178" s="565"/>
      <c r="AA178" s="561">
        <f t="shared" ref="AA178:AA184" si="18">+O178/$J178</f>
        <v>0.17</v>
      </c>
      <c r="AB178" s="561">
        <f t="shared" si="17"/>
        <v>0.46</v>
      </c>
      <c r="AC178" s="561">
        <f t="shared" si="17"/>
        <v>0.71</v>
      </c>
      <c r="AD178" s="561">
        <f>+R178/$J178</f>
        <v>1</v>
      </c>
    </row>
    <row r="179" spans="1:31" s="119" customFormat="1" ht="111.75" customHeight="1" x14ac:dyDescent="0.25">
      <c r="A179" s="564"/>
      <c r="B179" s="355" t="s">
        <v>1133</v>
      </c>
      <c r="C179" s="358">
        <v>293570434</v>
      </c>
      <c r="D179" s="571"/>
      <c r="E179" s="565"/>
      <c r="F179" s="566"/>
      <c r="G179" s="567"/>
      <c r="H179" s="567"/>
      <c r="I179" s="559"/>
      <c r="J179" s="560"/>
      <c r="K179" s="563"/>
      <c r="L179" s="554"/>
      <c r="M179" s="554"/>
      <c r="N179" s="554"/>
      <c r="O179" s="555"/>
      <c r="P179" s="555"/>
      <c r="Q179" s="569"/>
      <c r="R179" s="557"/>
      <c r="S179" s="558"/>
      <c r="T179" s="558"/>
      <c r="U179" s="558"/>
      <c r="V179" s="357"/>
      <c r="W179" s="564"/>
      <c r="X179" s="554"/>
      <c r="Y179" s="565"/>
      <c r="AA179" s="561" t="e">
        <f t="shared" si="18"/>
        <v>#DIV/0!</v>
      </c>
      <c r="AB179" s="561" t="e">
        <f t="shared" si="17"/>
        <v>#DIV/0!</v>
      </c>
      <c r="AC179" s="561" t="e">
        <f t="shared" si="17"/>
        <v>#DIV/0!</v>
      </c>
      <c r="AD179" s="561" t="e">
        <f t="shared" si="17"/>
        <v>#DIV/0!</v>
      </c>
    </row>
    <row r="180" spans="1:31" s="119" customFormat="1" ht="168.75" customHeight="1" x14ac:dyDescent="0.25">
      <c r="A180" s="359" t="s">
        <v>638</v>
      </c>
      <c r="B180" s="360" t="s">
        <v>1133</v>
      </c>
      <c r="C180" s="358">
        <v>423125000</v>
      </c>
      <c r="D180" s="571"/>
      <c r="E180" s="361" t="s">
        <v>1118</v>
      </c>
      <c r="F180" s="360" t="s">
        <v>1119</v>
      </c>
      <c r="G180" s="362" t="s">
        <v>1134</v>
      </c>
      <c r="H180" s="362" t="s">
        <v>1135</v>
      </c>
      <c r="I180" s="363" t="s">
        <v>1122</v>
      </c>
      <c r="J180" s="364">
        <v>1</v>
      </c>
      <c r="K180" s="363"/>
      <c r="L180" s="365"/>
      <c r="M180" s="366"/>
      <c r="N180" s="365"/>
      <c r="O180" s="367">
        <v>0.15</v>
      </c>
      <c r="P180" s="367">
        <v>0.7</v>
      </c>
      <c r="Q180" s="368">
        <v>0.82</v>
      </c>
      <c r="R180" s="465">
        <v>1</v>
      </c>
      <c r="S180" s="369" t="s">
        <v>1136</v>
      </c>
      <c r="T180" s="369" t="s">
        <v>1137</v>
      </c>
      <c r="U180" s="369" t="s">
        <v>1138</v>
      </c>
      <c r="V180" s="357"/>
      <c r="W180" s="355"/>
      <c r="X180" s="370"/>
      <c r="Y180" s="355"/>
      <c r="AA180" s="371">
        <f t="shared" si="18"/>
        <v>0.15</v>
      </c>
      <c r="AB180" s="371">
        <f t="shared" si="17"/>
        <v>0.7</v>
      </c>
      <c r="AC180" s="371">
        <f t="shared" si="17"/>
        <v>0.82</v>
      </c>
      <c r="AD180" s="371">
        <f t="shared" si="17"/>
        <v>1</v>
      </c>
    </row>
    <row r="181" spans="1:31" s="119" customFormat="1" ht="30" x14ac:dyDescent="0.25">
      <c r="A181" s="564" t="s">
        <v>638</v>
      </c>
      <c r="B181" s="355" t="s">
        <v>1139</v>
      </c>
      <c r="C181" s="372">
        <v>345000000</v>
      </c>
      <c r="D181" s="571"/>
      <c r="E181" s="565" t="s">
        <v>1118</v>
      </c>
      <c r="F181" s="566" t="s">
        <v>1119</v>
      </c>
      <c r="G181" s="567" t="s">
        <v>1140</v>
      </c>
      <c r="H181" s="567" t="s">
        <v>1141</v>
      </c>
      <c r="I181" s="559" t="s">
        <v>1122</v>
      </c>
      <c r="J181" s="560">
        <v>1</v>
      </c>
      <c r="K181" s="563"/>
      <c r="L181" s="554"/>
      <c r="M181" s="554"/>
      <c r="N181" s="554"/>
      <c r="O181" s="555">
        <v>0.15</v>
      </c>
      <c r="P181" s="555">
        <v>0.5</v>
      </c>
      <c r="Q181" s="562"/>
      <c r="R181" s="557">
        <v>1</v>
      </c>
      <c r="S181" s="558" t="s">
        <v>1142</v>
      </c>
      <c r="T181" s="558" t="s">
        <v>1143</v>
      </c>
      <c r="U181" s="558"/>
      <c r="V181" s="357"/>
      <c r="W181" s="554"/>
      <c r="X181" s="554"/>
      <c r="Y181" s="554"/>
      <c r="AA181" s="561">
        <f t="shared" si="18"/>
        <v>0.15</v>
      </c>
      <c r="AB181" s="561">
        <f t="shared" si="17"/>
        <v>0.5</v>
      </c>
      <c r="AC181" s="561">
        <f t="shared" si="17"/>
        <v>0</v>
      </c>
      <c r="AD181" s="561">
        <f t="shared" si="17"/>
        <v>1</v>
      </c>
    </row>
    <row r="182" spans="1:31" s="119" customFormat="1" ht="63.6" customHeight="1" x14ac:dyDescent="0.25">
      <c r="A182" s="564"/>
      <c r="B182" s="355" t="s">
        <v>1144</v>
      </c>
      <c r="C182" s="372">
        <v>255000000</v>
      </c>
      <c r="D182" s="571"/>
      <c r="E182" s="565"/>
      <c r="F182" s="566"/>
      <c r="G182" s="567"/>
      <c r="H182" s="567"/>
      <c r="I182" s="559"/>
      <c r="J182" s="560"/>
      <c r="K182" s="563"/>
      <c r="L182" s="554"/>
      <c r="M182" s="554"/>
      <c r="N182" s="554"/>
      <c r="O182" s="555"/>
      <c r="P182" s="555"/>
      <c r="Q182" s="562"/>
      <c r="R182" s="557"/>
      <c r="S182" s="558"/>
      <c r="T182" s="558"/>
      <c r="U182" s="558"/>
      <c r="V182" s="357"/>
      <c r="W182" s="554"/>
      <c r="X182" s="554"/>
      <c r="Y182" s="554"/>
      <c r="AA182" s="561" t="e">
        <f t="shared" si="18"/>
        <v>#DIV/0!</v>
      </c>
      <c r="AB182" s="561" t="e">
        <f t="shared" si="17"/>
        <v>#DIV/0!</v>
      </c>
      <c r="AC182" s="561" t="e">
        <f t="shared" si="17"/>
        <v>#DIV/0!</v>
      </c>
      <c r="AD182" s="561" t="e">
        <f t="shared" si="17"/>
        <v>#DIV/0!</v>
      </c>
    </row>
    <row r="183" spans="1:31" s="119" customFormat="1" ht="25.15" customHeight="1" x14ac:dyDescent="0.25">
      <c r="A183" s="564" t="s">
        <v>638</v>
      </c>
      <c r="B183" s="355" t="s">
        <v>1145</v>
      </c>
      <c r="C183" s="358">
        <v>55207091</v>
      </c>
      <c r="D183" s="571"/>
      <c r="E183" s="565" t="s">
        <v>1118</v>
      </c>
      <c r="F183" s="566" t="s">
        <v>1119</v>
      </c>
      <c r="G183" s="567" t="s">
        <v>1146</v>
      </c>
      <c r="H183" s="567" t="s">
        <v>1147</v>
      </c>
      <c r="I183" s="559" t="s">
        <v>1148</v>
      </c>
      <c r="J183" s="560">
        <v>1</v>
      </c>
      <c r="K183" s="563"/>
      <c r="L183" s="554"/>
      <c r="M183" s="554"/>
      <c r="N183" s="554"/>
      <c r="O183" s="555">
        <v>0.15</v>
      </c>
      <c r="P183" s="555">
        <v>0.5</v>
      </c>
      <c r="Q183" s="556">
        <v>0.8</v>
      </c>
      <c r="R183" s="557">
        <v>1</v>
      </c>
      <c r="S183" s="558" t="s">
        <v>1149</v>
      </c>
      <c r="T183" s="558" t="s">
        <v>1150</v>
      </c>
      <c r="U183" s="553" t="s">
        <v>1151</v>
      </c>
      <c r="V183" s="373"/>
      <c r="W183" s="554"/>
      <c r="X183" s="554"/>
      <c r="Y183" s="554"/>
      <c r="AA183" s="561">
        <f t="shared" si="18"/>
        <v>0.15</v>
      </c>
      <c r="AB183" s="561">
        <f t="shared" si="17"/>
        <v>0.5</v>
      </c>
      <c r="AC183" s="561">
        <f t="shared" si="17"/>
        <v>0.8</v>
      </c>
      <c r="AD183" s="561">
        <f t="shared" si="17"/>
        <v>1</v>
      </c>
    </row>
    <row r="184" spans="1:31" s="119" customFormat="1" ht="327.75" customHeight="1" x14ac:dyDescent="0.25">
      <c r="A184" s="564"/>
      <c r="B184" s="355" t="s">
        <v>1152</v>
      </c>
      <c r="C184" s="358">
        <v>406545000</v>
      </c>
      <c r="D184" s="571"/>
      <c r="E184" s="565"/>
      <c r="F184" s="566"/>
      <c r="G184" s="567"/>
      <c r="H184" s="567"/>
      <c r="I184" s="559"/>
      <c r="J184" s="560"/>
      <c r="K184" s="563"/>
      <c r="L184" s="554"/>
      <c r="M184" s="554"/>
      <c r="N184" s="554"/>
      <c r="O184" s="555"/>
      <c r="P184" s="555"/>
      <c r="Q184" s="556"/>
      <c r="R184" s="557"/>
      <c r="S184" s="558"/>
      <c r="T184" s="558"/>
      <c r="U184" s="553"/>
      <c r="V184" s="373"/>
      <c r="W184" s="554"/>
      <c r="X184" s="554"/>
      <c r="Y184" s="554"/>
      <c r="AA184" s="561" t="e">
        <f t="shared" si="18"/>
        <v>#DIV/0!</v>
      </c>
      <c r="AB184" s="561" t="e">
        <f t="shared" si="17"/>
        <v>#DIV/0!</v>
      </c>
      <c r="AC184" s="561" t="e">
        <f t="shared" si="17"/>
        <v>#DIV/0!</v>
      </c>
      <c r="AD184" s="561" t="e">
        <f t="shared" si="17"/>
        <v>#DIV/0!</v>
      </c>
      <c r="AE184" s="374"/>
    </row>
    <row r="185" spans="1:31" ht="45" customHeight="1" x14ac:dyDescent="0.25">
      <c r="A185" s="552" t="s">
        <v>1153</v>
      </c>
      <c r="B185" s="552"/>
      <c r="C185" s="552"/>
      <c r="D185" s="552"/>
      <c r="E185" s="552"/>
      <c r="F185" s="552"/>
      <c r="G185" s="552"/>
      <c r="H185" s="552"/>
      <c r="I185" s="552"/>
      <c r="J185" s="552"/>
      <c r="K185" s="552"/>
      <c r="L185" s="552"/>
      <c r="M185" s="552"/>
      <c r="N185" s="552"/>
      <c r="O185" s="544" t="s">
        <v>156</v>
      </c>
      <c r="P185" s="544"/>
      <c r="Q185" s="544"/>
      <c r="R185" s="544"/>
      <c r="S185" s="544" t="str">
        <f>+S9</f>
        <v>ANALISIS I Trimestre</v>
      </c>
      <c r="T185" s="544" t="str">
        <f>+T9</f>
        <v>ANALISIS II Trimestre</v>
      </c>
      <c r="U185" s="544" t="str">
        <f>+U9</f>
        <v>ANALISIS III Trimestre</v>
      </c>
      <c r="V185" s="235"/>
      <c r="W185" s="544" t="s">
        <v>296</v>
      </c>
      <c r="X185" s="544" t="s">
        <v>297</v>
      </c>
      <c r="Y185" s="544" t="s">
        <v>298</v>
      </c>
      <c r="AA185" s="236">
        <f>+AVERAGE(AA188:AA197)</f>
        <v>0.58899999999999997</v>
      </c>
      <c r="AB185" s="236">
        <f t="shared" ref="AB185:AD185" si="19">+AVERAGE(AB188:AB197)</f>
        <v>0.73025000000000007</v>
      </c>
      <c r="AC185" s="236">
        <f t="shared" si="19"/>
        <v>1.3109999999999999</v>
      </c>
      <c r="AD185" s="236">
        <f t="shared" si="19"/>
        <v>1.3109999999999999</v>
      </c>
    </row>
    <row r="186" spans="1:31" ht="45" customHeight="1" x14ac:dyDescent="0.25">
      <c r="A186" s="545" t="s">
        <v>629</v>
      </c>
      <c r="B186" s="545" t="s">
        <v>630</v>
      </c>
      <c r="C186" s="545" t="s">
        <v>631</v>
      </c>
      <c r="D186" s="545" t="s">
        <v>632</v>
      </c>
      <c r="E186" s="545" t="s">
        <v>633</v>
      </c>
      <c r="F186" s="545" t="s">
        <v>634</v>
      </c>
      <c r="G186" s="545" t="s">
        <v>635</v>
      </c>
      <c r="H186" s="546" t="s">
        <v>636</v>
      </c>
      <c r="I186" s="545" t="s">
        <v>289</v>
      </c>
      <c r="J186" s="545" t="s">
        <v>290</v>
      </c>
      <c r="K186" s="547" t="s">
        <v>291</v>
      </c>
      <c r="L186" s="547"/>
      <c r="M186" s="547"/>
      <c r="N186" s="547"/>
      <c r="O186" s="237"/>
      <c r="P186" s="237"/>
      <c r="Q186" s="237"/>
      <c r="R186" s="238"/>
      <c r="S186" s="544"/>
      <c r="T186" s="544"/>
      <c r="U186" s="544"/>
      <c r="V186" s="542" t="s">
        <v>295</v>
      </c>
      <c r="W186" s="544"/>
      <c r="X186" s="544"/>
      <c r="Y186" s="544"/>
      <c r="AA186" s="542" t="s">
        <v>299</v>
      </c>
      <c r="AB186" s="542" t="s">
        <v>300</v>
      </c>
      <c r="AC186" s="542" t="s">
        <v>301</v>
      </c>
      <c r="AD186" s="542" t="s">
        <v>302</v>
      </c>
    </row>
    <row r="187" spans="1:31" ht="90" customHeight="1" x14ac:dyDescent="0.25">
      <c r="A187" s="545"/>
      <c r="B187" s="545"/>
      <c r="C187" s="545"/>
      <c r="D187" s="545"/>
      <c r="E187" s="545"/>
      <c r="F187" s="545"/>
      <c r="G187" s="545"/>
      <c r="H187" s="546"/>
      <c r="I187" s="545"/>
      <c r="J187" s="545"/>
      <c r="K187" s="181" t="s">
        <v>303</v>
      </c>
      <c r="L187" s="239" t="s">
        <v>637</v>
      </c>
      <c r="M187" s="239" t="s">
        <v>305</v>
      </c>
      <c r="N187" s="239" t="s">
        <v>306</v>
      </c>
      <c r="O187" s="240" t="s">
        <v>8</v>
      </c>
      <c r="P187" s="240" t="s">
        <v>9</v>
      </c>
      <c r="Q187" s="240" t="s">
        <v>10</v>
      </c>
      <c r="R187" s="241" t="s">
        <v>11</v>
      </c>
      <c r="S187" s="544"/>
      <c r="T187" s="544"/>
      <c r="U187" s="544"/>
      <c r="V187" s="542"/>
      <c r="W187" s="544"/>
      <c r="X187" s="544"/>
      <c r="Y187" s="544"/>
      <c r="AA187" s="542"/>
      <c r="AB187" s="542"/>
      <c r="AC187" s="542"/>
      <c r="AD187" s="542"/>
    </row>
    <row r="188" spans="1:31" s="319" customFormat="1" ht="135" x14ac:dyDescent="0.25">
      <c r="A188" s="548" t="s">
        <v>1154</v>
      </c>
      <c r="B188" s="549" t="s">
        <v>1155</v>
      </c>
      <c r="C188" s="375">
        <v>630000000</v>
      </c>
      <c r="D188" s="550" t="s">
        <v>1156</v>
      </c>
      <c r="E188" s="550" t="s">
        <v>1157</v>
      </c>
      <c r="F188" s="308" t="s">
        <v>1158</v>
      </c>
      <c r="G188" s="309" t="s">
        <v>1159</v>
      </c>
      <c r="H188" s="310" t="s">
        <v>1160</v>
      </c>
      <c r="I188" s="309" t="s">
        <v>1159</v>
      </c>
      <c r="J188" s="312">
        <v>1</v>
      </c>
      <c r="K188" s="312"/>
      <c r="L188" s="314"/>
      <c r="M188" s="314"/>
      <c r="N188" s="314"/>
      <c r="O188" s="376">
        <v>1</v>
      </c>
      <c r="P188" s="376">
        <v>1</v>
      </c>
      <c r="Q188" s="376">
        <v>1</v>
      </c>
      <c r="R188" s="376">
        <v>1</v>
      </c>
      <c r="S188" s="377" t="s">
        <v>1161</v>
      </c>
      <c r="T188" s="377" t="s">
        <v>1161</v>
      </c>
      <c r="U188" s="377"/>
      <c r="V188" s="377"/>
      <c r="W188" s="378"/>
      <c r="X188" s="379"/>
      <c r="Y188" s="379"/>
      <c r="AA188" s="200">
        <f t="shared" ref="AA188:AD197" si="20">+O188/$J188</f>
        <v>1</v>
      </c>
      <c r="AB188" s="200">
        <f t="shared" si="20"/>
        <v>1</v>
      </c>
      <c r="AC188" s="200">
        <f t="shared" si="20"/>
        <v>1</v>
      </c>
      <c r="AD188" s="200">
        <f t="shared" si="20"/>
        <v>1</v>
      </c>
    </row>
    <row r="189" spans="1:31" s="319" customFormat="1" ht="165" customHeight="1" x14ac:dyDescent="0.25">
      <c r="A189" s="548"/>
      <c r="B189" s="549"/>
      <c r="C189" s="380">
        <v>200000000</v>
      </c>
      <c r="D189" s="550"/>
      <c r="E189" s="550"/>
      <c r="F189" s="308" t="s">
        <v>1158</v>
      </c>
      <c r="G189" s="381" t="s">
        <v>1162</v>
      </c>
      <c r="H189" s="382" t="s">
        <v>1163</v>
      </c>
      <c r="I189" s="381" t="s">
        <v>1162</v>
      </c>
      <c r="J189" s="383">
        <v>2</v>
      </c>
      <c r="K189" s="383"/>
      <c r="L189" s="314"/>
      <c r="M189" s="314"/>
      <c r="N189" s="314"/>
      <c r="O189" s="384">
        <v>2</v>
      </c>
      <c r="P189" s="384">
        <v>2</v>
      </c>
      <c r="Q189" s="385">
        <v>2</v>
      </c>
      <c r="R189" s="386">
        <v>2</v>
      </c>
      <c r="S189" s="377" t="s">
        <v>1164</v>
      </c>
      <c r="T189" s="377" t="s">
        <v>1164</v>
      </c>
      <c r="U189" s="379"/>
      <c r="V189" s="379"/>
      <c r="W189" s="378"/>
      <c r="X189" s="379"/>
      <c r="Y189" s="379"/>
      <c r="AA189" s="200">
        <f t="shared" si="20"/>
        <v>1</v>
      </c>
      <c r="AB189" s="200">
        <f t="shared" si="20"/>
        <v>1</v>
      </c>
      <c r="AC189" s="200">
        <f t="shared" si="20"/>
        <v>1</v>
      </c>
      <c r="AD189" s="200">
        <f t="shared" si="20"/>
        <v>1</v>
      </c>
    </row>
    <row r="190" spans="1:31" s="319" customFormat="1" ht="181.15" customHeight="1" x14ac:dyDescent="0.25">
      <c r="A190" s="548"/>
      <c r="B190" s="549"/>
      <c r="C190" s="380">
        <v>380000000</v>
      </c>
      <c r="D190" s="550"/>
      <c r="E190" s="550"/>
      <c r="F190" s="387" t="s">
        <v>1165</v>
      </c>
      <c r="G190" s="381" t="s">
        <v>1166</v>
      </c>
      <c r="H190" s="382" t="s">
        <v>1167</v>
      </c>
      <c r="I190" s="381" t="s">
        <v>1166</v>
      </c>
      <c r="J190" s="383">
        <v>5</v>
      </c>
      <c r="K190" s="383"/>
      <c r="L190" s="314"/>
      <c r="M190" s="314"/>
      <c r="N190" s="314"/>
      <c r="O190" s="384">
        <v>0</v>
      </c>
      <c r="P190" s="388">
        <v>0.5</v>
      </c>
      <c r="Q190" s="385">
        <v>4</v>
      </c>
      <c r="R190" s="385">
        <v>4</v>
      </c>
      <c r="S190" s="377" t="s">
        <v>1168</v>
      </c>
      <c r="T190" s="378" t="s">
        <v>1169</v>
      </c>
      <c r="U190" s="378" t="s">
        <v>1170</v>
      </c>
      <c r="V190" s="378"/>
      <c r="W190" s="378"/>
      <c r="X190" s="378"/>
      <c r="Y190" s="378"/>
      <c r="AA190" s="200">
        <f t="shared" si="20"/>
        <v>0</v>
      </c>
      <c r="AB190" s="200">
        <f t="shared" si="20"/>
        <v>0.1</v>
      </c>
      <c r="AC190" s="200">
        <f t="shared" si="20"/>
        <v>0.8</v>
      </c>
      <c r="AD190" s="200">
        <f t="shared" si="20"/>
        <v>0.8</v>
      </c>
    </row>
    <row r="191" spans="1:31" s="319" customFormat="1" ht="105" x14ac:dyDescent="0.25">
      <c r="A191" s="551" t="s">
        <v>1171</v>
      </c>
      <c r="B191" s="305" t="s">
        <v>1155</v>
      </c>
      <c r="C191" s="380">
        <f>316419167-50000000</f>
        <v>266419167</v>
      </c>
      <c r="D191" s="550"/>
      <c r="E191" s="550"/>
      <c r="F191" s="387" t="s">
        <v>1172</v>
      </c>
      <c r="G191" s="381" t="s">
        <v>1173</v>
      </c>
      <c r="H191" s="382" t="s">
        <v>1174</v>
      </c>
      <c r="I191" s="381" t="s">
        <v>1173</v>
      </c>
      <c r="J191" s="389">
        <v>50</v>
      </c>
      <c r="K191" s="389"/>
      <c r="L191" s="314"/>
      <c r="M191" s="314"/>
      <c r="N191" s="314"/>
      <c r="O191" s="384">
        <v>30</v>
      </c>
      <c r="P191" s="384">
        <v>30</v>
      </c>
      <c r="Q191" s="385">
        <v>78</v>
      </c>
      <c r="R191" s="385">
        <v>78</v>
      </c>
      <c r="S191" s="377" t="s">
        <v>1175</v>
      </c>
      <c r="T191" s="378" t="s">
        <v>1176</v>
      </c>
      <c r="U191" s="378" t="s">
        <v>1177</v>
      </c>
      <c r="V191" s="378"/>
      <c r="W191" s="378"/>
      <c r="X191" s="378"/>
      <c r="Y191" s="379"/>
      <c r="AA191" s="200">
        <f t="shared" si="20"/>
        <v>0.6</v>
      </c>
      <c r="AB191" s="200">
        <f t="shared" si="20"/>
        <v>0.6</v>
      </c>
      <c r="AC191" s="200">
        <f t="shared" si="20"/>
        <v>1.56</v>
      </c>
      <c r="AD191" s="200">
        <f t="shared" si="20"/>
        <v>1.56</v>
      </c>
    </row>
    <row r="192" spans="1:31" s="319" customFormat="1" ht="120" x14ac:dyDescent="0.25">
      <c r="A192" s="551"/>
      <c r="B192" s="305" t="s">
        <v>1178</v>
      </c>
      <c r="C192" s="380">
        <v>308280000</v>
      </c>
      <c r="D192" s="550"/>
      <c r="E192" s="550"/>
      <c r="F192" s="387" t="s">
        <v>1172</v>
      </c>
      <c r="G192" s="381" t="s">
        <v>1179</v>
      </c>
      <c r="H192" s="382" t="s">
        <v>1180</v>
      </c>
      <c r="I192" s="381" t="s">
        <v>1179</v>
      </c>
      <c r="J192" s="383">
        <v>100</v>
      </c>
      <c r="K192" s="383"/>
      <c r="L192" s="314"/>
      <c r="M192" s="314"/>
      <c r="N192" s="314"/>
      <c r="O192" s="384">
        <v>244</v>
      </c>
      <c r="P192" s="384">
        <v>244</v>
      </c>
      <c r="Q192" s="385">
        <v>100</v>
      </c>
      <c r="R192" s="385">
        <v>100</v>
      </c>
      <c r="S192" s="377" t="s">
        <v>1181</v>
      </c>
      <c r="T192" s="390" t="s">
        <v>1182</v>
      </c>
      <c r="U192" s="378" t="s">
        <v>1183</v>
      </c>
      <c r="V192" s="378"/>
      <c r="W192" s="378"/>
      <c r="X192" s="378"/>
      <c r="Y192" s="379"/>
      <c r="AA192" s="200">
        <f t="shared" si="20"/>
        <v>2.44</v>
      </c>
      <c r="AB192" s="200">
        <f t="shared" si="20"/>
        <v>2.44</v>
      </c>
      <c r="AC192" s="200">
        <f t="shared" si="20"/>
        <v>1</v>
      </c>
      <c r="AD192" s="200">
        <f t="shared" si="20"/>
        <v>1</v>
      </c>
    </row>
    <row r="193" spans="1:30" s="319" customFormat="1" ht="172.15" customHeight="1" x14ac:dyDescent="0.25">
      <c r="A193" s="551"/>
      <c r="B193" s="305" t="s">
        <v>1184</v>
      </c>
      <c r="C193" s="380">
        <v>320000000</v>
      </c>
      <c r="D193" s="550"/>
      <c r="E193" s="550"/>
      <c r="F193" s="387" t="s">
        <v>1172</v>
      </c>
      <c r="G193" s="381" t="s">
        <v>1185</v>
      </c>
      <c r="H193" s="382" t="s">
        <v>1186</v>
      </c>
      <c r="I193" s="381" t="s">
        <v>1185</v>
      </c>
      <c r="J193" s="383">
        <v>2</v>
      </c>
      <c r="K193" s="383"/>
      <c r="L193" s="314"/>
      <c r="M193" s="314"/>
      <c r="N193" s="314"/>
      <c r="O193" s="391">
        <v>0.7</v>
      </c>
      <c r="P193" s="391">
        <v>0.7</v>
      </c>
      <c r="Q193" s="384">
        <v>2</v>
      </c>
      <c r="R193" s="384">
        <v>2</v>
      </c>
      <c r="S193" s="377" t="s">
        <v>1187</v>
      </c>
      <c r="T193" s="377" t="s">
        <v>1188</v>
      </c>
      <c r="U193" s="378" t="s">
        <v>1189</v>
      </c>
      <c r="V193" s="378"/>
      <c r="W193" s="378"/>
      <c r="X193" s="378"/>
      <c r="Y193" s="378"/>
      <c r="AA193" s="200">
        <f t="shared" si="20"/>
        <v>0.35</v>
      </c>
      <c r="AB193" s="200">
        <f t="shared" si="20"/>
        <v>0.35</v>
      </c>
      <c r="AC193" s="200">
        <f t="shared" si="20"/>
        <v>1</v>
      </c>
      <c r="AD193" s="200">
        <f t="shared" si="20"/>
        <v>1</v>
      </c>
    </row>
    <row r="194" spans="1:30" s="319" customFormat="1" ht="138" customHeight="1" x14ac:dyDescent="0.25">
      <c r="A194" s="551"/>
      <c r="B194" s="305" t="s">
        <v>1155</v>
      </c>
      <c r="C194" s="380">
        <v>50000000</v>
      </c>
      <c r="D194" s="550"/>
      <c r="E194" s="550"/>
      <c r="F194" s="387" t="s">
        <v>1172</v>
      </c>
      <c r="G194" s="381" t="s">
        <v>1190</v>
      </c>
      <c r="H194" s="382" t="s">
        <v>1191</v>
      </c>
      <c r="I194" s="381" t="s">
        <v>1190</v>
      </c>
      <c r="J194" s="383">
        <v>1</v>
      </c>
      <c r="K194" s="383"/>
      <c r="L194" s="314"/>
      <c r="M194" s="314"/>
      <c r="N194" s="314"/>
      <c r="O194" s="392">
        <v>0</v>
      </c>
      <c r="P194" s="392">
        <v>0.5</v>
      </c>
      <c r="Q194" s="385">
        <v>1</v>
      </c>
      <c r="R194" s="385">
        <v>1</v>
      </c>
      <c r="S194" s="377" t="s">
        <v>1192</v>
      </c>
      <c r="T194" s="378" t="s">
        <v>1193</v>
      </c>
      <c r="U194" s="378" t="s">
        <v>1194</v>
      </c>
      <c r="V194" s="378"/>
      <c r="W194" s="378"/>
      <c r="X194" s="378"/>
      <c r="Y194" s="378"/>
      <c r="AA194" s="200">
        <f t="shared" si="20"/>
        <v>0</v>
      </c>
      <c r="AB194" s="200">
        <f t="shared" si="20"/>
        <v>0.5</v>
      </c>
      <c r="AC194" s="200">
        <f t="shared" si="20"/>
        <v>1</v>
      </c>
      <c r="AD194" s="200">
        <f t="shared" si="20"/>
        <v>1</v>
      </c>
    </row>
    <row r="195" spans="1:30" s="319" customFormat="1" ht="75" x14ac:dyDescent="0.25">
      <c r="A195" s="551"/>
      <c r="B195" s="387" t="s">
        <v>1195</v>
      </c>
      <c r="C195" s="380">
        <v>30000000</v>
      </c>
      <c r="D195" s="550"/>
      <c r="E195" s="550"/>
      <c r="F195" s="387" t="s">
        <v>1172</v>
      </c>
      <c r="G195" s="381" t="s">
        <v>1196</v>
      </c>
      <c r="H195" s="382" t="s">
        <v>1197</v>
      </c>
      <c r="I195" s="381" t="s">
        <v>1196</v>
      </c>
      <c r="J195" s="383">
        <v>2</v>
      </c>
      <c r="K195" s="383"/>
      <c r="L195" s="314"/>
      <c r="M195" s="314"/>
      <c r="N195" s="314"/>
      <c r="O195" s="391">
        <v>0</v>
      </c>
      <c r="P195" s="391">
        <v>1</v>
      </c>
      <c r="Q195" s="385">
        <v>3</v>
      </c>
      <c r="R195" s="385">
        <v>3</v>
      </c>
      <c r="S195" s="377" t="s">
        <v>1198</v>
      </c>
      <c r="T195" s="378" t="s">
        <v>1199</v>
      </c>
      <c r="U195" s="378" t="s">
        <v>1200</v>
      </c>
      <c r="V195" s="378"/>
      <c r="W195" s="378"/>
      <c r="X195" s="378"/>
      <c r="Y195" s="379"/>
      <c r="AA195" s="200">
        <f t="shared" si="20"/>
        <v>0</v>
      </c>
      <c r="AB195" s="200">
        <f t="shared" si="20"/>
        <v>0.5</v>
      </c>
      <c r="AC195" s="200">
        <f t="shared" si="20"/>
        <v>1.5</v>
      </c>
      <c r="AD195" s="200">
        <f t="shared" si="20"/>
        <v>1.5</v>
      </c>
    </row>
    <row r="196" spans="1:30" s="319" customFormat="1" ht="283.14999999999998" customHeight="1" x14ac:dyDescent="0.25">
      <c r="A196" s="551"/>
      <c r="B196" s="305" t="s">
        <v>1184</v>
      </c>
      <c r="C196" s="380">
        <v>130000000</v>
      </c>
      <c r="D196" s="550"/>
      <c r="E196" s="550"/>
      <c r="F196" s="387" t="s">
        <v>1172</v>
      </c>
      <c r="G196" s="381" t="s">
        <v>1201</v>
      </c>
      <c r="H196" s="382" t="s">
        <v>1202</v>
      </c>
      <c r="I196" s="381" t="s">
        <v>1201</v>
      </c>
      <c r="J196" s="383">
        <v>2</v>
      </c>
      <c r="K196" s="383"/>
      <c r="L196" s="314"/>
      <c r="M196" s="314"/>
      <c r="N196" s="314"/>
      <c r="O196" s="393">
        <v>0.5</v>
      </c>
      <c r="P196" s="384">
        <v>1</v>
      </c>
      <c r="Q196" s="385">
        <v>6</v>
      </c>
      <c r="R196" s="385">
        <v>6</v>
      </c>
      <c r="S196" s="377" t="s">
        <v>1203</v>
      </c>
      <c r="T196" s="378" t="s">
        <v>1204</v>
      </c>
      <c r="U196" s="378" t="s">
        <v>1205</v>
      </c>
      <c r="V196" s="378"/>
      <c r="W196" s="378"/>
      <c r="X196" s="378"/>
      <c r="Y196" s="379"/>
      <c r="AA196" s="200">
        <f t="shared" si="20"/>
        <v>0.25</v>
      </c>
      <c r="AB196" s="200">
        <f t="shared" si="20"/>
        <v>0.5</v>
      </c>
      <c r="AC196" s="200">
        <f t="shared" si="20"/>
        <v>3</v>
      </c>
      <c r="AD196" s="200">
        <f t="shared" si="20"/>
        <v>3</v>
      </c>
    </row>
    <row r="197" spans="1:30" s="319" customFormat="1" ht="130.15" customHeight="1" x14ac:dyDescent="0.25">
      <c r="A197" s="383" t="s">
        <v>1206</v>
      </c>
      <c r="B197" s="305" t="s">
        <v>1207</v>
      </c>
      <c r="C197" s="380">
        <f>200000000+141720000</f>
        <v>341720000</v>
      </c>
      <c r="D197" s="550"/>
      <c r="E197" s="550"/>
      <c r="F197" s="387" t="s">
        <v>1206</v>
      </c>
      <c r="G197" s="381" t="s">
        <v>1208</v>
      </c>
      <c r="H197" s="382" t="s">
        <v>1209</v>
      </c>
      <c r="I197" s="381" t="s">
        <v>1208</v>
      </c>
      <c r="J197" s="394">
        <v>0.8</v>
      </c>
      <c r="K197" s="394"/>
      <c r="L197" s="314"/>
      <c r="M197" s="314"/>
      <c r="N197" s="314"/>
      <c r="O197" s="395">
        <v>0.2</v>
      </c>
      <c r="P197" s="395">
        <v>0.25</v>
      </c>
      <c r="Q197" s="396">
        <v>1</v>
      </c>
      <c r="R197" s="396">
        <v>1</v>
      </c>
      <c r="S197" s="377" t="s">
        <v>1210</v>
      </c>
      <c r="T197" s="378" t="s">
        <v>1211</v>
      </c>
      <c r="U197" s="378" t="s">
        <v>1212</v>
      </c>
      <c r="V197" s="378"/>
      <c r="W197" s="379"/>
      <c r="X197" s="379"/>
      <c r="Y197" s="379"/>
      <c r="AA197" s="200">
        <f t="shared" si="20"/>
        <v>0.25</v>
      </c>
      <c r="AB197" s="200">
        <f t="shared" si="20"/>
        <v>0.3125</v>
      </c>
      <c r="AC197" s="200">
        <f t="shared" si="20"/>
        <v>1.25</v>
      </c>
      <c r="AD197" s="200">
        <f t="shared" si="20"/>
        <v>1.25</v>
      </c>
    </row>
    <row r="198" spans="1:30" ht="45" customHeight="1" x14ac:dyDescent="0.25">
      <c r="A198" s="547" t="s">
        <v>1213</v>
      </c>
      <c r="B198" s="547"/>
      <c r="C198" s="547"/>
      <c r="D198" s="547"/>
      <c r="E198" s="547"/>
      <c r="F198" s="547"/>
      <c r="G198" s="547"/>
      <c r="H198" s="547"/>
      <c r="I198" s="547"/>
      <c r="J198" s="547"/>
      <c r="K198" s="547"/>
      <c r="L198" s="547"/>
      <c r="M198" s="547"/>
      <c r="N198" s="547"/>
      <c r="O198" s="544" t="s">
        <v>156</v>
      </c>
      <c r="P198" s="544"/>
      <c r="Q198" s="544"/>
      <c r="R198" s="544"/>
      <c r="S198" s="544" t="str">
        <f>+S9</f>
        <v>ANALISIS I Trimestre</v>
      </c>
      <c r="T198" s="544" t="str">
        <f>+T9</f>
        <v>ANALISIS II Trimestre</v>
      </c>
      <c r="U198" s="544" t="str">
        <f>+U9</f>
        <v>ANALISIS III Trimestre</v>
      </c>
      <c r="V198" s="235"/>
      <c r="W198" s="544" t="s">
        <v>296</v>
      </c>
      <c r="X198" s="544" t="s">
        <v>297</v>
      </c>
      <c r="Y198" s="544" t="s">
        <v>298</v>
      </c>
      <c r="AA198" s="236">
        <f>+AVERAGE(AA201:AA204)</f>
        <v>0.23624999999999999</v>
      </c>
      <c r="AB198" s="236">
        <f t="shared" ref="AB198:AD198" si="21">+AVERAGE(AB201:AB204)</f>
        <v>0.4678951388888889</v>
      </c>
      <c r="AC198" s="236">
        <f t="shared" si="21"/>
        <v>0.84644513888888895</v>
      </c>
      <c r="AD198" s="236">
        <f t="shared" si="21"/>
        <v>1.1914506944444445</v>
      </c>
    </row>
    <row r="199" spans="1:30" ht="45" customHeight="1" x14ac:dyDescent="0.25">
      <c r="A199" s="545" t="s">
        <v>629</v>
      </c>
      <c r="B199" s="545" t="s">
        <v>630</v>
      </c>
      <c r="C199" s="545" t="s">
        <v>631</v>
      </c>
      <c r="D199" s="545" t="s">
        <v>632</v>
      </c>
      <c r="E199" s="545" t="s">
        <v>633</v>
      </c>
      <c r="F199" s="545" t="s">
        <v>634</v>
      </c>
      <c r="G199" s="545" t="s">
        <v>635</v>
      </c>
      <c r="H199" s="546" t="s">
        <v>636</v>
      </c>
      <c r="I199" s="545" t="s">
        <v>289</v>
      </c>
      <c r="J199" s="545" t="s">
        <v>290</v>
      </c>
      <c r="K199" s="547" t="s">
        <v>291</v>
      </c>
      <c r="L199" s="547"/>
      <c r="M199" s="547"/>
      <c r="N199" s="547"/>
      <c r="O199" s="237"/>
      <c r="P199" s="237"/>
      <c r="Q199" s="237"/>
      <c r="R199" s="238"/>
      <c r="S199" s="544"/>
      <c r="T199" s="544"/>
      <c r="U199" s="544"/>
      <c r="V199" s="542" t="s">
        <v>295</v>
      </c>
      <c r="W199" s="544"/>
      <c r="X199" s="544"/>
      <c r="Y199" s="544"/>
      <c r="AA199" s="542" t="s">
        <v>299</v>
      </c>
      <c r="AB199" s="542" t="s">
        <v>300</v>
      </c>
      <c r="AC199" s="542" t="s">
        <v>301</v>
      </c>
      <c r="AD199" s="542" t="s">
        <v>302</v>
      </c>
    </row>
    <row r="200" spans="1:30" ht="90" customHeight="1" x14ac:dyDescent="0.25">
      <c r="A200" s="545"/>
      <c r="B200" s="545"/>
      <c r="C200" s="545"/>
      <c r="D200" s="545"/>
      <c r="E200" s="545"/>
      <c r="F200" s="545"/>
      <c r="G200" s="545"/>
      <c r="H200" s="546"/>
      <c r="I200" s="545"/>
      <c r="J200" s="545"/>
      <c r="K200" s="181" t="s">
        <v>303</v>
      </c>
      <c r="L200" s="239" t="s">
        <v>637</v>
      </c>
      <c r="M200" s="239" t="s">
        <v>305</v>
      </c>
      <c r="N200" s="239" t="s">
        <v>306</v>
      </c>
      <c r="O200" s="240" t="s">
        <v>8</v>
      </c>
      <c r="P200" s="240" t="s">
        <v>9</v>
      </c>
      <c r="Q200" s="240" t="s">
        <v>10</v>
      </c>
      <c r="R200" s="241" t="s">
        <v>11</v>
      </c>
      <c r="S200" s="544"/>
      <c r="T200" s="544"/>
      <c r="U200" s="544"/>
      <c r="V200" s="542"/>
      <c r="W200" s="544"/>
      <c r="X200" s="544"/>
      <c r="Y200" s="544"/>
      <c r="AA200" s="542"/>
      <c r="AB200" s="542"/>
      <c r="AC200" s="542"/>
      <c r="AD200" s="542"/>
    </row>
    <row r="201" spans="1:30" s="254" customFormat="1" ht="36.75" customHeight="1" x14ac:dyDescent="0.25">
      <c r="A201" s="543" t="s">
        <v>1214</v>
      </c>
      <c r="B201" s="247"/>
      <c r="C201" s="543" t="s">
        <v>1215</v>
      </c>
      <c r="D201" s="397" t="s">
        <v>1216</v>
      </c>
      <c r="E201" s="275" t="s">
        <v>1217</v>
      </c>
      <c r="F201" s="398" t="s">
        <v>1218</v>
      </c>
      <c r="G201" s="399" t="s">
        <v>1219</v>
      </c>
      <c r="H201" s="400" t="s">
        <v>1220</v>
      </c>
      <c r="I201" s="399" t="s">
        <v>1219</v>
      </c>
      <c r="J201" s="401">
        <v>1</v>
      </c>
      <c r="K201" s="402"/>
      <c r="L201" s="403">
        <v>1</v>
      </c>
      <c r="M201" s="260" t="s">
        <v>1221</v>
      </c>
      <c r="N201" s="304" t="s">
        <v>1222</v>
      </c>
      <c r="O201" s="404">
        <v>0.2</v>
      </c>
      <c r="P201" s="404">
        <v>0.4</v>
      </c>
      <c r="Q201" s="403">
        <v>0.75</v>
      </c>
      <c r="R201" s="403">
        <v>1</v>
      </c>
      <c r="S201" s="400" t="s">
        <v>1223</v>
      </c>
      <c r="T201" s="400" t="s">
        <v>1224</v>
      </c>
      <c r="U201" s="400"/>
      <c r="V201" s="260" t="s">
        <v>1221</v>
      </c>
      <c r="W201" s="260" t="s">
        <v>1225</v>
      </c>
      <c r="X201" s="304" t="s">
        <v>1226</v>
      </c>
      <c r="Y201" s="304"/>
      <c r="AA201" s="200">
        <f t="shared" ref="AA201:AD204" si="22">+O201/$J201</f>
        <v>0.2</v>
      </c>
      <c r="AB201" s="200">
        <f t="shared" si="22"/>
        <v>0.4</v>
      </c>
      <c r="AC201" s="200">
        <f t="shared" si="22"/>
        <v>0.75</v>
      </c>
      <c r="AD201" s="200">
        <f t="shared" si="22"/>
        <v>1</v>
      </c>
    </row>
    <row r="202" spans="1:30" s="254" customFormat="1" ht="69.75" customHeight="1" x14ac:dyDescent="0.25">
      <c r="A202" s="543"/>
      <c r="B202" s="247"/>
      <c r="C202" s="543"/>
      <c r="D202" s="397" t="s">
        <v>1216</v>
      </c>
      <c r="E202" s="275" t="s">
        <v>1217</v>
      </c>
      <c r="F202" s="398" t="s">
        <v>1218</v>
      </c>
      <c r="G202" s="399" t="s">
        <v>1227</v>
      </c>
      <c r="H202" s="400" t="s">
        <v>1227</v>
      </c>
      <c r="I202" s="399" t="s">
        <v>1227</v>
      </c>
      <c r="J202" s="402">
        <v>45000</v>
      </c>
      <c r="K202" s="402"/>
      <c r="L202" s="405">
        <v>56708</v>
      </c>
      <c r="M202" s="260" t="s">
        <v>1228</v>
      </c>
      <c r="N202" s="304" t="s">
        <v>1229</v>
      </c>
      <c r="O202" s="404">
        <v>12210</v>
      </c>
      <c r="P202" s="404">
        <v>22663</v>
      </c>
      <c r="Q202" s="406">
        <v>42247</v>
      </c>
      <c r="R202" s="405">
        <v>56708</v>
      </c>
      <c r="S202" s="400" t="s">
        <v>1230</v>
      </c>
      <c r="T202" s="400" t="s">
        <v>1231</v>
      </c>
      <c r="U202" s="400"/>
      <c r="V202" s="260" t="s">
        <v>1228</v>
      </c>
      <c r="W202" s="260" t="s">
        <v>1225</v>
      </c>
      <c r="X202" s="304" t="s">
        <v>1226</v>
      </c>
      <c r="Y202" s="304"/>
      <c r="AA202" s="200">
        <f t="shared" si="22"/>
        <v>0.27133333333333332</v>
      </c>
      <c r="AB202" s="200">
        <f t="shared" si="22"/>
        <v>0.50362222222222219</v>
      </c>
      <c r="AC202" s="200">
        <f t="shared" si="22"/>
        <v>0.93882222222222222</v>
      </c>
      <c r="AD202" s="200">
        <f t="shared" si="22"/>
        <v>1.2601777777777778</v>
      </c>
    </row>
    <row r="203" spans="1:30" s="254" customFormat="1" ht="45.75" customHeight="1" x14ac:dyDescent="0.25">
      <c r="A203" s="543"/>
      <c r="B203" s="247"/>
      <c r="C203" s="543"/>
      <c r="D203" s="397" t="s">
        <v>1216</v>
      </c>
      <c r="E203" s="275" t="s">
        <v>1217</v>
      </c>
      <c r="F203" s="398" t="s">
        <v>1218</v>
      </c>
      <c r="G203" s="399" t="s">
        <v>1232</v>
      </c>
      <c r="H203" s="400" t="s">
        <v>1232</v>
      </c>
      <c r="I203" s="399" t="s">
        <v>1232</v>
      </c>
      <c r="J203" s="402">
        <v>8000</v>
      </c>
      <c r="K203" s="402"/>
      <c r="L203" s="407">
        <v>9165</v>
      </c>
      <c r="M203" s="251" t="s">
        <v>1233</v>
      </c>
      <c r="N203" s="205" t="s">
        <v>1229</v>
      </c>
      <c r="O203" s="404">
        <v>1168</v>
      </c>
      <c r="P203" s="404">
        <v>3117</v>
      </c>
      <c r="Q203" s="408">
        <v>6141</v>
      </c>
      <c r="R203" s="407">
        <v>9165</v>
      </c>
      <c r="S203" s="400" t="s">
        <v>1234</v>
      </c>
      <c r="T203" s="400" t="s">
        <v>1235</v>
      </c>
      <c r="U203" s="400"/>
      <c r="V203" s="251" t="s">
        <v>1233</v>
      </c>
      <c r="W203" s="260" t="s">
        <v>1225</v>
      </c>
      <c r="X203" s="304" t="s">
        <v>1226</v>
      </c>
      <c r="Y203" s="304"/>
      <c r="AA203" s="200">
        <f t="shared" si="22"/>
        <v>0.14599999999999999</v>
      </c>
      <c r="AB203" s="200">
        <f t="shared" si="22"/>
        <v>0.389625</v>
      </c>
      <c r="AC203" s="200">
        <f t="shared" si="22"/>
        <v>0.767625</v>
      </c>
      <c r="AD203" s="200">
        <f t="shared" si="22"/>
        <v>1.1456249999999999</v>
      </c>
    </row>
    <row r="204" spans="1:30" s="254" customFormat="1" ht="53.25" customHeight="1" x14ac:dyDescent="0.25">
      <c r="A204" s="543"/>
      <c r="B204" s="247"/>
      <c r="C204" s="543"/>
      <c r="D204" s="397" t="s">
        <v>1216</v>
      </c>
      <c r="E204" s="275" t="s">
        <v>1217</v>
      </c>
      <c r="F204" s="398" t="s">
        <v>1218</v>
      </c>
      <c r="G204" s="399" t="s">
        <v>1236</v>
      </c>
      <c r="H204" s="400" t="s">
        <v>1236</v>
      </c>
      <c r="I204" s="399" t="s">
        <v>1236</v>
      </c>
      <c r="J204" s="402">
        <v>3000</v>
      </c>
      <c r="K204" s="402"/>
      <c r="L204" s="407">
        <v>4080</v>
      </c>
      <c r="M204" s="260" t="s">
        <v>1237</v>
      </c>
      <c r="N204" s="304" t="s">
        <v>1229</v>
      </c>
      <c r="O204" s="404">
        <v>983</v>
      </c>
      <c r="P204" s="404">
        <v>1735</v>
      </c>
      <c r="Q204" s="408">
        <v>2788</v>
      </c>
      <c r="R204" s="407">
        <v>4080</v>
      </c>
      <c r="S204" s="400" t="s">
        <v>1238</v>
      </c>
      <c r="T204" s="400" t="s">
        <v>1239</v>
      </c>
      <c r="U204" s="400"/>
      <c r="V204" s="260" t="s">
        <v>1237</v>
      </c>
      <c r="W204" s="260" t="s">
        <v>1225</v>
      </c>
      <c r="X204" s="304" t="s">
        <v>1226</v>
      </c>
      <c r="Y204" s="304"/>
      <c r="AA204" s="200">
        <f t="shared" si="22"/>
        <v>0.32766666666666666</v>
      </c>
      <c r="AB204" s="200">
        <f t="shared" si="22"/>
        <v>0.57833333333333337</v>
      </c>
      <c r="AC204" s="200">
        <f t="shared" si="22"/>
        <v>0.92933333333333334</v>
      </c>
      <c r="AD204" s="200">
        <f t="shared" si="22"/>
        <v>1.36</v>
      </c>
    </row>
    <row r="212" spans="1:15" ht="16.5" thickBot="1" x14ac:dyDescent="0.3">
      <c r="O212" s="468"/>
    </row>
    <row r="213" spans="1:15" ht="25.5" x14ac:dyDescent="0.25">
      <c r="A213" s="412" t="s">
        <v>262</v>
      </c>
      <c r="B213" s="412" t="s">
        <v>1240</v>
      </c>
      <c r="C213" s="413" t="s">
        <v>151</v>
      </c>
      <c r="D213" s="413" t="s">
        <v>152</v>
      </c>
      <c r="E213" s="413" t="s">
        <v>252</v>
      </c>
      <c r="F213" s="413" t="s">
        <v>153</v>
      </c>
      <c r="G213" s="413" t="s">
        <v>253</v>
      </c>
      <c r="H213" s="413" t="s">
        <v>154</v>
      </c>
      <c r="I213" s="413" t="s">
        <v>133</v>
      </c>
      <c r="J213" s="413" t="s">
        <v>254</v>
      </c>
      <c r="K213" s="413" t="s">
        <v>155</v>
      </c>
      <c r="L213" s="413" t="s">
        <v>255</v>
      </c>
      <c r="M213" s="414" t="s">
        <v>263</v>
      </c>
      <c r="O213" s="469"/>
    </row>
    <row r="214" spans="1:15" ht="16.5" hidden="1" customHeight="1" x14ac:dyDescent="0.25">
      <c r="A214" s="539" t="s">
        <v>264</v>
      </c>
      <c r="B214" s="415">
        <v>1</v>
      </c>
      <c r="C214" s="416">
        <f>+AA75</f>
        <v>0.2738657230435062</v>
      </c>
      <c r="D214" s="416">
        <v>0.24786290238881656</v>
      </c>
      <c r="E214" s="416">
        <v>0.23624999999999999</v>
      </c>
      <c r="F214" s="416">
        <v>0.14400000000000002</v>
      </c>
      <c r="G214" s="416">
        <v>0.17647058823529413</v>
      </c>
      <c r="H214" s="416">
        <v>0.30400000000000005</v>
      </c>
      <c r="I214" s="416">
        <v>0.15</v>
      </c>
      <c r="J214" s="416">
        <v>0.58899999999999997</v>
      </c>
      <c r="K214" s="416">
        <v>0.34714285714285714</v>
      </c>
      <c r="L214" s="416">
        <v>0.33</v>
      </c>
      <c r="M214" s="417">
        <f>+AVERAGE(C214:L214)</f>
        <v>0.27985920708104739</v>
      </c>
      <c r="O214" s="470"/>
    </row>
    <row r="215" spans="1:15" ht="16.5" hidden="1" customHeight="1" x14ac:dyDescent="0.25">
      <c r="A215" s="540"/>
      <c r="B215" s="418">
        <v>2</v>
      </c>
      <c r="C215" s="419">
        <v>0.41914121724886932</v>
      </c>
      <c r="D215" s="419">
        <v>0.3987424803733256</v>
      </c>
      <c r="E215" s="419">
        <v>0.4678951388888889</v>
      </c>
      <c r="F215" s="419">
        <v>0.48599999999999993</v>
      </c>
      <c r="G215" s="419">
        <v>0.16691764705882353</v>
      </c>
      <c r="H215" s="419">
        <v>0.40400000000000008</v>
      </c>
      <c r="I215" s="419">
        <v>0.3</v>
      </c>
      <c r="J215" s="419">
        <v>0.73025000000000007</v>
      </c>
      <c r="K215" s="419">
        <v>0.7014285714285714</v>
      </c>
      <c r="L215" s="419">
        <v>0.6</v>
      </c>
      <c r="M215" s="417">
        <f t="shared" ref="M215:M217" si="23">+AVERAGE(C215:L215)</f>
        <v>0.46743750549984781</v>
      </c>
      <c r="O215" s="470"/>
    </row>
    <row r="216" spans="1:15" ht="16.5" hidden="1" customHeight="1" x14ac:dyDescent="0.25">
      <c r="A216" s="540"/>
      <c r="B216" s="418">
        <v>3</v>
      </c>
      <c r="C216" s="419">
        <v>0.52798260093100025</v>
      </c>
      <c r="D216" s="419">
        <v>0.60492798541057247</v>
      </c>
      <c r="E216" s="419">
        <v>0.84644513888888895</v>
      </c>
      <c r="F216" s="419">
        <v>0.61266666666666669</v>
      </c>
      <c r="G216" s="419">
        <v>0.29412941176470586</v>
      </c>
      <c r="H216" s="419">
        <v>0.59344444444444433</v>
      </c>
      <c r="I216" s="419">
        <v>0.625</v>
      </c>
      <c r="J216" s="419">
        <v>1.3109999999999999</v>
      </c>
      <c r="K216" s="419">
        <v>1.0428571428571429</v>
      </c>
      <c r="L216" s="419">
        <v>0.8</v>
      </c>
      <c r="M216" s="417">
        <f t="shared" si="23"/>
        <v>0.72584533909634197</v>
      </c>
      <c r="O216" s="470"/>
    </row>
    <row r="217" spans="1:15" ht="39.75" customHeight="1" x14ac:dyDescent="0.25">
      <c r="A217" s="540"/>
      <c r="B217" s="418">
        <v>4</v>
      </c>
      <c r="C217" s="538">
        <v>0.89957606293897407</v>
      </c>
      <c r="D217" s="538">
        <v>0.80993893954000806</v>
      </c>
      <c r="E217" s="538">
        <v>1</v>
      </c>
      <c r="F217" s="538">
        <v>1</v>
      </c>
      <c r="G217" s="538">
        <v>0.51604117647058823</v>
      </c>
      <c r="H217" s="538">
        <v>0.85255555555555551</v>
      </c>
      <c r="I217" s="538">
        <v>0.97499999999999998</v>
      </c>
      <c r="J217" s="538">
        <v>0.97140000000000004</v>
      </c>
      <c r="K217" s="538">
        <v>1</v>
      </c>
      <c r="L217" s="538">
        <v>1</v>
      </c>
      <c r="M217" s="472">
        <f t="shared" si="23"/>
        <v>0.90245117345051251</v>
      </c>
      <c r="O217" s="470"/>
    </row>
    <row r="218" spans="1:15" ht="38.25" customHeight="1" thickBot="1" x14ac:dyDescent="0.3">
      <c r="A218" s="541"/>
      <c r="B218" s="535" t="s">
        <v>1241</v>
      </c>
      <c r="C218" s="536">
        <v>0.1</v>
      </c>
      <c r="D218" s="536">
        <v>0.115</v>
      </c>
      <c r="E218" s="536">
        <v>0.104</v>
      </c>
      <c r="F218" s="536">
        <v>0.1072</v>
      </c>
      <c r="G218" s="536">
        <v>4.3999999999999997E-2</v>
      </c>
      <c r="H218" s="536">
        <v>9.0800000000000006E-2</v>
      </c>
      <c r="I218" s="536">
        <v>0.13500000000000001</v>
      </c>
      <c r="J218" s="536">
        <v>3.4000000000000002E-2</v>
      </c>
      <c r="K218" s="536">
        <v>0.15</v>
      </c>
      <c r="L218" s="536">
        <v>0.12</v>
      </c>
      <c r="M218" s="537">
        <f>SUM(C218:L218)</f>
        <v>1</v>
      </c>
      <c r="O218" s="471"/>
    </row>
    <row r="219" spans="1:15" x14ac:dyDescent="0.25">
      <c r="D219" s="420"/>
      <c r="E219"/>
      <c r="F219"/>
      <c r="G219"/>
      <c r="H219"/>
      <c r="I219"/>
      <c r="J219"/>
      <c r="K219"/>
      <c r="L219"/>
      <c r="M219"/>
      <c r="N219"/>
      <c r="O219" s="147"/>
    </row>
    <row r="220" spans="1:15" x14ac:dyDescent="0.25">
      <c r="D220" s="420"/>
      <c r="E220" s="421"/>
      <c r="F220" s="421"/>
      <c r="G220" s="421"/>
      <c r="H220" s="421"/>
      <c r="I220" s="421"/>
      <c r="J220" s="421"/>
      <c r="K220" s="421"/>
      <c r="L220" s="421"/>
      <c r="M220" s="421"/>
      <c r="N220" s="421"/>
      <c r="O220" s="147"/>
    </row>
  </sheetData>
  <mergeCells count="515">
    <mergeCell ref="C3:G3"/>
    <mergeCell ref="A6:B6"/>
    <mergeCell ref="D6:Y6"/>
    <mergeCell ref="D9:D10"/>
    <mergeCell ref="E9:E10"/>
    <mergeCell ref="F9:F10"/>
    <mergeCell ref="G9:G10"/>
    <mergeCell ref="H9:H10"/>
    <mergeCell ref="I9:I10"/>
    <mergeCell ref="J9:J10"/>
    <mergeCell ref="AD9:AD10"/>
    <mergeCell ref="D11:D41"/>
    <mergeCell ref="E11:E13"/>
    <mergeCell ref="F11:F13"/>
    <mergeCell ref="F14:F18"/>
    <mergeCell ref="E15:E18"/>
    <mergeCell ref="E19:E21"/>
    <mergeCell ref="F19:F21"/>
    <mergeCell ref="E22:E34"/>
    <mergeCell ref="F22:F34"/>
    <mergeCell ref="W9:W10"/>
    <mergeCell ref="X9:X10"/>
    <mergeCell ref="Y9:Y10"/>
    <mergeCell ref="AA9:AA10"/>
    <mergeCell ref="AB9:AB10"/>
    <mergeCell ref="AC9:AC10"/>
    <mergeCell ref="K9:N9"/>
    <mergeCell ref="O9:R9"/>
    <mergeCell ref="S9:S10"/>
    <mergeCell ref="T9:T10"/>
    <mergeCell ref="U9:U10"/>
    <mergeCell ref="V9:V10"/>
    <mergeCell ref="D44:D46"/>
    <mergeCell ref="E44:E46"/>
    <mergeCell ref="D48:D69"/>
    <mergeCell ref="E48:E69"/>
    <mergeCell ref="F48:F69"/>
    <mergeCell ref="D70:D71"/>
    <mergeCell ref="E70:E71"/>
    <mergeCell ref="F70:F71"/>
    <mergeCell ref="E35:E37"/>
    <mergeCell ref="F35:F37"/>
    <mergeCell ref="E38:E40"/>
    <mergeCell ref="F38:F40"/>
    <mergeCell ref="D42:D43"/>
    <mergeCell ref="E42:E43"/>
    <mergeCell ref="F42:F43"/>
    <mergeCell ref="E76:E77"/>
    <mergeCell ref="F76:F77"/>
    <mergeCell ref="G76:G77"/>
    <mergeCell ref="AC85:AC86"/>
    <mergeCell ref="AD85:AD86"/>
    <mergeCell ref="A73:Y73"/>
    <mergeCell ref="A75:N75"/>
    <mergeCell ref="O75:R75"/>
    <mergeCell ref="S75:S77"/>
    <mergeCell ref="T75:T77"/>
    <mergeCell ref="U75:U77"/>
    <mergeCell ref="W75:W77"/>
    <mergeCell ref="X75:X77"/>
    <mergeCell ref="Y75:Y77"/>
    <mergeCell ref="A76:A77"/>
    <mergeCell ref="Y87:Y89"/>
    <mergeCell ref="V85:V86"/>
    <mergeCell ref="W85:W86"/>
    <mergeCell ref="X85:X86"/>
    <mergeCell ref="Y85:Y86"/>
    <mergeCell ref="AB76:AB77"/>
    <mergeCell ref="AC76:AC77"/>
    <mergeCell ref="AD76:AD77"/>
    <mergeCell ref="A78:A86"/>
    <mergeCell ref="D78:D86"/>
    <mergeCell ref="E78:E83"/>
    <mergeCell ref="E85:E86"/>
    <mergeCell ref="F85:F86"/>
    <mergeCell ref="G85:G86"/>
    <mergeCell ref="R85:R86"/>
    <mergeCell ref="H76:H77"/>
    <mergeCell ref="I76:I77"/>
    <mergeCell ref="J76:J77"/>
    <mergeCell ref="K76:N76"/>
    <mergeCell ref="V76:V77"/>
    <mergeCell ref="AA76:AA77"/>
    <mergeCell ref="B76:B77"/>
    <mergeCell ref="C76:C77"/>
    <mergeCell ref="D76:D77"/>
    <mergeCell ref="E88:E89"/>
    <mergeCell ref="F88:F89"/>
    <mergeCell ref="A87:N87"/>
    <mergeCell ref="O87:R87"/>
    <mergeCell ref="S87:S89"/>
    <mergeCell ref="T87:T89"/>
    <mergeCell ref="U87:U89"/>
    <mergeCell ref="W87:W89"/>
    <mergeCell ref="X87:X89"/>
    <mergeCell ref="F92:F93"/>
    <mergeCell ref="G92:G93"/>
    <mergeCell ref="AA85:AA86"/>
    <mergeCell ref="AB85:AB86"/>
    <mergeCell ref="AA88:AA89"/>
    <mergeCell ref="AB88:AB89"/>
    <mergeCell ref="AC88:AC89"/>
    <mergeCell ref="AD88:AD89"/>
    <mergeCell ref="A91:N91"/>
    <mergeCell ref="O91:R91"/>
    <mergeCell ref="S91:S93"/>
    <mergeCell ref="T91:T93"/>
    <mergeCell ref="U91:U93"/>
    <mergeCell ref="W91:W93"/>
    <mergeCell ref="G88:G89"/>
    <mergeCell ref="H88:H89"/>
    <mergeCell ref="I88:I89"/>
    <mergeCell ref="J88:J89"/>
    <mergeCell ref="K88:N88"/>
    <mergeCell ref="V88:V89"/>
    <mergeCell ref="A88:A89"/>
    <mergeCell ref="B88:B89"/>
    <mergeCell ref="C88:C89"/>
    <mergeCell ref="D88:D89"/>
    <mergeCell ref="AC92:AC93"/>
    <mergeCell ref="H92:H93"/>
    <mergeCell ref="AD92:AD93"/>
    <mergeCell ref="A94:A95"/>
    <mergeCell ref="B94:B95"/>
    <mergeCell ref="D94:D100"/>
    <mergeCell ref="E94:E98"/>
    <mergeCell ref="A96:A98"/>
    <mergeCell ref="B96:B98"/>
    <mergeCell ref="A99:A100"/>
    <mergeCell ref="B99:B100"/>
    <mergeCell ref="I92:I93"/>
    <mergeCell ref="J92:J93"/>
    <mergeCell ref="K92:N92"/>
    <mergeCell ref="V92:V93"/>
    <mergeCell ref="AA92:AA93"/>
    <mergeCell ref="AB92:AB93"/>
    <mergeCell ref="X91:X93"/>
    <mergeCell ref="Y91:Y93"/>
    <mergeCell ref="A92:A93"/>
    <mergeCell ref="B92:B93"/>
    <mergeCell ref="C92:C93"/>
    <mergeCell ref="D92:D93"/>
    <mergeCell ref="E92:E93"/>
    <mergeCell ref="A101:N101"/>
    <mergeCell ref="O101:R101"/>
    <mergeCell ref="S101:S103"/>
    <mergeCell ref="T101:T103"/>
    <mergeCell ref="U101:U103"/>
    <mergeCell ref="V101:V103"/>
    <mergeCell ref="H102:H103"/>
    <mergeCell ref="I102:I103"/>
    <mergeCell ref="J102:J103"/>
    <mergeCell ref="K102:N102"/>
    <mergeCell ref="E106:E107"/>
    <mergeCell ref="F106:F107"/>
    <mergeCell ref="G106:G107"/>
    <mergeCell ref="H106:H107"/>
    <mergeCell ref="AA102:AA103"/>
    <mergeCell ref="AB102:AB103"/>
    <mergeCell ref="AC102:AC103"/>
    <mergeCell ref="AD102:AD103"/>
    <mergeCell ref="A105:N105"/>
    <mergeCell ref="O105:R105"/>
    <mergeCell ref="S105:S107"/>
    <mergeCell ref="T105:T107"/>
    <mergeCell ref="U105:U107"/>
    <mergeCell ref="W105:W107"/>
    <mergeCell ref="W101:W103"/>
    <mergeCell ref="X101:X103"/>
    <mergeCell ref="Y101:Y103"/>
    <mergeCell ref="A102:A103"/>
    <mergeCell ref="B102:B103"/>
    <mergeCell ref="C102:C103"/>
    <mergeCell ref="D102:D103"/>
    <mergeCell ref="E102:E103"/>
    <mergeCell ref="F102:F103"/>
    <mergeCell ref="G102:G103"/>
    <mergeCell ref="AC113:AC114"/>
    <mergeCell ref="AD113:AD114"/>
    <mergeCell ref="AC106:AC107"/>
    <mergeCell ref="AD106:AD107"/>
    <mergeCell ref="A108:A116"/>
    <mergeCell ref="D108:D122"/>
    <mergeCell ref="E109:E112"/>
    <mergeCell ref="F109:F112"/>
    <mergeCell ref="H109:H112"/>
    <mergeCell ref="I109:I112"/>
    <mergeCell ref="J109:J112"/>
    <mergeCell ref="K109:K112"/>
    <mergeCell ref="I106:I107"/>
    <mergeCell ref="J106:J107"/>
    <mergeCell ref="K106:N106"/>
    <mergeCell ref="V106:V107"/>
    <mergeCell ref="AA106:AA107"/>
    <mergeCell ref="AB106:AB107"/>
    <mergeCell ref="X105:X107"/>
    <mergeCell ref="Y105:Y107"/>
    <mergeCell ref="A106:A107"/>
    <mergeCell ref="B106:B107"/>
    <mergeCell ref="C106:C107"/>
    <mergeCell ref="D106:D107"/>
    <mergeCell ref="L109:L112"/>
    <mergeCell ref="M109:M112"/>
    <mergeCell ref="N109:N112"/>
    <mergeCell ref="O109:O112"/>
    <mergeCell ref="P109:P112"/>
    <mergeCell ref="Q109:Q112"/>
    <mergeCell ref="Y113:Y114"/>
    <mergeCell ref="AA113:AA114"/>
    <mergeCell ref="AB113:AB114"/>
    <mergeCell ref="X109:X112"/>
    <mergeCell ref="Y109:Y112"/>
    <mergeCell ref="AA109:AA112"/>
    <mergeCell ref="AB109:AB112"/>
    <mergeCell ref="AC109:AC112"/>
    <mergeCell ref="AD109:AD112"/>
    <mergeCell ref="R109:R112"/>
    <mergeCell ref="S109:S112"/>
    <mergeCell ref="T109:T112"/>
    <mergeCell ref="U109:U112"/>
    <mergeCell ref="V109:V112"/>
    <mergeCell ref="W109:W112"/>
    <mergeCell ref="A117:A119"/>
    <mergeCell ref="C117:C118"/>
    <mergeCell ref="S113:S114"/>
    <mergeCell ref="T113:T114"/>
    <mergeCell ref="U113:U114"/>
    <mergeCell ref="V113:V114"/>
    <mergeCell ref="W113:W114"/>
    <mergeCell ref="X113:X114"/>
    <mergeCell ref="M113:M114"/>
    <mergeCell ref="N113:N114"/>
    <mergeCell ref="O113:O114"/>
    <mergeCell ref="P113:P114"/>
    <mergeCell ref="Q113:Q114"/>
    <mergeCell ref="R113:R114"/>
    <mergeCell ref="E113:E114"/>
    <mergeCell ref="H113:H114"/>
    <mergeCell ref="I113:I114"/>
    <mergeCell ref="J113:J114"/>
    <mergeCell ref="K113:K114"/>
    <mergeCell ref="L113:L114"/>
    <mergeCell ref="M120:M122"/>
    <mergeCell ref="N120:N122"/>
    <mergeCell ref="O120:O122"/>
    <mergeCell ref="P120:P122"/>
    <mergeCell ref="A120:A122"/>
    <mergeCell ref="E120:E122"/>
    <mergeCell ref="F120:F122"/>
    <mergeCell ref="H120:H122"/>
    <mergeCell ref="I120:I122"/>
    <mergeCell ref="J120:J122"/>
    <mergeCell ref="AD120:AD122"/>
    <mergeCell ref="A123:N123"/>
    <mergeCell ref="O123:R123"/>
    <mergeCell ref="S123:S125"/>
    <mergeCell ref="T123:T125"/>
    <mergeCell ref="U123:U125"/>
    <mergeCell ref="W123:W125"/>
    <mergeCell ref="X123:X125"/>
    <mergeCell ref="Y123:Y125"/>
    <mergeCell ref="A124:A125"/>
    <mergeCell ref="W120:W122"/>
    <mergeCell ref="X120:X122"/>
    <mergeCell ref="Y120:Y122"/>
    <mergeCell ref="AA120:AA122"/>
    <mergeCell ref="AB120:AB122"/>
    <mergeCell ref="AC120:AC122"/>
    <mergeCell ref="Q120:Q122"/>
    <mergeCell ref="R120:R122"/>
    <mergeCell ref="S120:S122"/>
    <mergeCell ref="T120:T122"/>
    <mergeCell ref="U120:U122"/>
    <mergeCell ref="V120:V122"/>
    <mergeCell ref="K120:K122"/>
    <mergeCell ref="L120:L122"/>
    <mergeCell ref="AD124:AD125"/>
    <mergeCell ref="B126:B128"/>
    <mergeCell ref="C126:C128"/>
    <mergeCell ref="D126:D152"/>
    <mergeCell ref="E126:E152"/>
    <mergeCell ref="B129:B137"/>
    <mergeCell ref="C129:C137"/>
    <mergeCell ref="B139:B140"/>
    <mergeCell ref="H124:H125"/>
    <mergeCell ref="I124:I125"/>
    <mergeCell ref="J124:J125"/>
    <mergeCell ref="K124:N124"/>
    <mergeCell ref="V124:V125"/>
    <mergeCell ref="AA124:AA125"/>
    <mergeCell ref="B124:B125"/>
    <mergeCell ref="C124:C125"/>
    <mergeCell ref="D124:D125"/>
    <mergeCell ref="E124:E125"/>
    <mergeCell ref="F124:F125"/>
    <mergeCell ref="G124:G125"/>
    <mergeCell ref="C139:C140"/>
    <mergeCell ref="B141:B142"/>
    <mergeCell ref="C141:C142"/>
    <mergeCell ref="B143:B146"/>
    <mergeCell ref="C143:C146"/>
    <mergeCell ref="B147:B149"/>
    <mergeCell ref="C147:C149"/>
    <mergeCell ref="AB124:AB125"/>
    <mergeCell ref="AC124:AC125"/>
    <mergeCell ref="A154:A155"/>
    <mergeCell ref="B154:B155"/>
    <mergeCell ref="C154:C155"/>
    <mergeCell ref="D154:D155"/>
    <mergeCell ref="E154:E155"/>
    <mergeCell ref="F154:F155"/>
    <mergeCell ref="B150:B151"/>
    <mergeCell ref="C150:C151"/>
    <mergeCell ref="A153:N153"/>
    <mergeCell ref="G154:G155"/>
    <mergeCell ref="H154:H155"/>
    <mergeCell ref="I154:I155"/>
    <mergeCell ref="J154:J155"/>
    <mergeCell ref="K154:N154"/>
    <mergeCell ref="V154:V155"/>
    <mergeCell ref="AA154:AA155"/>
    <mergeCell ref="AB154:AB155"/>
    <mergeCell ref="AC154:AC155"/>
    <mergeCell ref="AD154:AD155"/>
    <mergeCell ref="U153:U155"/>
    <mergeCell ref="W153:W155"/>
    <mergeCell ref="X153:X155"/>
    <mergeCell ref="Y153:Y155"/>
    <mergeCell ref="O153:R153"/>
    <mergeCell ref="S153:S155"/>
    <mergeCell ref="T153:T155"/>
    <mergeCell ref="H174:H175"/>
    <mergeCell ref="I174:I175"/>
    <mergeCell ref="AD174:AD175"/>
    <mergeCell ref="AA174:AA175"/>
    <mergeCell ref="AB174:AB175"/>
    <mergeCell ref="AC174:AC175"/>
    <mergeCell ref="A156:A172"/>
    <mergeCell ref="D156:D172"/>
    <mergeCell ref="Y171:Y172"/>
    <mergeCell ref="A173:N173"/>
    <mergeCell ref="O173:R173"/>
    <mergeCell ref="S173:S175"/>
    <mergeCell ref="T173:T175"/>
    <mergeCell ref="U173:U175"/>
    <mergeCell ref="W173:W175"/>
    <mergeCell ref="X173:X175"/>
    <mergeCell ref="J174:J175"/>
    <mergeCell ref="K174:N174"/>
    <mergeCell ref="V174:V175"/>
    <mergeCell ref="Y173:Y175"/>
    <mergeCell ref="A174:A175"/>
    <mergeCell ref="B174:B175"/>
    <mergeCell ref="C174:C175"/>
    <mergeCell ref="D174:D175"/>
    <mergeCell ref="E174:E175"/>
    <mergeCell ref="F174:F175"/>
    <mergeCell ref="G174:G175"/>
    <mergeCell ref="A176:A177"/>
    <mergeCell ref="D176:D184"/>
    <mergeCell ref="E176:E177"/>
    <mergeCell ref="F176:F177"/>
    <mergeCell ref="G176:G177"/>
    <mergeCell ref="H176:H177"/>
    <mergeCell ref="I176:I177"/>
    <mergeCell ref="J176:J177"/>
    <mergeCell ref="K176:K177"/>
    <mergeCell ref="A178:A179"/>
    <mergeCell ref="E178:E179"/>
    <mergeCell ref="F178:F179"/>
    <mergeCell ref="G178:G179"/>
    <mergeCell ref="H178:H179"/>
    <mergeCell ref="K178:K179"/>
    <mergeCell ref="A181:A182"/>
    <mergeCell ref="E181:E182"/>
    <mergeCell ref="F181:F182"/>
    <mergeCell ref="G181:G182"/>
    <mergeCell ref="H181:H182"/>
    <mergeCell ref="I181:I182"/>
    <mergeCell ref="J181:J182"/>
    <mergeCell ref="K181:K182"/>
    <mergeCell ref="I178:I179"/>
    <mergeCell ref="R176:R177"/>
    <mergeCell ref="S176:S177"/>
    <mergeCell ref="T176:T177"/>
    <mergeCell ref="U176:U177"/>
    <mergeCell ref="L176:L177"/>
    <mergeCell ref="M176:M177"/>
    <mergeCell ref="N176:N177"/>
    <mergeCell ref="O176:O177"/>
    <mergeCell ref="P176:P177"/>
    <mergeCell ref="Q176:Q177"/>
    <mergeCell ref="U178:U179"/>
    <mergeCell ref="W178:W179"/>
    <mergeCell ref="X178:X179"/>
    <mergeCell ref="Y178:Y179"/>
    <mergeCell ref="AA178:AA179"/>
    <mergeCell ref="AB178:AB179"/>
    <mergeCell ref="O178:O179"/>
    <mergeCell ref="P178:P179"/>
    <mergeCell ref="Q178:Q179"/>
    <mergeCell ref="R178:R179"/>
    <mergeCell ref="S178:S179"/>
    <mergeCell ref="T178:T179"/>
    <mergeCell ref="Y176:Y177"/>
    <mergeCell ref="AA176:AA177"/>
    <mergeCell ref="AB176:AB177"/>
    <mergeCell ref="AC176:AC177"/>
    <mergeCell ref="AD176:AD177"/>
    <mergeCell ref="W176:W177"/>
    <mergeCell ref="X176:X177"/>
    <mergeCell ref="AC178:AC179"/>
    <mergeCell ref="AD178:AD179"/>
    <mergeCell ref="J178:J179"/>
    <mergeCell ref="A183:A184"/>
    <mergeCell ref="E183:E184"/>
    <mergeCell ref="F183:F184"/>
    <mergeCell ref="G183:G184"/>
    <mergeCell ref="H183:H184"/>
    <mergeCell ref="R181:R182"/>
    <mergeCell ref="S181:S182"/>
    <mergeCell ref="T181:T182"/>
    <mergeCell ref="L178:L179"/>
    <mergeCell ref="M178:M179"/>
    <mergeCell ref="N178:N179"/>
    <mergeCell ref="U181:U182"/>
    <mergeCell ref="L181:L182"/>
    <mergeCell ref="M181:M182"/>
    <mergeCell ref="N181:N182"/>
    <mergeCell ref="O181:O182"/>
    <mergeCell ref="P181:P182"/>
    <mergeCell ref="Q181:Q182"/>
    <mergeCell ref="K183:K184"/>
    <mergeCell ref="L183:L184"/>
    <mergeCell ref="M183:M184"/>
    <mergeCell ref="N183:N184"/>
    <mergeCell ref="Y181:Y182"/>
    <mergeCell ref="AA181:AA182"/>
    <mergeCell ref="AB181:AB182"/>
    <mergeCell ref="AC181:AC182"/>
    <mergeCell ref="AD181:AD182"/>
    <mergeCell ref="W181:W182"/>
    <mergeCell ref="X181:X182"/>
    <mergeCell ref="AC183:AC184"/>
    <mergeCell ref="AD183:AD184"/>
    <mergeCell ref="AA183:AA184"/>
    <mergeCell ref="AB183:AB184"/>
    <mergeCell ref="A185:N185"/>
    <mergeCell ref="O185:R185"/>
    <mergeCell ref="S185:S187"/>
    <mergeCell ref="T185:T187"/>
    <mergeCell ref="U185:U187"/>
    <mergeCell ref="W185:W187"/>
    <mergeCell ref="X185:X187"/>
    <mergeCell ref="Y185:Y187"/>
    <mergeCell ref="U183:U184"/>
    <mergeCell ref="W183:W184"/>
    <mergeCell ref="X183:X184"/>
    <mergeCell ref="Y183:Y184"/>
    <mergeCell ref="O183:O184"/>
    <mergeCell ref="P183:P184"/>
    <mergeCell ref="Q183:Q184"/>
    <mergeCell ref="R183:R184"/>
    <mergeCell ref="S183:S184"/>
    <mergeCell ref="T183:T184"/>
    <mergeCell ref="I183:I184"/>
    <mergeCell ref="J183:J184"/>
    <mergeCell ref="J199:J200"/>
    <mergeCell ref="K199:N199"/>
    <mergeCell ref="V199:V200"/>
    <mergeCell ref="AA186:AA187"/>
    <mergeCell ref="AB186:AB187"/>
    <mergeCell ref="AC186:AC187"/>
    <mergeCell ref="AD186:AD187"/>
    <mergeCell ref="A188:A190"/>
    <mergeCell ref="B188:B190"/>
    <mergeCell ref="D188:D197"/>
    <mergeCell ref="E188:E197"/>
    <mergeCell ref="A191:A196"/>
    <mergeCell ref="G186:G187"/>
    <mergeCell ref="H186:H187"/>
    <mergeCell ref="I186:I187"/>
    <mergeCell ref="J186:J187"/>
    <mergeCell ref="K186:N186"/>
    <mergeCell ref="V186:V187"/>
    <mergeCell ref="A186:A187"/>
    <mergeCell ref="B186:B187"/>
    <mergeCell ref="C186:C187"/>
    <mergeCell ref="D186:D187"/>
    <mergeCell ref="E186:E187"/>
    <mergeCell ref="F186:F187"/>
    <mergeCell ref="A214:A218"/>
    <mergeCell ref="AA199:AA200"/>
    <mergeCell ref="AB199:AB200"/>
    <mergeCell ref="AC199:AC200"/>
    <mergeCell ref="AD199:AD200"/>
    <mergeCell ref="A201:A204"/>
    <mergeCell ref="C201:C204"/>
    <mergeCell ref="X198:X200"/>
    <mergeCell ref="Y198:Y200"/>
    <mergeCell ref="A199:A200"/>
    <mergeCell ref="B199:B200"/>
    <mergeCell ref="C199:C200"/>
    <mergeCell ref="D199:D200"/>
    <mergeCell ref="E199:E200"/>
    <mergeCell ref="F199:F200"/>
    <mergeCell ref="G199:G200"/>
    <mergeCell ref="H199:H200"/>
    <mergeCell ref="A198:N198"/>
    <mergeCell ref="O198:R198"/>
    <mergeCell ref="S198:S200"/>
    <mergeCell ref="T198:T200"/>
    <mergeCell ref="U198:U200"/>
    <mergeCell ref="W198:W200"/>
    <mergeCell ref="I199:I200"/>
  </mergeCells>
  <dataValidations count="1">
    <dataValidation type="decimal" operator="greaterThanOrEqual" allowBlank="1" showInputMessage="1" showErrorMessage="1" error="El valor reportado es inferior a lo reportado en el trimestre anterior. Recuerde el valor es acumulado._x000a_Ej. (% de avance primer trimestre+%de avance segundo trimestre)" sqref="P176 P180:P181 P178 P183" xr:uid="{0D137463-1CCD-4BB1-8182-6954BFAC0464}">
      <formula1>R176</formula1>
    </dataValidation>
  </dataValidations>
  <hyperlinks>
    <hyperlink ref="X149" r:id="rId1" xr:uid="{16C6D451-F8A1-4C53-8B7E-799EEC6DF84A}"/>
    <hyperlink ref="X80" r:id="rId2" xr:uid="{0282048D-044A-42F9-8CAC-556DF35E3FC5}"/>
    <hyperlink ref="W82" r:id="rId3" display="file://icfesserv5/Analisisitems$/index.html_x000a__x000a_Documentos y salidas de las corridas relacionadas con la calificación de Saber 3,5, 9 y Saber TyT. " xr:uid="{B67D1AC9-CC3C-4650-AED0-2D35BD153191}"/>
  </hyperlinks>
  <pageMargins left="0.7" right="0.7" top="0.75" bottom="0.75" header="0.3" footer="0.3"/>
  <pageSetup orientation="portrait" r:id="rId4"/>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49"/>
  <sheetViews>
    <sheetView zoomScale="70" zoomScaleNormal="70" workbookViewId="0">
      <pane ySplit="8" topLeftCell="A36" activePane="bottomLeft" state="frozen"/>
      <selection pane="bottomLeft" activeCell="V41" sqref="V41:V44"/>
    </sheetView>
  </sheetViews>
  <sheetFormatPr baseColWidth="10" defaultRowHeight="14.25" x14ac:dyDescent="0.2"/>
  <cols>
    <col min="1" max="1" width="42.28515625" style="70" customWidth="1"/>
    <col min="2" max="2" width="30.28515625" style="70" customWidth="1"/>
    <col min="3" max="3" width="31.140625" style="70" customWidth="1"/>
    <col min="4" max="5" width="8.140625" style="70" hidden="1" customWidth="1"/>
    <col min="6" max="6" width="9.7109375" style="70" hidden="1" customWidth="1"/>
    <col min="7" max="7" width="16.140625" style="69" customWidth="1"/>
    <col min="8" max="8" width="53.28515625" style="70" customWidth="1"/>
    <col min="9" max="9" width="23.28515625" style="70" customWidth="1"/>
    <col min="10" max="10" width="15.140625" style="70" customWidth="1"/>
    <col min="11" max="11" width="13.85546875" style="70" customWidth="1"/>
    <col min="12" max="12" width="15.7109375" style="70" customWidth="1"/>
    <col min="13" max="13" width="10.140625" style="70" hidden="1" customWidth="1"/>
    <col min="14" max="14" width="9.28515625" style="70" hidden="1" customWidth="1"/>
    <col min="15" max="18" width="11.42578125" style="70"/>
    <col min="19" max="19" width="12.85546875" style="70" customWidth="1"/>
    <col min="20" max="20" width="14.85546875" style="70" customWidth="1"/>
    <col min="21" max="22" width="11.42578125" style="70"/>
    <col min="23" max="23" width="14.85546875" style="70" customWidth="1"/>
    <col min="24" max="24" width="11.42578125" style="70"/>
    <col min="25" max="25" width="15.85546875" style="70" customWidth="1"/>
    <col min="26" max="16384" width="11.42578125" style="70"/>
  </cols>
  <sheetData>
    <row r="1" spans="1:25" x14ac:dyDescent="0.2">
      <c r="A1" s="69"/>
    </row>
    <row r="2" spans="1:25" x14ac:dyDescent="0.2">
      <c r="A2" s="69"/>
    </row>
    <row r="3" spans="1:25" ht="47.25" customHeight="1" x14ac:dyDescent="0.2">
      <c r="A3" s="69"/>
      <c r="E3" s="106" t="s">
        <v>157</v>
      </c>
      <c r="F3" s="71"/>
      <c r="G3" s="139"/>
      <c r="H3" s="71"/>
      <c r="I3" s="72"/>
    </row>
    <row r="4" spans="1:25" ht="46.5" customHeight="1" x14ac:dyDescent="0.2">
      <c r="A4" s="69"/>
      <c r="E4" s="72"/>
      <c r="F4" s="72"/>
      <c r="G4" s="140"/>
      <c r="H4" s="72"/>
      <c r="I4" s="72"/>
    </row>
    <row r="5" spans="1:25" ht="15.75" x14ac:dyDescent="0.25">
      <c r="A5" s="73"/>
      <c r="B5" s="4"/>
      <c r="C5" s="2"/>
      <c r="D5" s="2"/>
      <c r="E5" s="2"/>
      <c r="F5" s="2"/>
      <c r="G5" s="141"/>
      <c r="H5" s="2"/>
      <c r="I5" s="2"/>
      <c r="J5" s="1"/>
      <c r="K5" s="1"/>
      <c r="L5" s="3"/>
      <c r="M5" s="3"/>
      <c r="N5" s="3"/>
    </row>
    <row r="6" spans="1:25" ht="59.25" customHeight="1" x14ac:dyDescent="0.2">
      <c r="A6" s="79" t="s">
        <v>21</v>
      </c>
      <c r="B6" s="653" t="s">
        <v>0</v>
      </c>
      <c r="C6" s="654"/>
      <c r="D6" s="654"/>
      <c r="E6" s="654"/>
      <c r="F6" s="654"/>
      <c r="G6" s="654"/>
      <c r="H6" s="654"/>
      <c r="I6" s="654"/>
      <c r="J6" s="654"/>
      <c r="K6" s="654"/>
      <c r="L6" s="654"/>
      <c r="M6" s="654"/>
      <c r="N6" s="654"/>
      <c r="O6" s="654"/>
      <c r="P6" s="654"/>
      <c r="Q6" s="654"/>
      <c r="R6" s="654"/>
      <c r="S6" s="654"/>
      <c r="T6" s="654"/>
      <c r="U6" s="654"/>
      <c r="V6" s="654"/>
      <c r="W6" s="654"/>
      <c r="X6" s="654"/>
      <c r="Y6" s="654"/>
    </row>
    <row r="7" spans="1:25" ht="78" customHeight="1" x14ac:dyDescent="0.2">
      <c r="A7" s="633" t="s">
        <v>18</v>
      </c>
      <c r="B7" s="639" t="s">
        <v>2</v>
      </c>
      <c r="C7" s="639" t="s">
        <v>3</v>
      </c>
      <c r="D7" s="639" t="s">
        <v>4</v>
      </c>
      <c r="E7" s="639"/>
      <c r="F7" s="639"/>
      <c r="G7" s="639"/>
      <c r="H7" s="639" t="s">
        <v>5</v>
      </c>
      <c r="I7" s="639" t="s">
        <v>6</v>
      </c>
      <c r="J7" s="639" t="s">
        <v>57</v>
      </c>
      <c r="K7" s="639"/>
      <c r="L7" s="639" t="s">
        <v>7</v>
      </c>
      <c r="M7" s="650" t="s">
        <v>276</v>
      </c>
      <c r="N7" s="651"/>
      <c r="O7" s="651"/>
      <c r="P7" s="651"/>
      <c r="Q7" s="651"/>
      <c r="R7" s="651"/>
      <c r="S7" s="651"/>
      <c r="T7" s="651"/>
      <c r="U7" s="651"/>
      <c r="V7" s="651"/>
      <c r="W7" s="651"/>
      <c r="X7" s="651"/>
      <c r="Y7" s="652"/>
    </row>
    <row r="8" spans="1:25" ht="72.75" customHeight="1" x14ac:dyDescent="0.2">
      <c r="A8" s="634"/>
      <c r="B8" s="639"/>
      <c r="C8" s="639"/>
      <c r="D8" s="5" t="s">
        <v>8</v>
      </c>
      <c r="E8" s="5" t="s">
        <v>9</v>
      </c>
      <c r="F8" s="5" t="s">
        <v>10</v>
      </c>
      <c r="G8" s="5" t="s">
        <v>11</v>
      </c>
      <c r="H8" s="639"/>
      <c r="I8" s="639"/>
      <c r="J8" s="91" t="s">
        <v>12</v>
      </c>
      <c r="K8" s="91" t="s">
        <v>13</v>
      </c>
      <c r="L8" s="639"/>
      <c r="M8" s="458" t="s">
        <v>8</v>
      </c>
      <c r="N8" s="458" t="s">
        <v>9</v>
      </c>
      <c r="O8" s="460" t="s">
        <v>151</v>
      </c>
      <c r="P8" s="460" t="s">
        <v>152</v>
      </c>
      <c r="Q8" s="460" t="s">
        <v>252</v>
      </c>
      <c r="R8" s="460" t="s">
        <v>153</v>
      </c>
      <c r="S8" s="460" t="s">
        <v>253</v>
      </c>
      <c r="T8" s="460" t="s">
        <v>154</v>
      </c>
      <c r="U8" s="460" t="s">
        <v>133</v>
      </c>
      <c r="V8" s="460" t="s">
        <v>254</v>
      </c>
      <c r="W8" s="460" t="s">
        <v>155</v>
      </c>
      <c r="X8" s="460" t="s">
        <v>255</v>
      </c>
      <c r="Y8" s="461" t="s">
        <v>256</v>
      </c>
    </row>
    <row r="9" spans="1:25" ht="24.75" customHeight="1" x14ac:dyDescent="0.2">
      <c r="A9" s="33" t="s">
        <v>1</v>
      </c>
      <c r="B9" s="662" t="s">
        <v>43</v>
      </c>
      <c r="C9" s="662"/>
      <c r="D9" s="662"/>
      <c r="E9" s="662"/>
      <c r="F9" s="662"/>
      <c r="G9" s="662"/>
      <c r="H9" s="662"/>
      <c r="I9" s="662"/>
      <c r="J9" s="662"/>
      <c r="K9" s="662"/>
      <c r="L9" s="662"/>
      <c r="M9" s="662"/>
      <c r="N9" s="662"/>
      <c r="O9" s="662"/>
      <c r="P9" s="662"/>
      <c r="Q9" s="662"/>
      <c r="R9" s="662"/>
      <c r="S9" s="662"/>
      <c r="T9" s="662"/>
      <c r="U9" s="662"/>
      <c r="V9" s="662"/>
      <c r="W9" s="662"/>
      <c r="X9" s="662"/>
      <c r="Y9" s="662"/>
    </row>
    <row r="10" spans="1:25" s="74" customFormat="1" ht="30" x14ac:dyDescent="0.2">
      <c r="A10" s="635" t="s">
        <v>193</v>
      </c>
      <c r="B10" s="630" t="s">
        <v>194</v>
      </c>
      <c r="C10" s="630" t="s">
        <v>195</v>
      </c>
      <c r="D10" s="638">
        <v>0</v>
      </c>
      <c r="E10" s="638">
        <v>0</v>
      </c>
      <c r="F10" s="627">
        <v>0.5</v>
      </c>
      <c r="G10" s="627">
        <v>1</v>
      </c>
      <c r="H10" s="89" t="s">
        <v>196</v>
      </c>
      <c r="I10" s="85" t="s">
        <v>197</v>
      </c>
      <c r="J10" s="86">
        <v>42917</v>
      </c>
      <c r="K10" s="86">
        <v>43100</v>
      </c>
      <c r="L10" s="629">
        <v>0.1</v>
      </c>
      <c r="M10" s="655"/>
      <c r="N10" s="655"/>
      <c r="O10" s="627">
        <v>1</v>
      </c>
      <c r="P10" s="627">
        <v>1</v>
      </c>
      <c r="Q10" s="627">
        <v>1</v>
      </c>
      <c r="R10" s="627">
        <v>1</v>
      </c>
      <c r="S10" s="627">
        <v>0.5</v>
      </c>
      <c r="T10" s="627">
        <v>0.85</v>
      </c>
      <c r="U10" s="627">
        <v>1</v>
      </c>
      <c r="V10" s="627">
        <v>1</v>
      </c>
      <c r="W10" s="627">
        <v>1</v>
      </c>
      <c r="X10" s="627">
        <v>1</v>
      </c>
      <c r="Y10" s="627">
        <f>+AVERAGE(O10:X12)</f>
        <v>0.93499999999999994</v>
      </c>
    </row>
    <row r="11" spans="1:25" s="74" customFormat="1" ht="30" x14ac:dyDescent="0.2">
      <c r="A11" s="636"/>
      <c r="B11" s="630"/>
      <c r="C11" s="630"/>
      <c r="D11" s="638"/>
      <c r="E11" s="638"/>
      <c r="F11" s="627"/>
      <c r="G11" s="627"/>
      <c r="H11" s="89" t="s">
        <v>198</v>
      </c>
      <c r="I11" s="85" t="s">
        <v>199</v>
      </c>
      <c r="J11" s="86">
        <v>42917</v>
      </c>
      <c r="K11" s="86">
        <v>43100</v>
      </c>
      <c r="L11" s="629"/>
      <c r="M11" s="655"/>
      <c r="N11" s="655"/>
      <c r="O11" s="627"/>
      <c r="P11" s="627"/>
      <c r="Q11" s="627"/>
      <c r="R11" s="627"/>
      <c r="S11" s="627"/>
      <c r="T11" s="627"/>
      <c r="U11" s="627"/>
      <c r="V11" s="627"/>
      <c r="W11" s="627"/>
      <c r="X11" s="627"/>
      <c r="Y11" s="627"/>
    </row>
    <row r="12" spans="1:25" s="74" customFormat="1" ht="60" x14ac:dyDescent="0.2">
      <c r="A12" s="637"/>
      <c r="B12" s="630"/>
      <c r="C12" s="630"/>
      <c r="D12" s="638"/>
      <c r="E12" s="638"/>
      <c r="F12" s="627"/>
      <c r="G12" s="627"/>
      <c r="H12" s="89" t="s">
        <v>200</v>
      </c>
      <c r="I12" s="85" t="s">
        <v>201</v>
      </c>
      <c r="J12" s="86">
        <v>42917</v>
      </c>
      <c r="K12" s="86">
        <v>43100</v>
      </c>
      <c r="L12" s="629"/>
      <c r="M12" s="655"/>
      <c r="N12" s="655"/>
      <c r="O12" s="627"/>
      <c r="P12" s="627"/>
      <c r="Q12" s="627"/>
      <c r="R12" s="627"/>
      <c r="S12" s="627"/>
      <c r="T12" s="627"/>
      <c r="U12" s="627"/>
      <c r="V12" s="627"/>
      <c r="W12" s="627"/>
      <c r="X12" s="627"/>
      <c r="Y12" s="627"/>
    </row>
    <row r="13" spans="1:25" s="74" customFormat="1" ht="45" x14ac:dyDescent="0.2">
      <c r="A13" s="647" t="s">
        <v>202</v>
      </c>
      <c r="B13" s="630" t="s">
        <v>203</v>
      </c>
      <c r="C13" s="630" t="s">
        <v>204</v>
      </c>
      <c r="D13" s="627">
        <v>0.25</v>
      </c>
      <c r="E13" s="627">
        <v>0.5</v>
      </c>
      <c r="F13" s="627">
        <v>0.75</v>
      </c>
      <c r="G13" s="627">
        <v>1</v>
      </c>
      <c r="H13" s="89" t="s">
        <v>141</v>
      </c>
      <c r="I13" s="67" t="s">
        <v>205</v>
      </c>
      <c r="J13" s="628">
        <v>42736</v>
      </c>
      <c r="K13" s="628">
        <v>43100</v>
      </c>
      <c r="L13" s="629">
        <v>0.05</v>
      </c>
      <c r="M13" s="627"/>
      <c r="N13" s="627"/>
      <c r="O13" s="627">
        <v>1</v>
      </c>
      <c r="P13" s="627">
        <v>1</v>
      </c>
      <c r="Q13" s="627">
        <v>1</v>
      </c>
      <c r="R13" s="627">
        <v>1</v>
      </c>
      <c r="S13" s="627">
        <v>0</v>
      </c>
      <c r="T13" s="627">
        <v>1</v>
      </c>
      <c r="U13" s="627">
        <v>1</v>
      </c>
      <c r="V13" s="627">
        <v>1</v>
      </c>
      <c r="W13" s="627">
        <v>1</v>
      </c>
      <c r="X13" s="627">
        <v>1</v>
      </c>
      <c r="Y13" s="627">
        <f>+AVERAGE(O13:X15)</f>
        <v>0.9</v>
      </c>
    </row>
    <row r="14" spans="1:25" s="74" customFormat="1" ht="30" x14ac:dyDescent="0.2">
      <c r="A14" s="647"/>
      <c r="B14" s="630"/>
      <c r="C14" s="630"/>
      <c r="D14" s="627"/>
      <c r="E14" s="627"/>
      <c r="F14" s="627"/>
      <c r="G14" s="627"/>
      <c r="H14" s="89" t="s">
        <v>142</v>
      </c>
      <c r="I14" s="67" t="s">
        <v>143</v>
      </c>
      <c r="J14" s="628"/>
      <c r="K14" s="628"/>
      <c r="L14" s="629"/>
      <c r="M14" s="627"/>
      <c r="N14" s="627"/>
      <c r="O14" s="627"/>
      <c r="P14" s="627"/>
      <c r="Q14" s="627"/>
      <c r="R14" s="627"/>
      <c r="S14" s="627"/>
      <c r="T14" s="627"/>
      <c r="U14" s="627"/>
      <c r="V14" s="627"/>
      <c r="W14" s="627"/>
      <c r="X14" s="627"/>
      <c r="Y14" s="627"/>
    </row>
    <row r="15" spans="1:25" s="74" customFormat="1" ht="30" x14ac:dyDescent="0.2">
      <c r="A15" s="647"/>
      <c r="B15" s="630"/>
      <c r="C15" s="630"/>
      <c r="D15" s="627"/>
      <c r="E15" s="627"/>
      <c r="F15" s="627"/>
      <c r="G15" s="627"/>
      <c r="H15" s="89" t="s">
        <v>140</v>
      </c>
      <c r="I15" s="67" t="s">
        <v>144</v>
      </c>
      <c r="J15" s="628"/>
      <c r="K15" s="628"/>
      <c r="L15" s="629"/>
      <c r="M15" s="627"/>
      <c r="N15" s="627"/>
      <c r="O15" s="627"/>
      <c r="P15" s="627"/>
      <c r="Q15" s="627"/>
      <c r="R15" s="627"/>
      <c r="S15" s="627"/>
      <c r="T15" s="627"/>
      <c r="U15" s="627"/>
      <c r="V15" s="627"/>
      <c r="W15" s="627"/>
      <c r="X15" s="627"/>
      <c r="Y15" s="627"/>
    </row>
    <row r="16" spans="1:25" s="74" customFormat="1" ht="37.5" customHeight="1" x14ac:dyDescent="0.2">
      <c r="A16" s="96"/>
      <c r="B16" s="85"/>
      <c r="C16" s="85"/>
      <c r="D16" s="82">
        <f>+D13*$L$13</f>
        <v>1.2500000000000001E-2</v>
      </c>
      <c r="E16" s="82">
        <f t="shared" ref="E16" si="0">+E13*$L$13</f>
        <v>2.5000000000000001E-2</v>
      </c>
      <c r="F16" s="82">
        <f>+F13*$L$13+F10*$L$10</f>
        <v>8.7500000000000008E-2</v>
      </c>
      <c r="G16" s="138">
        <f>+G13*$L$13+G10*$L$10</f>
        <v>0.15000000000000002</v>
      </c>
      <c r="H16" s="89"/>
      <c r="I16" s="67"/>
      <c r="J16" s="649" t="s">
        <v>257</v>
      </c>
      <c r="K16" s="649"/>
      <c r="L16" s="649"/>
      <c r="M16" s="82"/>
      <c r="N16" s="82"/>
      <c r="O16" s="97">
        <f>+($L$10*O10)+($L$13*O13)</f>
        <v>0.15000000000000002</v>
      </c>
      <c r="P16" s="97">
        <f t="shared" ref="P16:Y16" si="1">+($L$10*P10)+($L$13*P13)</f>
        <v>0.15000000000000002</v>
      </c>
      <c r="Q16" s="97">
        <f t="shared" si="1"/>
        <v>0.15000000000000002</v>
      </c>
      <c r="R16" s="97">
        <f t="shared" si="1"/>
        <v>0.15000000000000002</v>
      </c>
      <c r="S16" s="97">
        <f t="shared" si="1"/>
        <v>0.05</v>
      </c>
      <c r="T16" s="97">
        <f t="shared" si="1"/>
        <v>0.13500000000000001</v>
      </c>
      <c r="U16" s="97">
        <f t="shared" si="1"/>
        <v>0.15000000000000002</v>
      </c>
      <c r="V16" s="97">
        <f t="shared" si="1"/>
        <v>0.15000000000000002</v>
      </c>
      <c r="W16" s="97">
        <f t="shared" si="1"/>
        <v>0.15000000000000002</v>
      </c>
      <c r="X16" s="97">
        <f t="shared" si="1"/>
        <v>0.15000000000000002</v>
      </c>
      <c r="Y16" s="97">
        <f t="shared" si="1"/>
        <v>0.13850000000000001</v>
      </c>
    </row>
    <row r="17" spans="1:25" ht="31.5" customHeight="1" x14ac:dyDescent="0.2">
      <c r="A17" s="34" t="s">
        <v>14</v>
      </c>
      <c r="B17" s="662" t="s">
        <v>206</v>
      </c>
      <c r="C17" s="662"/>
      <c r="D17" s="662"/>
      <c r="E17" s="662"/>
      <c r="F17" s="662"/>
      <c r="G17" s="662"/>
      <c r="H17" s="662"/>
      <c r="I17" s="662"/>
      <c r="J17" s="662"/>
      <c r="K17" s="662"/>
      <c r="L17" s="662"/>
      <c r="M17" s="662"/>
      <c r="N17" s="662"/>
      <c r="O17" s="662"/>
      <c r="P17" s="662"/>
      <c r="Q17" s="662"/>
      <c r="R17" s="662"/>
      <c r="S17" s="662"/>
      <c r="T17" s="662"/>
      <c r="U17" s="662"/>
      <c r="V17" s="662"/>
      <c r="W17" s="662"/>
      <c r="X17" s="662"/>
      <c r="Y17" s="662"/>
    </row>
    <row r="18" spans="1:25" s="74" customFormat="1" ht="45" x14ac:dyDescent="0.2">
      <c r="A18" s="635" t="s">
        <v>58</v>
      </c>
      <c r="B18" s="630" t="s">
        <v>104</v>
      </c>
      <c r="C18" s="630" t="s">
        <v>105</v>
      </c>
      <c r="D18" s="627">
        <v>0.8</v>
      </c>
      <c r="E18" s="627">
        <v>0.9</v>
      </c>
      <c r="F18" s="627">
        <v>0.95</v>
      </c>
      <c r="G18" s="627">
        <v>1</v>
      </c>
      <c r="H18" s="36" t="s">
        <v>138</v>
      </c>
      <c r="I18" s="630" t="s">
        <v>59</v>
      </c>
      <c r="J18" s="628">
        <v>42736</v>
      </c>
      <c r="K18" s="628">
        <v>43100</v>
      </c>
      <c r="L18" s="631">
        <v>0.25</v>
      </c>
      <c r="M18" s="627"/>
      <c r="N18" s="627"/>
      <c r="O18" s="656">
        <v>1</v>
      </c>
      <c r="P18" s="656">
        <v>1</v>
      </c>
      <c r="Q18" s="656">
        <v>1</v>
      </c>
      <c r="R18" s="656">
        <v>1</v>
      </c>
      <c r="S18" s="656">
        <v>1</v>
      </c>
      <c r="T18" s="656">
        <v>0.95</v>
      </c>
      <c r="U18" s="656">
        <v>1</v>
      </c>
      <c r="V18" s="656">
        <v>0.4</v>
      </c>
      <c r="W18" s="656">
        <v>1</v>
      </c>
      <c r="X18" s="656">
        <v>1</v>
      </c>
      <c r="Y18" s="627">
        <f>+AVERAGE(O18:X19)</f>
        <v>0.93500000000000016</v>
      </c>
    </row>
    <row r="19" spans="1:25" s="74" customFormat="1" ht="30" x14ac:dyDescent="0.2">
      <c r="A19" s="637"/>
      <c r="B19" s="630"/>
      <c r="C19" s="630"/>
      <c r="D19" s="627"/>
      <c r="E19" s="627"/>
      <c r="F19" s="627"/>
      <c r="G19" s="627"/>
      <c r="H19" s="36" t="s">
        <v>145</v>
      </c>
      <c r="I19" s="630"/>
      <c r="J19" s="628"/>
      <c r="K19" s="628"/>
      <c r="L19" s="631"/>
      <c r="M19" s="627"/>
      <c r="N19" s="627"/>
      <c r="O19" s="656"/>
      <c r="P19" s="656"/>
      <c r="Q19" s="656"/>
      <c r="R19" s="656"/>
      <c r="S19" s="656"/>
      <c r="T19" s="656"/>
      <c r="U19" s="656"/>
      <c r="V19" s="656"/>
      <c r="W19" s="656"/>
      <c r="X19" s="656"/>
      <c r="Y19" s="627"/>
    </row>
    <row r="20" spans="1:25" s="74" customFormat="1" ht="30" x14ac:dyDescent="0.2">
      <c r="A20" s="641" t="s">
        <v>135</v>
      </c>
      <c r="B20" s="630" t="s">
        <v>106</v>
      </c>
      <c r="C20" s="643" t="s">
        <v>71</v>
      </c>
      <c r="D20" s="627">
        <v>0.9</v>
      </c>
      <c r="E20" s="627">
        <v>0.9</v>
      </c>
      <c r="F20" s="627">
        <v>0.95</v>
      </c>
      <c r="G20" s="627">
        <v>1</v>
      </c>
      <c r="H20" s="68" t="s">
        <v>61</v>
      </c>
      <c r="I20" s="632" t="s">
        <v>20</v>
      </c>
      <c r="J20" s="628">
        <v>42736</v>
      </c>
      <c r="K20" s="628">
        <v>43100</v>
      </c>
      <c r="L20" s="631">
        <v>0.05</v>
      </c>
      <c r="M20" s="627"/>
      <c r="N20" s="627"/>
      <c r="O20" s="657">
        <v>1</v>
      </c>
      <c r="P20" s="627">
        <v>1</v>
      </c>
      <c r="Q20" s="627">
        <v>1</v>
      </c>
      <c r="R20" s="627">
        <v>1</v>
      </c>
      <c r="S20" s="627">
        <v>1</v>
      </c>
      <c r="T20" s="627">
        <v>0.66</v>
      </c>
      <c r="U20" s="658">
        <v>0.66669999999999996</v>
      </c>
      <c r="V20" s="627">
        <v>0.2</v>
      </c>
      <c r="W20" s="627">
        <v>0.95</v>
      </c>
      <c r="X20" s="627">
        <v>1</v>
      </c>
      <c r="Y20" s="627">
        <f>+AVERAGE(O20:X22)</f>
        <v>0.84767000000000015</v>
      </c>
    </row>
    <row r="21" spans="1:25" s="74" customFormat="1" ht="30" x14ac:dyDescent="0.2">
      <c r="A21" s="642"/>
      <c r="B21" s="630"/>
      <c r="C21" s="643"/>
      <c r="D21" s="627"/>
      <c r="E21" s="627"/>
      <c r="F21" s="627"/>
      <c r="G21" s="627"/>
      <c r="H21" s="68" t="s">
        <v>60</v>
      </c>
      <c r="I21" s="632"/>
      <c r="J21" s="628"/>
      <c r="K21" s="628"/>
      <c r="L21" s="631"/>
      <c r="M21" s="627"/>
      <c r="N21" s="627"/>
      <c r="O21" s="657"/>
      <c r="P21" s="627"/>
      <c r="Q21" s="627"/>
      <c r="R21" s="627"/>
      <c r="S21" s="627"/>
      <c r="T21" s="627"/>
      <c r="U21" s="658"/>
      <c r="V21" s="627"/>
      <c r="W21" s="627"/>
      <c r="X21" s="627"/>
      <c r="Y21" s="627"/>
    </row>
    <row r="22" spans="1:25" s="74" customFormat="1" ht="30" x14ac:dyDescent="0.2">
      <c r="A22" s="648"/>
      <c r="B22" s="630"/>
      <c r="C22" s="643"/>
      <c r="D22" s="627"/>
      <c r="E22" s="627"/>
      <c r="F22" s="627"/>
      <c r="G22" s="627"/>
      <c r="H22" s="68" t="s">
        <v>139</v>
      </c>
      <c r="I22" s="632"/>
      <c r="J22" s="628"/>
      <c r="K22" s="628"/>
      <c r="L22" s="631"/>
      <c r="M22" s="627"/>
      <c r="N22" s="627"/>
      <c r="O22" s="657"/>
      <c r="P22" s="627"/>
      <c r="Q22" s="627"/>
      <c r="R22" s="627"/>
      <c r="S22" s="627"/>
      <c r="T22" s="627"/>
      <c r="U22" s="658"/>
      <c r="V22" s="627"/>
      <c r="W22" s="627"/>
      <c r="X22" s="627"/>
      <c r="Y22" s="627"/>
    </row>
    <row r="23" spans="1:25" s="74" customFormat="1" ht="60" x14ac:dyDescent="0.2">
      <c r="A23" s="641" t="s">
        <v>207</v>
      </c>
      <c r="B23" s="630" t="s">
        <v>208</v>
      </c>
      <c r="C23" s="643" t="s">
        <v>195</v>
      </c>
      <c r="D23" s="627">
        <v>0</v>
      </c>
      <c r="E23" s="627">
        <v>0.4</v>
      </c>
      <c r="F23" s="627">
        <v>0.75</v>
      </c>
      <c r="G23" s="627">
        <v>1</v>
      </c>
      <c r="H23" s="68" t="s">
        <v>209</v>
      </c>
      <c r="I23" s="632" t="s">
        <v>210</v>
      </c>
      <c r="J23" s="628">
        <v>42736</v>
      </c>
      <c r="K23" s="628">
        <v>43100</v>
      </c>
      <c r="L23" s="631">
        <v>0.1</v>
      </c>
      <c r="M23" s="627"/>
      <c r="N23" s="627"/>
      <c r="O23" s="627">
        <v>1</v>
      </c>
      <c r="P23" s="627">
        <v>1</v>
      </c>
      <c r="Q23" s="627">
        <v>1</v>
      </c>
      <c r="R23" s="627">
        <v>1</v>
      </c>
      <c r="S23" s="627">
        <v>0.5</v>
      </c>
      <c r="T23" s="627">
        <v>1</v>
      </c>
      <c r="U23" s="627">
        <v>1</v>
      </c>
      <c r="V23" s="627">
        <v>0.95</v>
      </c>
      <c r="W23" s="627">
        <v>1</v>
      </c>
      <c r="X23" s="627">
        <v>1</v>
      </c>
      <c r="Y23" s="627">
        <f>+AVERAGE(O23:X25)</f>
        <v>0.94499999999999995</v>
      </c>
    </row>
    <row r="24" spans="1:25" s="74" customFormat="1" ht="30.75" customHeight="1" x14ac:dyDescent="0.2">
      <c r="A24" s="642"/>
      <c r="B24" s="630"/>
      <c r="C24" s="643"/>
      <c r="D24" s="627"/>
      <c r="E24" s="627"/>
      <c r="F24" s="627"/>
      <c r="G24" s="627"/>
      <c r="H24" s="68" t="s">
        <v>211</v>
      </c>
      <c r="I24" s="632"/>
      <c r="J24" s="628"/>
      <c r="K24" s="628"/>
      <c r="L24" s="631"/>
      <c r="M24" s="627"/>
      <c r="N24" s="627"/>
      <c r="O24" s="627"/>
      <c r="P24" s="627"/>
      <c r="Q24" s="627"/>
      <c r="R24" s="627"/>
      <c r="S24" s="627"/>
      <c r="T24" s="627"/>
      <c r="U24" s="627"/>
      <c r="V24" s="627"/>
      <c r="W24" s="627"/>
      <c r="X24" s="627"/>
      <c r="Y24" s="627"/>
    </row>
    <row r="25" spans="1:25" s="74" customFormat="1" ht="30" x14ac:dyDescent="0.2">
      <c r="A25" s="642"/>
      <c r="B25" s="630"/>
      <c r="C25" s="643"/>
      <c r="D25" s="627"/>
      <c r="E25" s="627"/>
      <c r="F25" s="627"/>
      <c r="G25" s="627"/>
      <c r="H25" s="68" t="s">
        <v>212</v>
      </c>
      <c r="I25" s="632"/>
      <c r="J25" s="628"/>
      <c r="K25" s="628"/>
      <c r="L25" s="631"/>
      <c r="M25" s="627"/>
      <c r="N25" s="627"/>
      <c r="O25" s="627"/>
      <c r="P25" s="627"/>
      <c r="Q25" s="627"/>
      <c r="R25" s="627"/>
      <c r="S25" s="627"/>
      <c r="T25" s="627"/>
      <c r="U25" s="627"/>
      <c r="V25" s="627"/>
      <c r="W25" s="627"/>
      <c r="X25" s="627"/>
      <c r="Y25" s="627"/>
    </row>
    <row r="26" spans="1:25" s="74" customFormat="1" ht="57" customHeight="1" x14ac:dyDescent="0.2">
      <c r="A26" s="29" t="s">
        <v>213</v>
      </c>
      <c r="B26" s="67" t="s">
        <v>214</v>
      </c>
      <c r="C26" s="12" t="s">
        <v>137</v>
      </c>
      <c r="D26" s="13">
        <v>0.05</v>
      </c>
      <c r="E26" s="13">
        <v>0.5</v>
      </c>
      <c r="F26" s="13">
        <v>0.5</v>
      </c>
      <c r="G26" s="138">
        <v>1</v>
      </c>
      <c r="H26" s="107" t="s">
        <v>65</v>
      </c>
      <c r="I26" s="32" t="s">
        <v>215</v>
      </c>
      <c r="J26" s="75">
        <v>42917</v>
      </c>
      <c r="K26" s="75">
        <v>43100</v>
      </c>
      <c r="L26" s="99">
        <v>0.1</v>
      </c>
      <c r="M26" s="13"/>
      <c r="N26" s="13"/>
      <c r="O26" s="136">
        <v>1</v>
      </c>
      <c r="P26" s="136">
        <v>1</v>
      </c>
      <c r="Q26" s="136">
        <v>1</v>
      </c>
      <c r="R26" s="136">
        <v>1</v>
      </c>
      <c r="S26" s="136">
        <v>0.25</v>
      </c>
      <c r="T26" s="136">
        <v>1</v>
      </c>
      <c r="U26" s="136">
        <v>1</v>
      </c>
      <c r="V26" s="136">
        <v>1</v>
      </c>
      <c r="W26" s="136">
        <v>1</v>
      </c>
      <c r="X26" s="136">
        <v>1</v>
      </c>
      <c r="Y26" s="82">
        <f>+AVERAGE(O26:X26)</f>
        <v>0.92500000000000004</v>
      </c>
    </row>
    <row r="27" spans="1:25" s="74" customFormat="1" ht="90" x14ac:dyDescent="0.2">
      <c r="A27" s="76" t="s">
        <v>63</v>
      </c>
      <c r="B27" s="85" t="s">
        <v>102</v>
      </c>
      <c r="C27" s="90" t="s">
        <v>70</v>
      </c>
      <c r="D27" s="82">
        <v>0.05</v>
      </c>
      <c r="E27" s="82">
        <v>0.4</v>
      </c>
      <c r="F27" s="82">
        <v>1</v>
      </c>
      <c r="G27" s="138">
        <v>1</v>
      </c>
      <c r="H27" s="68" t="s">
        <v>64</v>
      </c>
      <c r="I27" s="87" t="s">
        <v>102</v>
      </c>
      <c r="J27" s="86">
        <v>42736</v>
      </c>
      <c r="K27" s="86">
        <v>43008</v>
      </c>
      <c r="L27" s="99">
        <v>0.05</v>
      </c>
      <c r="M27" s="82"/>
      <c r="N27" s="82"/>
      <c r="O27" s="100">
        <v>1</v>
      </c>
      <c r="P27" s="100">
        <v>1</v>
      </c>
      <c r="Q27" s="100">
        <v>1</v>
      </c>
      <c r="R27" s="100">
        <v>1</v>
      </c>
      <c r="S27" s="100">
        <v>0</v>
      </c>
      <c r="T27" s="100">
        <v>1</v>
      </c>
      <c r="U27" s="100">
        <v>0.5</v>
      </c>
      <c r="V27" s="100">
        <v>0.2</v>
      </c>
      <c r="W27" s="100">
        <v>1</v>
      </c>
      <c r="X27" s="100">
        <v>1</v>
      </c>
      <c r="Y27" s="100">
        <f>+AVERAGE(O27:X27)</f>
        <v>0.77</v>
      </c>
    </row>
    <row r="28" spans="1:25" s="74" customFormat="1" ht="34.5" customHeight="1" x14ac:dyDescent="0.2">
      <c r="A28" s="96"/>
      <c r="B28" s="85"/>
      <c r="C28" s="85"/>
      <c r="D28" s="82">
        <f>+D18*$L$18+D20*$L$20+D23*$L$23+D26*$L$26+D27*$L$27</f>
        <v>0.2525</v>
      </c>
      <c r="E28" s="82">
        <f t="shared" ref="E28:F28" si="2">+E18*$L$18+E20*$L$20+E23*$L$23+E26*$L$26+E27*$L$27</f>
        <v>0.38000000000000006</v>
      </c>
      <c r="F28" s="82">
        <f t="shared" si="2"/>
        <v>0.45999999999999996</v>
      </c>
      <c r="G28" s="138">
        <f>+G18*$L$18+G20*$L$20+G23*$L$23+G26*$L$26+G27*$L$27</f>
        <v>0.55000000000000004</v>
      </c>
      <c r="H28" s="89"/>
      <c r="I28" s="67"/>
      <c r="J28" s="649" t="s">
        <v>257</v>
      </c>
      <c r="K28" s="649"/>
      <c r="L28" s="649"/>
      <c r="M28" s="82"/>
      <c r="N28" s="82"/>
      <c r="O28" s="97">
        <f>+$L$18*O18+$L$20*O20+$L$23*O23+$L$26*O26+$L$27*O27</f>
        <v>0.55000000000000004</v>
      </c>
      <c r="P28" s="97">
        <f t="shared" ref="P28:X28" si="3">+$L$18*P18+$L$20*P20+$L$23*P23+$L$26*P26+$L$27*P27</f>
        <v>0.55000000000000004</v>
      </c>
      <c r="Q28" s="97">
        <f t="shared" si="3"/>
        <v>0.55000000000000004</v>
      </c>
      <c r="R28" s="97">
        <f t="shared" si="3"/>
        <v>0.55000000000000004</v>
      </c>
      <c r="S28" s="97">
        <f t="shared" si="3"/>
        <v>0.375</v>
      </c>
      <c r="T28" s="97">
        <f t="shared" si="3"/>
        <v>0.52049999999999996</v>
      </c>
      <c r="U28" s="97">
        <f t="shared" si="3"/>
        <v>0.50833499999999998</v>
      </c>
      <c r="V28" s="97">
        <f t="shared" si="3"/>
        <v>0.31500000000000006</v>
      </c>
      <c r="W28" s="97">
        <f t="shared" si="3"/>
        <v>0.54749999999999999</v>
      </c>
      <c r="X28" s="97">
        <f t="shared" si="3"/>
        <v>0.55000000000000004</v>
      </c>
      <c r="Y28" s="98">
        <f>+AVERAGE(O28:X28)</f>
        <v>0.50163349999999995</v>
      </c>
    </row>
    <row r="29" spans="1:25" ht="35.25" customHeight="1" x14ac:dyDescent="0.2">
      <c r="A29" s="34" t="s">
        <v>50</v>
      </c>
      <c r="B29" s="662" t="s">
        <v>216</v>
      </c>
      <c r="C29" s="662"/>
      <c r="D29" s="662"/>
      <c r="E29" s="662"/>
      <c r="F29" s="662"/>
      <c r="G29" s="662"/>
      <c r="H29" s="662"/>
      <c r="I29" s="662"/>
      <c r="J29" s="662"/>
      <c r="K29" s="662"/>
      <c r="L29" s="662"/>
      <c r="M29" s="662"/>
      <c r="N29" s="662"/>
      <c r="O29" s="662"/>
      <c r="P29" s="662"/>
      <c r="Q29" s="662"/>
      <c r="R29" s="662"/>
      <c r="S29" s="662"/>
      <c r="T29" s="662"/>
      <c r="U29" s="662"/>
      <c r="V29" s="662"/>
      <c r="W29" s="662"/>
      <c r="X29" s="662"/>
      <c r="Y29" s="662"/>
    </row>
    <row r="30" spans="1:25" s="74" customFormat="1" ht="45" x14ac:dyDescent="0.2">
      <c r="A30" s="635" t="s">
        <v>136</v>
      </c>
      <c r="B30" s="630" t="s">
        <v>17</v>
      </c>
      <c r="C30" s="630" t="s">
        <v>72</v>
      </c>
      <c r="D30" s="627">
        <v>0.25</v>
      </c>
      <c r="E30" s="627">
        <v>0.5</v>
      </c>
      <c r="F30" s="627">
        <v>0.75</v>
      </c>
      <c r="G30" s="627">
        <v>1</v>
      </c>
      <c r="H30" s="89" t="s">
        <v>217</v>
      </c>
      <c r="I30" s="630" t="s">
        <v>218</v>
      </c>
      <c r="J30" s="628">
        <v>42736</v>
      </c>
      <c r="K30" s="628">
        <v>43100</v>
      </c>
      <c r="L30" s="629">
        <v>7.4999999999999997E-2</v>
      </c>
      <c r="M30" s="627"/>
      <c r="N30" s="627"/>
      <c r="O30" s="627">
        <v>1</v>
      </c>
      <c r="P30" s="627">
        <v>1</v>
      </c>
      <c r="Q30" s="657">
        <v>1</v>
      </c>
      <c r="R30" s="627">
        <v>1</v>
      </c>
      <c r="S30" s="627">
        <v>1</v>
      </c>
      <c r="T30" s="627">
        <v>0.75</v>
      </c>
      <c r="U30" s="627">
        <v>1</v>
      </c>
      <c r="V30" s="627">
        <v>0.5</v>
      </c>
      <c r="W30" s="627">
        <v>1</v>
      </c>
      <c r="X30" s="627">
        <v>1</v>
      </c>
      <c r="Y30" s="627">
        <f>+AVERAGE(O30:X33)</f>
        <v>0.92500000000000004</v>
      </c>
    </row>
    <row r="31" spans="1:25" s="74" customFormat="1" ht="45" x14ac:dyDescent="0.2">
      <c r="A31" s="636"/>
      <c r="B31" s="630"/>
      <c r="C31" s="630"/>
      <c r="D31" s="627"/>
      <c r="E31" s="627"/>
      <c r="F31" s="627"/>
      <c r="G31" s="627"/>
      <c r="H31" s="89" t="s">
        <v>146</v>
      </c>
      <c r="I31" s="630"/>
      <c r="J31" s="628"/>
      <c r="K31" s="628"/>
      <c r="L31" s="629"/>
      <c r="M31" s="627"/>
      <c r="N31" s="627"/>
      <c r="O31" s="627"/>
      <c r="P31" s="627"/>
      <c r="Q31" s="657"/>
      <c r="R31" s="627"/>
      <c r="S31" s="627"/>
      <c r="T31" s="627"/>
      <c r="U31" s="627"/>
      <c r="V31" s="627"/>
      <c r="W31" s="627"/>
      <c r="X31" s="627"/>
      <c r="Y31" s="627"/>
    </row>
    <row r="32" spans="1:25" s="74" customFormat="1" ht="30" x14ac:dyDescent="0.2">
      <c r="A32" s="636"/>
      <c r="B32" s="630"/>
      <c r="C32" s="630"/>
      <c r="D32" s="627"/>
      <c r="E32" s="627"/>
      <c r="F32" s="627"/>
      <c r="G32" s="627"/>
      <c r="H32" s="89" t="s">
        <v>62</v>
      </c>
      <c r="I32" s="630"/>
      <c r="J32" s="628"/>
      <c r="K32" s="628"/>
      <c r="L32" s="629"/>
      <c r="M32" s="627"/>
      <c r="N32" s="627"/>
      <c r="O32" s="627"/>
      <c r="P32" s="627"/>
      <c r="Q32" s="657"/>
      <c r="R32" s="627"/>
      <c r="S32" s="627"/>
      <c r="T32" s="627"/>
      <c r="U32" s="627"/>
      <c r="V32" s="627"/>
      <c r="W32" s="627"/>
      <c r="X32" s="627"/>
      <c r="Y32" s="627"/>
    </row>
    <row r="33" spans="1:25" s="74" customFormat="1" ht="30" x14ac:dyDescent="0.2">
      <c r="A33" s="636"/>
      <c r="B33" s="630"/>
      <c r="C33" s="630"/>
      <c r="D33" s="627"/>
      <c r="E33" s="627"/>
      <c r="F33" s="627"/>
      <c r="G33" s="627"/>
      <c r="H33" s="89" t="s">
        <v>147</v>
      </c>
      <c r="I33" s="630"/>
      <c r="J33" s="628"/>
      <c r="K33" s="628" t="s">
        <v>19</v>
      </c>
      <c r="L33" s="629"/>
      <c r="M33" s="627"/>
      <c r="N33" s="627"/>
      <c r="O33" s="627"/>
      <c r="P33" s="627"/>
      <c r="Q33" s="657"/>
      <c r="R33" s="627"/>
      <c r="S33" s="627"/>
      <c r="T33" s="627"/>
      <c r="U33" s="627"/>
      <c r="V33" s="627"/>
      <c r="W33" s="627"/>
      <c r="X33" s="627"/>
      <c r="Y33" s="627"/>
    </row>
    <row r="34" spans="1:25" s="74" customFormat="1" ht="45" x14ac:dyDescent="0.2">
      <c r="A34" s="644" t="s">
        <v>219</v>
      </c>
      <c r="B34" s="630" t="s">
        <v>220</v>
      </c>
      <c r="C34" s="630" t="s">
        <v>72</v>
      </c>
      <c r="D34" s="627">
        <v>0</v>
      </c>
      <c r="E34" s="627">
        <v>0</v>
      </c>
      <c r="F34" s="627">
        <v>0.5</v>
      </c>
      <c r="G34" s="627">
        <v>1</v>
      </c>
      <c r="H34" s="89" t="s">
        <v>221</v>
      </c>
      <c r="I34" s="630" t="s">
        <v>222</v>
      </c>
      <c r="J34" s="628">
        <v>42736</v>
      </c>
      <c r="K34" s="628">
        <v>43100</v>
      </c>
      <c r="L34" s="629">
        <v>7.4999999999999997E-2</v>
      </c>
      <c r="M34" s="627"/>
      <c r="N34" s="627"/>
      <c r="O34" s="627">
        <v>1</v>
      </c>
      <c r="P34" s="627">
        <v>1</v>
      </c>
      <c r="Q34" s="657">
        <v>1</v>
      </c>
      <c r="R34" s="627">
        <v>1</v>
      </c>
      <c r="S34" s="627">
        <v>1</v>
      </c>
      <c r="T34" s="627">
        <v>0.85</v>
      </c>
      <c r="U34" s="627">
        <v>0.9</v>
      </c>
      <c r="V34" s="627">
        <v>0.8</v>
      </c>
      <c r="W34" s="627">
        <v>1</v>
      </c>
      <c r="X34" s="627">
        <v>1</v>
      </c>
      <c r="Y34" s="627">
        <f>+AVERAGE(O34:X38)</f>
        <v>0.95500000000000007</v>
      </c>
    </row>
    <row r="35" spans="1:25" s="74" customFormat="1" ht="20.25" customHeight="1" x14ac:dyDescent="0.2">
      <c r="A35" s="645"/>
      <c r="B35" s="630"/>
      <c r="C35" s="630"/>
      <c r="D35" s="627"/>
      <c r="E35" s="627"/>
      <c r="F35" s="627"/>
      <c r="G35" s="627"/>
      <c r="H35" s="89" t="s">
        <v>223</v>
      </c>
      <c r="I35" s="630"/>
      <c r="J35" s="628"/>
      <c r="K35" s="628"/>
      <c r="L35" s="629"/>
      <c r="M35" s="627"/>
      <c r="N35" s="627"/>
      <c r="O35" s="627"/>
      <c r="P35" s="627"/>
      <c r="Q35" s="657"/>
      <c r="R35" s="627"/>
      <c r="S35" s="627"/>
      <c r="T35" s="627"/>
      <c r="U35" s="627"/>
      <c r="V35" s="627"/>
      <c r="W35" s="627"/>
      <c r="X35" s="627"/>
      <c r="Y35" s="627"/>
    </row>
    <row r="36" spans="1:25" s="74" customFormat="1" ht="20.25" customHeight="1" x14ac:dyDescent="0.2">
      <c r="A36" s="645"/>
      <c r="B36" s="630"/>
      <c r="C36" s="630"/>
      <c r="D36" s="627"/>
      <c r="E36" s="627"/>
      <c r="F36" s="627"/>
      <c r="G36" s="627"/>
      <c r="H36" s="89" t="s">
        <v>224</v>
      </c>
      <c r="I36" s="630"/>
      <c r="J36" s="628"/>
      <c r="K36" s="628"/>
      <c r="L36" s="629"/>
      <c r="M36" s="627"/>
      <c r="N36" s="627"/>
      <c r="O36" s="627"/>
      <c r="P36" s="627"/>
      <c r="Q36" s="657"/>
      <c r="R36" s="627"/>
      <c r="S36" s="627"/>
      <c r="T36" s="627"/>
      <c r="U36" s="627"/>
      <c r="V36" s="627"/>
      <c r="W36" s="627"/>
      <c r="X36" s="627"/>
      <c r="Y36" s="627"/>
    </row>
    <row r="37" spans="1:25" s="74" customFormat="1" ht="30" x14ac:dyDescent="0.2">
      <c r="A37" s="645"/>
      <c r="B37" s="630"/>
      <c r="C37" s="630"/>
      <c r="D37" s="627"/>
      <c r="E37" s="627"/>
      <c r="F37" s="627"/>
      <c r="G37" s="627"/>
      <c r="H37" s="89" t="s">
        <v>225</v>
      </c>
      <c r="I37" s="630"/>
      <c r="J37" s="628"/>
      <c r="K37" s="628"/>
      <c r="L37" s="629"/>
      <c r="M37" s="627"/>
      <c r="N37" s="627"/>
      <c r="O37" s="627"/>
      <c r="P37" s="627"/>
      <c r="Q37" s="657"/>
      <c r="R37" s="627"/>
      <c r="S37" s="627"/>
      <c r="T37" s="627"/>
      <c r="U37" s="627"/>
      <c r="V37" s="627"/>
      <c r="W37" s="627"/>
      <c r="X37" s="627"/>
      <c r="Y37" s="627"/>
    </row>
    <row r="38" spans="1:25" s="74" customFormat="1" ht="30" x14ac:dyDescent="0.2">
      <c r="A38" s="646"/>
      <c r="B38" s="630"/>
      <c r="C38" s="630"/>
      <c r="D38" s="627"/>
      <c r="E38" s="627"/>
      <c r="F38" s="627"/>
      <c r="G38" s="627"/>
      <c r="H38" s="89" t="s">
        <v>226</v>
      </c>
      <c r="I38" s="630"/>
      <c r="J38" s="628"/>
      <c r="K38" s="628"/>
      <c r="L38" s="629"/>
      <c r="M38" s="627"/>
      <c r="N38" s="627"/>
      <c r="O38" s="627"/>
      <c r="P38" s="627"/>
      <c r="Q38" s="657"/>
      <c r="R38" s="627"/>
      <c r="S38" s="627"/>
      <c r="T38" s="627"/>
      <c r="U38" s="627"/>
      <c r="V38" s="627"/>
      <c r="W38" s="627"/>
      <c r="X38" s="627"/>
      <c r="Y38" s="627"/>
    </row>
    <row r="39" spans="1:25" s="74" customFormat="1" ht="37.5" customHeight="1" x14ac:dyDescent="0.2">
      <c r="A39" s="96"/>
      <c r="B39" s="85"/>
      <c r="C39" s="85"/>
      <c r="D39" s="82">
        <f>+D30*$L$30+D34*$L$34</f>
        <v>1.8749999999999999E-2</v>
      </c>
      <c r="E39" s="82">
        <f t="shared" ref="E39:G39" si="4">+E30*$L$30+E34*$L$34</f>
        <v>3.7499999999999999E-2</v>
      </c>
      <c r="F39" s="82">
        <f t="shared" si="4"/>
        <v>9.375E-2</v>
      </c>
      <c r="G39" s="138">
        <f t="shared" si="4"/>
        <v>0.15</v>
      </c>
      <c r="H39" s="89"/>
      <c r="I39" s="67"/>
      <c r="J39" s="649" t="s">
        <v>257</v>
      </c>
      <c r="K39" s="649"/>
      <c r="L39" s="649"/>
      <c r="M39" s="82"/>
      <c r="N39" s="82"/>
      <c r="O39" s="97">
        <f>+$L$30*O30+$L$34*O34</f>
        <v>0.15</v>
      </c>
      <c r="P39" s="97">
        <f t="shared" ref="P39:X39" si="5">+$L$30*P30+$L$34*P34</f>
        <v>0.15</v>
      </c>
      <c r="Q39" s="97">
        <f t="shared" si="5"/>
        <v>0.15</v>
      </c>
      <c r="R39" s="97">
        <f t="shared" si="5"/>
        <v>0.15</v>
      </c>
      <c r="S39" s="97">
        <f t="shared" si="5"/>
        <v>0.15</v>
      </c>
      <c r="T39" s="97">
        <f t="shared" si="5"/>
        <v>0.12</v>
      </c>
      <c r="U39" s="97">
        <f t="shared" si="5"/>
        <v>0.14250000000000002</v>
      </c>
      <c r="V39" s="97">
        <f t="shared" si="5"/>
        <v>9.7500000000000003E-2</v>
      </c>
      <c r="W39" s="97">
        <f t="shared" si="5"/>
        <v>0.15</v>
      </c>
      <c r="X39" s="97">
        <f t="shared" si="5"/>
        <v>0.15</v>
      </c>
      <c r="Y39" s="98">
        <f>+AVERAGE(O39:X39)</f>
        <v>0.14099999999999996</v>
      </c>
    </row>
    <row r="40" spans="1:25" ht="31.5" customHeight="1" x14ac:dyDescent="0.2">
      <c r="A40" s="34" t="s">
        <v>51</v>
      </c>
      <c r="B40" s="662" t="s">
        <v>148</v>
      </c>
      <c r="C40" s="662"/>
      <c r="D40" s="662"/>
      <c r="E40" s="662"/>
      <c r="F40" s="662"/>
      <c r="G40" s="662"/>
      <c r="H40" s="662"/>
      <c r="I40" s="662"/>
      <c r="J40" s="662"/>
      <c r="K40" s="662"/>
      <c r="L40" s="662"/>
      <c r="M40" s="662"/>
      <c r="N40" s="662"/>
      <c r="O40" s="662"/>
      <c r="P40" s="662"/>
      <c r="Q40" s="662"/>
      <c r="R40" s="662"/>
      <c r="S40" s="662"/>
      <c r="T40" s="662"/>
      <c r="U40" s="662"/>
      <c r="V40" s="662"/>
      <c r="W40" s="662"/>
      <c r="X40" s="662"/>
      <c r="Y40" s="662"/>
    </row>
    <row r="41" spans="1:25" s="74" customFormat="1" ht="21.75" customHeight="1" x14ac:dyDescent="0.2">
      <c r="A41" s="640" t="s">
        <v>227</v>
      </c>
      <c r="B41" s="627" t="s">
        <v>228</v>
      </c>
      <c r="C41" s="627" t="s">
        <v>72</v>
      </c>
      <c r="D41" s="627">
        <v>0.25</v>
      </c>
      <c r="E41" s="627">
        <v>0.5</v>
      </c>
      <c r="F41" s="627">
        <v>0.5</v>
      </c>
      <c r="G41" s="627">
        <v>1</v>
      </c>
      <c r="H41" s="88" t="s">
        <v>229</v>
      </c>
      <c r="I41" s="630" t="s">
        <v>230</v>
      </c>
      <c r="J41" s="628">
        <v>42917</v>
      </c>
      <c r="K41" s="628">
        <v>43100</v>
      </c>
      <c r="L41" s="629">
        <v>0.15</v>
      </c>
      <c r="M41" s="627"/>
      <c r="N41" s="627"/>
      <c r="O41" s="627">
        <v>1</v>
      </c>
      <c r="P41" s="658">
        <v>0.27750000000000002</v>
      </c>
      <c r="Q41" s="627">
        <v>0.8</v>
      </c>
      <c r="R41" s="627">
        <v>1</v>
      </c>
      <c r="S41" s="627">
        <v>1</v>
      </c>
      <c r="T41" s="627">
        <v>0.85</v>
      </c>
      <c r="U41" s="627">
        <v>1</v>
      </c>
      <c r="V41" s="627">
        <v>0.5</v>
      </c>
      <c r="W41" s="627">
        <v>1</v>
      </c>
      <c r="X41" s="627">
        <v>1</v>
      </c>
      <c r="Y41" s="627">
        <f>+AVERAGE(O41:X44)</f>
        <v>0.84275</v>
      </c>
    </row>
    <row r="42" spans="1:25" s="74" customFormat="1" ht="21.75" customHeight="1" x14ac:dyDescent="0.2">
      <c r="A42" s="640"/>
      <c r="B42" s="627"/>
      <c r="C42" s="627"/>
      <c r="D42" s="627"/>
      <c r="E42" s="627"/>
      <c r="F42" s="627"/>
      <c r="G42" s="627"/>
      <c r="H42" s="88" t="s">
        <v>231</v>
      </c>
      <c r="I42" s="630"/>
      <c r="J42" s="628"/>
      <c r="K42" s="628"/>
      <c r="L42" s="629"/>
      <c r="M42" s="627"/>
      <c r="N42" s="627"/>
      <c r="O42" s="627"/>
      <c r="P42" s="658"/>
      <c r="Q42" s="627"/>
      <c r="R42" s="627"/>
      <c r="S42" s="627"/>
      <c r="T42" s="627"/>
      <c r="U42" s="627"/>
      <c r="V42" s="627"/>
      <c r="W42" s="627"/>
      <c r="X42" s="627"/>
      <c r="Y42" s="627"/>
    </row>
    <row r="43" spans="1:25" s="74" customFormat="1" ht="21.75" customHeight="1" x14ac:dyDescent="0.2">
      <c r="A43" s="640"/>
      <c r="B43" s="627"/>
      <c r="C43" s="627"/>
      <c r="D43" s="627"/>
      <c r="E43" s="627"/>
      <c r="F43" s="627"/>
      <c r="G43" s="627"/>
      <c r="H43" s="88" t="s">
        <v>232</v>
      </c>
      <c r="I43" s="630"/>
      <c r="J43" s="628"/>
      <c r="K43" s="628"/>
      <c r="L43" s="629"/>
      <c r="M43" s="627"/>
      <c r="N43" s="627"/>
      <c r="O43" s="627"/>
      <c r="P43" s="658"/>
      <c r="Q43" s="627"/>
      <c r="R43" s="627"/>
      <c r="S43" s="627"/>
      <c r="T43" s="627"/>
      <c r="U43" s="627"/>
      <c r="V43" s="627"/>
      <c r="W43" s="627"/>
      <c r="X43" s="627"/>
      <c r="Y43" s="627"/>
    </row>
    <row r="44" spans="1:25" s="74" customFormat="1" ht="30" x14ac:dyDescent="0.2">
      <c r="A44" s="640"/>
      <c r="B44" s="627"/>
      <c r="C44" s="627"/>
      <c r="D44" s="627"/>
      <c r="E44" s="627"/>
      <c r="F44" s="627"/>
      <c r="G44" s="627"/>
      <c r="H44" s="36" t="s">
        <v>233</v>
      </c>
      <c r="I44" s="630"/>
      <c r="J44" s="628"/>
      <c r="K44" s="628"/>
      <c r="L44" s="629"/>
      <c r="M44" s="627"/>
      <c r="N44" s="627"/>
      <c r="O44" s="627"/>
      <c r="P44" s="658"/>
      <c r="Q44" s="627"/>
      <c r="R44" s="627"/>
      <c r="S44" s="627"/>
      <c r="T44" s="627"/>
      <c r="U44" s="627"/>
      <c r="V44" s="627"/>
      <c r="W44" s="627"/>
      <c r="X44" s="627"/>
      <c r="Y44" s="627"/>
    </row>
    <row r="45" spans="1:25" s="74" customFormat="1" ht="37.5" customHeight="1" x14ac:dyDescent="0.2">
      <c r="A45" s="96"/>
      <c r="B45" s="85"/>
      <c r="C45" s="85"/>
      <c r="D45" s="82">
        <f>+D41*$L$41</f>
        <v>3.7499999999999999E-2</v>
      </c>
      <c r="E45" s="82">
        <f t="shared" ref="E45:G45" si="6">+E41*$L$41</f>
        <v>7.4999999999999997E-2</v>
      </c>
      <c r="F45" s="82">
        <f t="shared" si="6"/>
        <v>7.4999999999999997E-2</v>
      </c>
      <c r="G45" s="138">
        <f t="shared" si="6"/>
        <v>0.15</v>
      </c>
      <c r="H45" s="89"/>
      <c r="I45" s="67"/>
      <c r="J45" s="649" t="s">
        <v>257</v>
      </c>
      <c r="K45" s="649"/>
      <c r="L45" s="649"/>
      <c r="M45" s="82"/>
      <c r="N45" s="82"/>
      <c r="O45" s="97">
        <f>+$L$41*O41</f>
        <v>0.15</v>
      </c>
      <c r="P45" s="97">
        <f t="shared" ref="P45:Y45" si="7">+$L$41*P41</f>
        <v>4.1625000000000002E-2</v>
      </c>
      <c r="Q45" s="97">
        <f t="shared" si="7"/>
        <v>0.12</v>
      </c>
      <c r="R45" s="97">
        <f t="shared" si="7"/>
        <v>0.15</v>
      </c>
      <c r="S45" s="97">
        <f t="shared" si="7"/>
        <v>0.15</v>
      </c>
      <c r="T45" s="97">
        <f t="shared" si="7"/>
        <v>0.1275</v>
      </c>
      <c r="U45" s="97">
        <f t="shared" si="7"/>
        <v>0.15</v>
      </c>
      <c r="V45" s="97">
        <f t="shared" si="7"/>
        <v>7.4999999999999997E-2</v>
      </c>
      <c r="W45" s="97">
        <f t="shared" si="7"/>
        <v>0.15</v>
      </c>
      <c r="X45" s="97">
        <f t="shared" si="7"/>
        <v>0.15</v>
      </c>
      <c r="Y45" s="97">
        <f t="shared" si="7"/>
        <v>0.12641249999999998</v>
      </c>
    </row>
    <row r="47" spans="1:25" customFormat="1" ht="27" customHeight="1" x14ac:dyDescent="0.25">
      <c r="C47" s="105" t="s">
        <v>258</v>
      </c>
      <c r="D47" s="110">
        <f>+D16+D28+D39+D45</f>
        <v>0.32124999999999998</v>
      </c>
      <c r="E47" s="110">
        <f t="shared" ref="E47:G47" si="8">+E16+E28+E39+E45</f>
        <v>0.51750000000000007</v>
      </c>
      <c r="F47" s="110">
        <f t="shared" si="8"/>
        <v>0.71624999999999994</v>
      </c>
      <c r="G47" s="110">
        <f t="shared" si="8"/>
        <v>1</v>
      </c>
      <c r="J47" s="659" t="s">
        <v>259</v>
      </c>
      <c r="K47" s="660"/>
      <c r="L47" s="661"/>
      <c r="M47" s="101">
        <f>+M21+M35+M41+M45</f>
        <v>0</v>
      </c>
      <c r="N47" s="101">
        <f t="shared" ref="N47" si="9">+N21+N35+N41+N45</f>
        <v>0</v>
      </c>
      <c r="O47" s="110">
        <f>+O16+O28+O39+O45</f>
        <v>1</v>
      </c>
      <c r="P47" s="110">
        <f t="shared" ref="P47:V47" si="10">+P16+P28+P39+P45</f>
        <v>0.89162500000000011</v>
      </c>
      <c r="Q47" s="110">
        <f t="shared" si="10"/>
        <v>0.97000000000000008</v>
      </c>
      <c r="R47" s="110">
        <f t="shared" si="10"/>
        <v>1</v>
      </c>
      <c r="S47" s="110">
        <f t="shared" si="10"/>
        <v>0.72499999999999998</v>
      </c>
      <c r="T47" s="110">
        <f t="shared" si="10"/>
        <v>0.90300000000000002</v>
      </c>
      <c r="U47" s="110">
        <f t="shared" si="10"/>
        <v>0.95083499999999999</v>
      </c>
      <c r="V47" s="110">
        <f t="shared" si="10"/>
        <v>0.63750000000000007</v>
      </c>
      <c r="W47" s="110">
        <f t="shared" ref="W47:X47" si="11">+W16+W28+W39+W45</f>
        <v>0.99750000000000005</v>
      </c>
      <c r="X47" s="110">
        <f t="shared" si="11"/>
        <v>1</v>
      </c>
    </row>
    <row r="48" spans="1:25" customFormat="1" ht="15" x14ac:dyDescent="0.25">
      <c r="C48" s="103"/>
      <c r="G48" s="28"/>
      <c r="J48" s="104"/>
      <c r="K48" s="104"/>
      <c r="L48" s="104"/>
    </row>
    <row r="49" spans="3:24" customFormat="1" ht="30" customHeight="1" x14ac:dyDescent="0.25">
      <c r="C49" s="105" t="s">
        <v>260</v>
      </c>
      <c r="D49" s="111">
        <f>+D47*0.2</f>
        <v>6.4250000000000002E-2</v>
      </c>
      <c r="E49" s="111">
        <f t="shared" ref="E49:G49" si="12">+E47*0.2</f>
        <v>0.10350000000000002</v>
      </c>
      <c r="F49" s="111">
        <f t="shared" si="12"/>
        <v>0.14324999999999999</v>
      </c>
      <c r="G49" s="111">
        <f t="shared" si="12"/>
        <v>0.2</v>
      </c>
      <c r="J49" s="659" t="s">
        <v>261</v>
      </c>
      <c r="K49" s="660"/>
      <c r="L49" s="661"/>
      <c r="M49" s="102">
        <f>+M47*0.2</f>
        <v>0</v>
      </c>
      <c r="N49" s="102">
        <f t="shared" ref="N49:V49" si="13">+N47*0.2</f>
        <v>0</v>
      </c>
      <c r="O49" s="111">
        <f t="shared" si="13"/>
        <v>0.2</v>
      </c>
      <c r="P49" s="111">
        <f t="shared" si="13"/>
        <v>0.17832500000000004</v>
      </c>
      <c r="Q49" s="111">
        <f t="shared" si="13"/>
        <v>0.19400000000000003</v>
      </c>
      <c r="R49" s="111">
        <f t="shared" si="13"/>
        <v>0.2</v>
      </c>
      <c r="S49" s="111">
        <f t="shared" si="13"/>
        <v>0.14499999999999999</v>
      </c>
      <c r="T49" s="111">
        <f t="shared" si="13"/>
        <v>0.18060000000000001</v>
      </c>
      <c r="U49" s="111">
        <f t="shared" si="13"/>
        <v>0.190167</v>
      </c>
      <c r="V49" s="111">
        <f t="shared" si="13"/>
        <v>0.12750000000000003</v>
      </c>
      <c r="W49" s="111">
        <f t="shared" ref="W49:X49" si="14">+W47*0.2</f>
        <v>0.19950000000000001</v>
      </c>
      <c r="X49" s="111">
        <f t="shared" si="14"/>
        <v>0.2</v>
      </c>
    </row>
  </sheetData>
  <mergeCells count="208">
    <mergeCell ref="J47:L47"/>
    <mergeCell ref="J49:L49"/>
    <mergeCell ref="B9:Y9"/>
    <mergeCell ref="B17:Y17"/>
    <mergeCell ref="B29:Y29"/>
    <mergeCell ref="B40:Y40"/>
    <mergeCell ref="O41:O44"/>
    <mergeCell ref="P41:P44"/>
    <mergeCell ref="Q41:Q44"/>
    <mergeCell ref="R41:R44"/>
    <mergeCell ref="S41:S44"/>
    <mergeCell ref="T41:T44"/>
    <mergeCell ref="U41:U44"/>
    <mergeCell ref="W30:W33"/>
    <mergeCell ref="X30:X33"/>
    <mergeCell ref="Y30:Y33"/>
    <mergeCell ref="O34:O38"/>
    <mergeCell ref="P34:P38"/>
    <mergeCell ref="Q34:Q38"/>
    <mergeCell ref="R34:R38"/>
    <mergeCell ref="S34:S38"/>
    <mergeCell ref="T34:T38"/>
    <mergeCell ref="U34:U38"/>
    <mergeCell ref="V34:V38"/>
    <mergeCell ref="W34:W38"/>
    <mergeCell ref="X34:X38"/>
    <mergeCell ref="Y34:Y38"/>
    <mergeCell ref="J45:L45"/>
    <mergeCell ref="O30:O33"/>
    <mergeCell ref="P30:P33"/>
    <mergeCell ref="Q30:Q33"/>
    <mergeCell ref="R30:R33"/>
    <mergeCell ref="S30:S33"/>
    <mergeCell ref="T30:T33"/>
    <mergeCell ref="U30:U33"/>
    <mergeCell ref="V30:V33"/>
    <mergeCell ref="V41:V44"/>
    <mergeCell ref="W41:W44"/>
    <mergeCell ref="X41:X44"/>
    <mergeCell ref="Y41:Y44"/>
    <mergeCell ref="X20:X22"/>
    <mergeCell ref="Y20:Y22"/>
    <mergeCell ref="O23:O25"/>
    <mergeCell ref="P23:P25"/>
    <mergeCell ref="Q23:Q25"/>
    <mergeCell ref="R23:R25"/>
    <mergeCell ref="S23:S25"/>
    <mergeCell ref="T23:T25"/>
    <mergeCell ref="U23:U25"/>
    <mergeCell ref="V23:V25"/>
    <mergeCell ref="W23:W25"/>
    <mergeCell ref="X23:X25"/>
    <mergeCell ref="Y23:Y25"/>
    <mergeCell ref="Y13:Y15"/>
    <mergeCell ref="J16:L16"/>
    <mergeCell ref="J28:L28"/>
    <mergeCell ref="O18:O19"/>
    <mergeCell ref="P18:P19"/>
    <mergeCell ref="Q18:Q19"/>
    <mergeCell ref="R18:R19"/>
    <mergeCell ref="S18:S19"/>
    <mergeCell ref="T18:T19"/>
    <mergeCell ref="U18:U19"/>
    <mergeCell ref="V18:V19"/>
    <mergeCell ref="W18:W19"/>
    <mergeCell ref="X18:X19"/>
    <mergeCell ref="Y18:Y19"/>
    <mergeCell ref="O20:O22"/>
    <mergeCell ref="P20:P22"/>
    <mergeCell ref="Q20:Q22"/>
    <mergeCell ref="R20:R22"/>
    <mergeCell ref="S20:S22"/>
    <mergeCell ref="T20:T22"/>
    <mergeCell ref="U20:U22"/>
    <mergeCell ref="V20:V22"/>
    <mergeCell ref="O13:O15"/>
    <mergeCell ref="W20:W22"/>
    <mergeCell ref="P13:P15"/>
    <mergeCell ref="Q13:Q15"/>
    <mergeCell ref="R13:R15"/>
    <mergeCell ref="S13:S15"/>
    <mergeCell ref="T13:T15"/>
    <mergeCell ref="U13:U15"/>
    <mergeCell ref="V13:V15"/>
    <mergeCell ref="W13:W15"/>
    <mergeCell ref="X13:X15"/>
    <mergeCell ref="M7:Y7"/>
    <mergeCell ref="B6:Y6"/>
    <mergeCell ref="O10:O12"/>
    <mergeCell ref="P10:P12"/>
    <mergeCell ref="Q10:Q12"/>
    <mergeCell ref="R10:R12"/>
    <mergeCell ref="S10:S12"/>
    <mergeCell ref="T10:T12"/>
    <mergeCell ref="U10:U12"/>
    <mergeCell ref="V10:V12"/>
    <mergeCell ref="W10:W12"/>
    <mergeCell ref="X10:X12"/>
    <mergeCell ref="Y10:Y12"/>
    <mergeCell ref="D7:G7"/>
    <mergeCell ref="B7:B8"/>
    <mergeCell ref="H7:H8"/>
    <mergeCell ref="I7:I8"/>
    <mergeCell ref="J7:K7"/>
    <mergeCell ref="M10:M12"/>
    <mergeCell ref="N10:N12"/>
    <mergeCell ref="M23:M25"/>
    <mergeCell ref="N23:N25"/>
    <mergeCell ref="L41:L44"/>
    <mergeCell ref="M20:M22"/>
    <mergeCell ref="N20:N22"/>
    <mergeCell ref="L30:L33"/>
    <mergeCell ref="J39:L39"/>
    <mergeCell ref="M13:M15"/>
    <mergeCell ref="N13:N15"/>
    <mergeCell ref="M18:M19"/>
    <mergeCell ref="N18:N19"/>
    <mergeCell ref="K41:K44"/>
    <mergeCell ref="L18:L19"/>
    <mergeCell ref="M30:M33"/>
    <mergeCell ref="N30:N33"/>
    <mergeCell ref="K30:K33"/>
    <mergeCell ref="C18:C19"/>
    <mergeCell ref="D18:D19"/>
    <mergeCell ref="E18:E19"/>
    <mergeCell ref="F13:F15"/>
    <mergeCell ref="A34:A38"/>
    <mergeCell ref="B34:B38"/>
    <mergeCell ref="C34:C38"/>
    <mergeCell ref="D34:D38"/>
    <mergeCell ref="E34:E38"/>
    <mergeCell ref="F34:F38"/>
    <mergeCell ref="A13:A15"/>
    <mergeCell ref="B13:B15"/>
    <mergeCell ref="C13:C15"/>
    <mergeCell ref="D13:D15"/>
    <mergeCell ref="E13:E15"/>
    <mergeCell ref="A20:A22"/>
    <mergeCell ref="B20:B22"/>
    <mergeCell ref="C20:C22"/>
    <mergeCell ref="D20:D22"/>
    <mergeCell ref="E20:E22"/>
    <mergeCell ref="F20:F22"/>
    <mergeCell ref="A18:A19"/>
    <mergeCell ref="B18:B19"/>
    <mergeCell ref="A30:A33"/>
    <mergeCell ref="E23:E25"/>
    <mergeCell ref="F23:F25"/>
    <mergeCell ref="G23:G25"/>
    <mergeCell ref="I23:I25"/>
    <mergeCell ref="A23:A25"/>
    <mergeCell ref="B23:B25"/>
    <mergeCell ref="C23:C25"/>
    <mergeCell ref="F30:F33"/>
    <mergeCell ref="G30:G33"/>
    <mergeCell ref="A41:A44"/>
    <mergeCell ref="B41:B44"/>
    <mergeCell ref="C41:C44"/>
    <mergeCell ref="D41:D44"/>
    <mergeCell ref="E41:E44"/>
    <mergeCell ref="M34:M38"/>
    <mergeCell ref="N34:N38"/>
    <mergeCell ref="M41:M44"/>
    <mergeCell ref="N41:N44"/>
    <mergeCell ref="F41:F44"/>
    <mergeCell ref="G41:G44"/>
    <mergeCell ref="I41:I44"/>
    <mergeCell ref="J41:J44"/>
    <mergeCell ref="K34:K38"/>
    <mergeCell ref="L34:L38"/>
    <mergeCell ref="G34:G38"/>
    <mergeCell ref="I34:I38"/>
    <mergeCell ref="J34:J38"/>
    <mergeCell ref="A7:A8"/>
    <mergeCell ref="A10:A12"/>
    <mergeCell ref="B10:B12"/>
    <mergeCell ref="C10:C12"/>
    <mergeCell ref="D10:D12"/>
    <mergeCell ref="E10:E12"/>
    <mergeCell ref="F10:F12"/>
    <mergeCell ref="G10:G12"/>
    <mergeCell ref="L10:L12"/>
    <mergeCell ref="L7:L8"/>
    <mergeCell ref="C7:C8"/>
    <mergeCell ref="G13:G15"/>
    <mergeCell ref="J13:J15"/>
    <mergeCell ref="K13:K15"/>
    <mergeCell ref="L13:L15"/>
    <mergeCell ref="B30:B33"/>
    <mergeCell ref="C30:C33"/>
    <mergeCell ref="D30:D33"/>
    <mergeCell ref="E30:E33"/>
    <mergeCell ref="J23:J25"/>
    <mergeCell ref="K23:K25"/>
    <mergeCell ref="L23:L25"/>
    <mergeCell ref="D23:D25"/>
    <mergeCell ref="G20:G22"/>
    <mergeCell ref="I20:I22"/>
    <mergeCell ref="J20:J22"/>
    <mergeCell ref="K20:K22"/>
    <mergeCell ref="L20:L22"/>
    <mergeCell ref="F18:F19"/>
    <mergeCell ref="G18:G19"/>
    <mergeCell ref="I18:I19"/>
    <mergeCell ref="J18:J19"/>
    <mergeCell ref="K18:K19"/>
    <mergeCell ref="I30:I33"/>
    <mergeCell ref="J30:J33"/>
  </mergeCells>
  <printOptions horizontalCentered="1" verticalCentered="1"/>
  <pageMargins left="1.3779527559055118" right="0.19685039370078741" top="0.39370078740157483" bottom="0.39370078740157483" header="0.31496062992125984" footer="0.31496062992125984"/>
  <pageSetup paperSize="14" scale="28"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Y39"/>
  <sheetViews>
    <sheetView zoomScale="70" zoomScaleNormal="70" workbookViewId="0">
      <pane ySplit="8" topLeftCell="A39" activePane="bottomLeft" state="frozen"/>
      <selection pane="bottomLeft" activeCell="V10" sqref="V10:V14"/>
    </sheetView>
  </sheetViews>
  <sheetFormatPr baseColWidth="10" defaultRowHeight="15" x14ac:dyDescent="0.25"/>
  <cols>
    <col min="1" max="1" width="50.5703125" customWidth="1"/>
    <col min="2" max="2" width="32.28515625" style="28" customWidth="1"/>
    <col min="3" max="3" width="30.5703125" customWidth="1"/>
    <col min="4" max="6" width="10" hidden="1" customWidth="1"/>
    <col min="7" max="7" width="23.140625" customWidth="1"/>
    <col min="8" max="8" width="34.42578125" customWidth="1"/>
    <col min="9" max="9" width="25.140625" customWidth="1"/>
    <col min="10" max="11" width="13.28515625" customWidth="1"/>
    <col min="12" max="12" width="16" customWidth="1"/>
    <col min="13" max="14" width="11.42578125" hidden="1" customWidth="1"/>
    <col min="19" max="19" width="13.85546875" customWidth="1"/>
    <col min="20" max="20" width="14.140625" customWidth="1"/>
    <col min="22" max="22" width="13" customWidth="1"/>
    <col min="23" max="23" width="15.85546875" customWidth="1"/>
    <col min="25" max="25" width="17.140625" customWidth="1"/>
  </cols>
  <sheetData>
    <row r="1" spans="1:25" x14ac:dyDescent="0.25">
      <c r="A1" s="28"/>
      <c r="B1"/>
    </row>
    <row r="2" spans="1:25" x14ac:dyDescent="0.25">
      <c r="A2" s="28"/>
      <c r="B2"/>
    </row>
    <row r="3" spans="1:25" ht="47.25" customHeight="1" x14ac:dyDescent="0.25">
      <c r="A3" s="28"/>
      <c r="B3"/>
      <c r="E3" s="49" t="s">
        <v>157</v>
      </c>
      <c r="F3" s="49"/>
      <c r="G3" s="49"/>
      <c r="H3" s="49"/>
      <c r="I3" s="48"/>
    </row>
    <row r="4" spans="1:25" ht="46.5" customHeight="1" x14ac:dyDescent="0.25">
      <c r="A4" s="28"/>
      <c r="B4"/>
      <c r="E4" s="48"/>
      <c r="F4" s="48"/>
      <c r="G4" s="48"/>
      <c r="H4" s="48"/>
      <c r="I4" s="48"/>
    </row>
    <row r="6" spans="1:25" ht="45.75" customHeight="1" x14ac:dyDescent="0.25">
      <c r="A6" s="80" t="s">
        <v>21</v>
      </c>
      <c r="B6" s="684" t="s">
        <v>22</v>
      </c>
      <c r="C6" s="685"/>
      <c r="D6" s="685"/>
      <c r="E6" s="685"/>
      <c r="F6" s="685"/>
      <c r="G6" s="685"/>
      <c r="H6" s="685"/>
      <c r="I6" s="685"/>
      <c r="J6" s="685"/>
      <c r="K6" s="685"/>
      <c r="L6" s="685"/>
      <c r="M6" s="685"/>
      <c r="N6" s="685"/>
      <c r="O6" s="685"/>
      <c r="P6" s="685"/>
      <c r="Q6" s="685"/>
      <c r="R6" s="685"/>
      <c r="S6" s="685"/>
      <c r="T6" s="685"/>
      <c r="U6" s="685"/>
      <c r="V6" s="685"/>
      <c r="W6" s="685"/>
      <c r="X6" s="685"/>
      <c r="Y6" s="685"/>
    </row>
    <row r="7" spans="1:25" ht="71.25" customHeight="1" x14ac:dyDescent="0.25">
      <c r="A7" s="633" t="s">
        <v>18</v>
      </c>
      <c r="B7" s="639" t="s">
        <v>2</v>
      </c>
      <c r="C7" s="639" t="s">
        <v>3</v>
      </c>
      <c r="D7" s="639" t="s">
        <v>4</v>
      </c>
      <c r="E7" s="639"/>
      <c r="F7" s="639"/>
      <c r="G7" s="639"/>
      <c r="H7" s="639" t="s">
        <v>5</v>
      </c>
      <c r="I7" s="639" t="s">
        <v>6</v>
      </c>
      <c r="J7" s="639" t="s">
        <v>57</v>
      </c>
      <c r="K7" s="639"/>
      <c r="L7" s="639" t="s">
        <v>7</v>
      </c>
      <c r="M7" s="650" t="s">
        <v>156</v>
      </c>
      <c r="N7" s="651"/>
      <c r="O7" s="651"/>
      <c r="P7" s="651"/>
      <c r="Q7" s="651"/>
      <c r="R7" s="651"/>
      <c r="S7" s="651"/>
      <c r="T7" s="651"/>
      <c r="U7" s="651"/>
      <c r="V7" s="651"/>
      <c r="W7" s="651"/>
      <c r="X7" s="651"/>
      <c r="Y7" s="652"/>
    </row>
    <row r="8" spans="1:25" ht="74.25" customHeight="1" x14ac:dyDescent="0.25">
      <c r="A8" s="634"/>
      <c r="B8" s="639"/>
      <c r="C8" s="639"/>
      <c r="D8" s="5" t="s">
        <v>8</v>
      </c>
      <c r="E8" s="5" t="s">
        <v>9</v>
      </c>
      <c r="F8" s="5" t="s">
        <v>10</v>
      </c>
      <c r="G8" s="5" t="s">
        <v>11</v>
      </c>
      <c r="H8" s="639"/>
      <c r="I8" s="639"/>
      <c r="J8" s="40" t="s">
        <v>12</v>
      </c>
      <c r="K8" s="40" t="s">
        <v>13</v>
      </c>
      <c r="L8" s="639"/>
      <c r="M8" s="459" t="s">
        <v>8</v>
      </c>
      <c r="N8" s="459" t="s">
        <v>9</v>
      </c>
      <c r="O8" s="456" t="s">
        <v>151</v>
      </c>
      <c r="P8" s="456" t="s">
        <v>152</v>
      </c>
      <c r="Q8" s="456" t="s">
        <v>252</v>
      </c>
      <c r="R8" s="456" t="s">
        <v>153</v>
      </c>
      <c r="S8" s="456" t="s">
        <v>253</v>
      </c>
      <c r="T8" s="456" t="s">
        <v>154</v>
      </c>
      <c r="U8" s="456" t="s">
        <v>133</v>
      </c>
      <c r="V8" s="456" t="s">
        <v>254</v>
      </c>
      <c r="W8" s="456" t="s">
        <v>155</v>
      </c>
      <c r="X8" s="456" t="s">
        <v>255</v>
      </c>
      <c r="Y8" s="457" t="s">
        <v>256</v>
      </c>
    </row>
    <row r="9" spans="1:25" ht="29.25" customHeight="1" x14ac:dyDescent="0.25">
      <c r="A9" s="78" t="s">
        <v>1</v>
      </c>
      <c r="B9" s="686" t="s">
        <v>52</v>
      </c>
      <c r="C9" s="686"/>
      <c r="D9" s="686"/>
      <c r="E9" s="686"/>
      <c r="F9" s="686"/>
      <c r="G9" s="686"/>
      <c r="H9" s="686"/>
      <c r="I9" s="686"/>
      <c r="J9" s="686"/>
      <c r="K9" s="686"/>
      <c r="L9" s="686"/>
      <c r="M9" s="686"/>
      <c r="N9" s="686"/>
      <c r="O9" s="686"/>
      <c r="P9" s="686"/>
      <c r="Q9" s="686"/>
      <c r="R9" s="686"/>
      <c r="S9" s="686"/>
      <c r="T9" s="686"/>
      <c r="U9" s="686"/>
      <c r="V9" s="686"/>
      <c r="W9" s="686"/>
      <c r="X9" s="686"/>
      <c r="Y9" s="686"/>
    </row>
    <row r="10" spans="1:25" ht="60" x14ac:dyDescent="0.25">
      <c r="A10" s="676" t="s">
        <v>234</v>
      </c>
      <c r="B10" s="678" t="s">
        <v>235</v>
      </c>
      <c r="C10" s="678" t="s">
        <v>236</v>
      </c>
      <c r="D10" s="663">
        <v>0.25</v>
      </c>
      <c r="E10" s="663">
        <v>0.5</v>
      </c>
      <c r="F10" s="663">
        <v>0.75</v>
      </c>
      <c r="G10" s="663">
        <v>1</v>
      </c>
      <c r="H10" s="92" t="s">
        <v>237</v>
      </c>
      <c r="I10" s="108" t="s">
        <v>238</v>
      </c>
      <c r="J10" s="670">
        <v>42736</v>
      </c>
      <c r="K10" s="670">
        <v>43100</v>
      </c>
      <c r="L10" s="674">
        <v>0.4</v>
      </c>
      <c r="M10" s="663"/>
      <c r="N10" s="663"/>
      <c r="O10" s="663">
        <v>1</v>
      </c>
      <c r="P10" s="663">
        <v>1</v>
      </c>
      <c r="Q10" s="663">
        <v>1</v>
      </c>
      <c r="R10" s="663">
        <v>1</v>
      </c>
      <c r="S10" s="663">
        <v>0</v>
      </c>
      <c r="T10" s="663">
        <v>0.8</v>
      </c>
      <c r="U10" s="663">
        <v>0.9</v>
      </c>
      <c r="V10" s="663">
        <v>0.85</v>
      </c>
      <c r="W10" s="663">
        <v>1</v>
      </c>
      <c r="X10" s="663">
        <v>1</v>
      </c>
      <c r="Y10" s="663">
        <f>AVERAGE(O10:X14)</f>
        <v>0.85500000000000009</v>
      </c>
    </row>
    <row r="11" spans="1:25" ht="45" x14ac:dyDescent="0.25">
      <c r="A11" s="676"/>
      <c r="B11" s="678"/>
      <c r="C11" s="678"/>
      <c r="D11" s="663"/>
      <c r="E11" s="663"/>
      <c r="F11" s="663"/>
      <c r="G11" s="663"/>
      <c r="H11" s="64" t="s">
        <v>239</v>
      </c>
      <c r="I11" s="32" t="s">
        <v>240</v>
      </c>
      <c r="J11" s="670"/>
      <c r="K11" s="670"/>
      <c r="L11" s="674"/>
      <c r="M11" s="663"/>
      <c r="N11" s="663"/>
      <c r="O11" s="663"/>
      <c r="P11" s="663"/>
      <c r="Q11" s="663"/>
      <c r="R11" s="663"/>
      <c r="S11" s="663"/>
      <c r="T11" s="663"/>
      <c r="U11" s="663"/>
      <c r="V11" s="663"/>
      <c r="W11" s="663"/>
      <c r="X11" s="663"/>
      <c r="Y11" s="663"/>
    </row>
    <row r="12" spans="1:25" ht="75" x14ac:dyDescent="0.25">
      <c r="A12" s="676"/>
      <c r="B12" s="678"/>
      <c r="C12" s="678"/>
      <c r="D12" s="663"/>
      <c r="E12" s="663"/>
      <c r="F12" s="663"/>
      <c r="G12" s="663"/>
      <c r="H12" s="64" t="s">
        <v>241</v>
      </c>
      <c r="I12" s="32" t="s">
        <v>242</v>
      </c>
      <c r="J12" s="670"/>
      <c r="K12" s="670"/>
      <c r="L12" s="674"/>
      <c r="M12" s="663"/>
      <c r="N12" s="663"/>
      <c r="O12" s="663"/>
      <c r="P12" s="663"/>
      <c r="Q12" s="663"/>
      <c r="R12" s="663"/>
      <c r="S12" s="663"/>
      <c r="T12" s="663"/>
      <c r="U12" s="663"/>
      <c r="V12" s="663"/>
      <c r="W12" s="663"/>
      <c r="X12" s="663"/>
      <c r="Y12" s="663"/>
    </row>
    <row r="13" spans="1:25" ht="75" x14ac:dyDescent="0.25">
      <c r="A13" s="676"/>
      <c r="B13" s="678"/>
      <c r="C13" s="678"/>
      <c r="D13" s="663"/>
      <c r="E13" s="663"/>
      <c r="F13" s="663"/>
      <c r="G13" s="663"/>
      <c r="H13" s="64" t="s">
        <v>243</v>
      </c>
      <c r="I13" s="19" t="s">
        <v>244</v>
      </c>
      <c r="J13" s="670"/>
      <c r="K13" s="670"/>
      <c r="L13" s="674"/>
      <c r="M13" s="663"/>
      <c r="N13" s="663"/>
      <c r="O13" s="663"/>
      <c r="P13" s="663"/>
      <c r="Q13" s="663"/>
      <c r="R13" s="663"/>
      <c r="S13" s="663"/>
      <c r="T13" s="663"/>
      <c r="U13" s="663"/>
      <c r="V13" s="663"/>
      <c r="W13" s="663"/>
      <c r="X13" s="663"/>
      <c r="Y13" s="663"/>
    </row>
    <row r="14" spans="1:25" ht="45" x14ac:dyDescent="0.25">
      <c r="A14" s="677"/>
      <c r="B14" s="679"/>
      <c r="C14" s="679"/>
      <c r="D14" s="664"/>
      <c r="E14" s="664"/>
      <c r="F14" s="664"/>
      <c r="G14" s="664"/>
      <c r="H14" s="64" t="s">
        <v>245</v>
      </c>
      <c r="I14" s="19" t="s">
        <v>246</v>
      </c>
      <c r="J14" s="671"/>
      <c r="K14" s="671"/>
      <c r="L14" s="675"/>
      <c r="M14" s="664"/>
      <c r="N14" s="664"/>
      <c r="O14" s="664"/>
      <c r="P14" s="664"/>
      <c r="Q14" s="664"/>
      <c r="R14" s="664"/>
      <c r="S14" s="664"/>
      <c r="T14" s="664"/>
      <c r="U14" s="664"/>
      <c r="V14" s="664"/>
      <c r="W14" s="664"/>
      <c r="X14" s="664"/>
      <c r="Y14" s="664"/>
    </row>
    <row r="15" spans="1:25" s="74" customFormat="1" ht="37.5" customHeight="1" x14ac:dyDescent="0.2">
      <c r="A15" s="96"/>
      <c r="B15" s="85"/>
      <c r="C15" s="85"/>
      <c r="D15" s="82">
        <f>+D12*$L$13</f>
        <v>0</v>
      </c>
      <c r="E15" s="82">
        <f t="shared" ref="E15" si="0">+E12*$L$13</f>
        <v>0</v>
      </c>
      <c r="F15" s="109">
        <f>+F10*L10</f>
        <v>0.30000000000000004</v>
      </c>
      <c r="G15" s="82">
        <f>+G10*L10</f>
        <v>0.4</v>
      </c>
      <c r="H15" s="89"/>
      <c r="I15" s="67"/>
      <c r="J15" s="649" t="s">
        <v>257</v>
      </c>
      <c r="K15" s="649"/>
      <c r="L15" s="649"/>
      <c r="M15" s="82"/>
      <c r="N15" s="82"/>
      <c r="O15" s="97">
        <f>+$L$10*O10</f>
        <v>0.4</v>
      </c>
      <c r="P15" s="97">
        <f t="shared" ref="P15:X15" si="1">+$L$10*P10</f>
        <v>0.4</v>
      </c>
      <c r="Q15" s="97">
        <f t="shared" si="1"/>
        <v>0.4</v>
      </c>
      <c r="R15" s="97">
        <f t="shared" si="1"/>
        <v>0.4</v>
      </c>
      <c r="S15" s="97">
        <f t="shared" si="1"/>
        <v>0</v>
      </c>
      <c r="T15" s="97">
        <f t="shared" si="1"/>
        <v>0.32000000000000006</v>
      </c>
      <c r="U15" s="97">
        <f t="shared" si="1"/>
        <v>0.36000000000000004</v>
      </c>
      <c r="V15" s="97">
        <f t="shared" si="1"/>
        <v>0.34</v>
      </c>
      <c r="W15" s="97">
        <f t="shared" si="1"/>
        <v>0.4</v>
      </c>
      <c r="X15" s="97">
        <f t="shared" si="1"/>
        <v>0.4</v>
      </c>
      <c r="Y15" s="98">
        <f>+AVERAGE(O15:X15)</f>
        <v>0.34199999999999997</v>
      </c>
    </row>
    <row r="16" spans="1:25" ht="24" customHeight="1" x14ac:dyDescent="0.25">
      <c r="A16" s="25" t="s">
        <v>14</v>
      </c>
      <c r="B16" s="687" t="s">
        <v>39</v>
      </c>
      <c r="C16" s="688"/>
      <c r="D16" s="688"/>
      <c r="E16" s="688"/>
      <c r="F16" s="688"/>
      <c r="G16" s="688"/>
      <c r="H16" s="688"/>
      <c r="I16" s="688"/>
      <c r="J16" s="688"/>
      <c r="K16" s="688"/>
      <c r="L16" s="688"/>
      <c r="M16" s="688"/>
      <c r="N16" s="688"/>
      <c r="O16" s="688"/>
      <c r="P16" s="688"/>
      <c r="Q16" s="688"/>
      <c r="R16" s="688"/>
      <c r="S16" s="688"/>
      <c r="T16" s="688"/>
      <c r="U16" s="688"/>
      <c r="V16" s="688"/>
      <c r="W16" s="688"/>
      <c r="X16" s="688"/>
      <c r="Y16" s="688"/>
    </row>
    <row r="17" spans="1:25" ht="90" x14ac:dyDescent="0.25">
      <c r="A17" s="62" t="s">
        <v>40</v>
      </c>
      <c r="B17" s="64" t="s">
        <v>44</v>
      </c>
      <c r="C17" s="12" t="s">
        <v>68</v>
      </c>
      <c r="D17" s="60">
        <v>0.25</v>
      </c>
      <c r="E17" s="60">
        <v>0.5</v>
      </c>
      <c r="F17" s="665">
        <v>0.75</v>
      </c>
      <c r="G17" s="665">
        <v>1</v>
      </c>
      <c r="H17" s="62" t="s">
        <v>76</v>
      </c>
      <c r="I17" s="62" t="s">
        <v>132</v>
      </c>
      <c r="J17" s="54">
        <v>42736</v>
      </c>
      <c r="K17" s="54">
        <v>43100</v>
      </c>
      <c r="L17" s="673">
        <v>0.3</v>
      </c>
      <c r="M17" s="60"/>
      <c r="N17" s="60"/>
      <c r="O17" s="665">
        <v>0.95</v>
      </c>
      <c r="P17" s="665">
        <v>0.95</v>
      </c>
      <c r="Q17" s="665">
        <v>1</v>
      </c>
      <c r="R17" s="665">
        <v>1</v>
      </c>
      <c r="S17" s="665"/>
      <c r="T17" s="665">
        <v>1</v>
      </c>
      <c r="U17" s="665">
        <v>0.94</v>
      </c>
      <c r="V17" s="665">
        <v>1</v>
      </c>
      <c r="W17" s="665">
        <v>1</v>
      </c>
      <c r="X17" s="665">
        <v>1</v>
      </c>
      <c r="Y17" s="665">
        <f>AVERAGE(O17:X20)</f>
        <v>0.98222222222222222</v>
      </c>
    </row>
    <row r="18" spans="1:25" ht="75" x14ac:dyDescent="0.25">
      <c r="A18" s="62" t="s">
        <v>24</v>
      </c>
      <c r="B18" s="64" t="s">
        <v>77</v>
      </c>
      <c r="C18" s="12" t="s">
        <v>67</v>
      </c>
      <c r="D18" s="60">
        <v>0.25</v>
      </c>
      <c r="E18" s="60">
        <v>0.5</v>
      </c>
      <c r="F18" s="663"/>
      <c r="G18" s="663"/>
      <c r="H18" s="62" t="s">
        <v>82</v>
      </c>
      <c r="I18" s="62" t="s">
        <v>83</v>
      </c>
      <c r="J18" s="54">
        <v>42736</v>
      </c>
      <c r="K18" s="54">
        <v>43100</v>
      </c>
      <c r="L18" s="674"/>
      <c r="M18" s="60"/>
      <c r="N18" s="60"/>
      <c r="O18" s="663"/>
      <c r="P18" s="663"/>
      <c r="Q18" s="663"/>
      <c r="R18" s="663"/>
      <c r="S18" s="663"/>
      <c r="T18" s="663"/>
      <c r="U18" s="663"/>
      <c r="V18" s="663"/>
      <c r="W18" s="663"/>
      <c r="X18" s="663"/>
      <c r="Y18" s="663"/>
    </row>
    <row r="19" spans="1:25" ht="45" x14ac:dyDescent="0.25">
      <c r="A19" s="62" t="s">
        <v>78</v>
      </c>
      <c r="B19" s="26" t="s">
        <v>79</v>
      </c>
      <c r="C19" s="22" t="s">
        <v>86</v>
      </c>
      <c r="D19" s="61">
        <v>0.25</v>
      </c>
      <c r="E19" s="61">
        <v>0.5</v>
      </c>
      <c r="F19" s="663"/>
      <c r="G19" s="663"/>
      <c r="H19" s="62" t="s">
        <v>80</v>
      </c>
      <c r="I19" s="62" t="s">
        <v>89</v>
      </c>
      <c r="J19" s="54">
        <v>42736</v>
      </c>
      <c r="K19" s="54">
        <v>43100</v>
      </c>
      <c r="L19" s="674"/>
      <c r="M19" s="61"/>
      <c r="N19" s="61"/>
      <c r="O19" s="663"/>
      <c r="P19" s="663"/>
      <c r="Q19" s="663"/>
      <c r="R19" s="663"/>
      <c r="S19" s="663"/>
      <c r="T19" s="663"/>
      <c r="U19" s="663"/>
      <c r="V19" s="663"/>
      <c r="W19" s="663"/>
      <c r="X19" s="663"/>
      <c r="Y19" s="663"/>
    </row>
    <row r="20" spans="1:25" ht="45" x14ac:dyDescent="0.25">
      <c r="A20" s="77" t="s">
        <v>88</v>
      </c>
      <c r="B20" s="26" t="s">
        <v>87</v>
      </c>
      <c r="C20" s="22" t="s">
        <v>66</v>
      </c>
      <c r="D20" s="61">
        <v>0.25</v>
      </c>
      <c r="E20" s="61">
        <v>0.5</v>
      </c>
      <c r="F20" s="663"/>
      <c r="G20" s="663"/>
      <c r="H20" s="77" t="s">
        <v>101</v>
      </c>
      <c r="I20" s="77" t="s">
        <v>87</v>
      </c>
      <c r="J20" s="54">
        <v>42736</v>
      </c>
      <c r="K20" s="54">
        <v>43100</v>
      </c>
      <c r="L20" s="674"/>
      <c r="M20" s="61"/>
      <c r="N20" s="61"/>
      <c r="O20" s="663"/>
      <c r="P20" s="663"/>
      <c r="Q20" s="663"/>
      <c r="R20" s="663"/>
      <c r="S20" s="663"/>
      <c r="T20" s="663"/>
      <c r="U20" s="663"/>
      <c r="V20" s="663"/>
      <c r="W20" s="663"/>
      <c r="X20" s="663"/>
      <c r="Y20" s="663"/>
    </row>
    <row r="21" spans="1:25" ht="45" x14ac:dyDescent="0.25">
      <c r="A21" s="62" t="s">
        <v>25</v>
      </c>
      <c r="B21" s="26" t="s">
        <v>85</v>
      </c>
      <c r="C21" s="26" t="s">
        <v>69</v>
      </c>
      <c r="D21" s="61">
        <v>0.25</v>
      </c>
      <c r="E21" s="61">
        <v>0.5</v>
      </c>
      <c r="F21" s="664"/>
      <c r="G21" s="664"/>
      <c r="H21" s="62" t="s">
        <v>84</v>
      </c>
      <c r="I21" s="62" t="s">
        <v>81</v>
      </c>
      <c r="J21" s="54">
        <v>42736</v>
      </c>
      <c r="K21" s="54">
        <v>43100</v>
      </c>
      <c r="L21" s="675"/>
      <c r="M21" s="61"/>
      <c r="N21" s="61"/>
      <c r="O21" s="664"/>
      <c r="P21" s="664"/>
      <c r="Q21" s="664"/>
      <c r="R21" s="664"/>
      <c r="S21" s="664"/>
      <c r="T21" s="664"/>
      <c r="U21" s="664"/>
      <c r="V21" s="664"/>
      <c r="W21" s="664"/>
      <c r="X21" s="664"/>
      <c r="Y21" s="664"/>
    </row>
    <row r="22" spans="1:25" s="74" customFormat="1" ht="37.5" customHeight="1" x14ac:dyDescent="0.2">
      <c r="A22" s="96"/>
      <c r="B22" s="85"/>
      <c r="C22" s="85"/>
      <c r="D22" s="82">
        <f>+D19*$L$13</f>
        <v>0</v>
      </c>
      <c r="E22" s="82">
        <f t="shared" ref="E22" si="2">+E19*$L$13</f>
        <v>0</v>
      </c>
      <c r="F22" s="109">
        <f>+F17*$L$17</f>
        <v>0.22499999999999998</v>
      </c>
      <c r="G22" s="82">
        <f>+G17*L17</f>
        <v>0.3</v>
      </c>
      <c r="H22" s="89"/>
      <c r="I22" s="67"/>
      <c r="J22" s="649" t="s">
        <v>257</v>
      </c>
      <c r="K22" s="649"/>
      <c r="L22" s="649"/>
      <c r="M22" s="82"/>
      <c r="N22" s="82"/>
      <c r="O22" s="97">
        <f>+$L$17*O17</f>
        <v>0.28499999999999998</v>
      </c>
      <c r="P22" s="97">
        <f t="shared" ref="P22:X22" si="3">+$L$17*P17</f>
        <v>0.28499999999999998</v>
      </c>
      <c r="Q22" s="97">
        <f t="shared" si="3"/>
        <v>0.3</v>
      </c>
      <c r="R22" s="97">
        <f t="shared" si="3"/>
        <v>0.3</v>
      </c>
      <c r="S22" s="97">
        <f t="shared" si="3"/>
        <v>0</v>
      </c>
      <c r="T22" s="97">
        <f t="shared" si="3"/>
        <v>0.3</v>
      </c>
      <c r="U22" s="97">
        <f t="shared" si="3"/>
        <v>0.28199999999999997</v>
      </c>
      <c r="V22" s="97">
        <f t="shared" si="3"/>
        <v>0.3</v>
      </c>
      <c r="W22" s="97">
        <f t="shared" si="3"/>
        <v>0.3</v>
      </c>
      <c r="X22" s="97">
        <f t="shared" si="3"/>
        <v>0.3</v>
      </c>
      <c r="Y22" s="98">
        <f>+AVERAGE(O22:X22)</f>
        <v>0.26519999999999999</v>
      </c>
    </row>
    <row r="23" spans="1:25" ht="27.75" customHeight="1" x14ac:dyDescent="0.25">
      <c r="A23" s="25" t="s">
        <v>15</v>
      </c>
      <c r="B23" s="687" t="s">
        <v>41</v>
      </c>
      <c r="C23" s="688"/>
      <c r="D23" s="688"/>
      <c r="E23" s="688"/>
      <c r="F23" s="688"/>
      <c r="G23" s="688"/>
      <c r="H23" s="688"/>
      <c r="I23" s="688"/>
      <c r="J23" s="688"/>
      <c r="K23" s="688"/>
      <c r="L23" s="688"/>
      <c r="M23" s="688"/>
      <c r="N23" s="688"/>
      <c r="O23" s="688"/>
      <c r="P23" s="688"/>
      <c r="Q23" s="688"/>
      <c r="R23" s="688"/>
      <c r="S23" s="688"/>
      <c r="T23" s="688"/>
      <c r="U23" s="688"/>
      <c r="V23" s="688"/>
      <c r="W23" s="688"/>
      <c r="X23" s="688"/>
      <c r="Y23" s="688"/>
    </row>
    <row r="24" spans="1:25" ht="105" x14ac:dyDescent="0.25">
      <c r="A24" s="64" t="s">
        <v>247</v>
      </c>
      <c r="B24" s="63" t="s">
        <v>248</v>
      </c>
      <c r="C24" s="59" t="s">
        <v>67</v>
      </c>
      <c r="D24" s="60">
        <v>0.25</v>
      </c>
      <c r="E24" s="60">
        <v>0.5</v>
      </c>
      <c r="F24" s="665">
        <v>0.75</v>
      </c>
      <c r="G24" s="665">
        <v>1</v>
      </c>
      <c r="H24" s="62" t="s">
        <v>249</v>
      </c>
      <c r="I24" s="62" t="s">
        <v>250</v>
      </c>
      <c r="J24" s="54">
        <v>42736</v>
      </c>
      <c r="K24" s="54">
        <v>43100</v>
      </c>
      <c r="L24" s="672">
        <v>0.3</v>
      </c>
      <c r="M24" s="60"/>
      <c r="N24" s="60"/>
      <c r="O24" s="665">
        <v>1</v>
      </c>
      <c r="P24" s="689">
        <v>0.79269999999999996</v>
      </c>
      <c r="Q24" s="665">
        <v>1</v>
      </c>
      <c r="R24" s="665">
        <v>1</v>
      </c>
      <c r="S24" s="665">
        <v>1</v>
      </c>
      <c r="T24" s="689">
        <v>0.83330000000000004</v>
      </c>
      <c r="U24" s="689">
        <v>0.81669999999999998</v>
      </c>
      <c r="V24" s="665">
        <v>1</v>
      </c>
      <c r="W24" s="689">
        <v>0.93330000000000002</v>
      </c>
      <c r="X24" s="665">
        <v>1</v>
      </c>
      <c r="Y24" s="665">
        <f>AVERAGE(O24:X34)</f>
        <v>0.9376000000000001</v>
      </c>
    </row>
    <row r="25" spans="1:25" ht="30" x14ac:dyDescent="0.25">
      <c r="A25" s="680" t="s">
        <v>251</v>
      </c>
      <c r="B25" s="683" t="s">
        <v>73</v>
      </c>
      <c r="C25" s="680" t="s">
        <v>103</v>
      </c>
      <c r="D25" s="665">
        <v>0.25</v>
      </c>
      <c r="E25" s="665">
        <v>0.5</v>
      </c>
      <c r="F25" s="663"/>
      <c r="G25" s="663"/>
      <c r="H25" s="77" t="s">
        <v>74</v>
      </c>
      <c r="I25" s="641" t="s">
        <v>23</v>
      </c>
      <c r="J25" s="669">
        <v>42736</v>
      </c>
      <c r="K25" s="669">
        <v>43100</v>
      </c>
      <c r="L25" s="672"/>
      <c r="M25" s="665"/>
      <c r="N25" s="665"/>
      <c r="O25" s="663"/>
      <c r="P25" s="690"/>
      <c r="Q25" s="663"/>
      <c r="R25" s="663"/>
      <c r="S25" s="663"/>
      <c r="T25" s="690"/>
      <c r="U25" s="690"/>
      <c r="V25" s="663"/>
      <c r="W25" s="690"/>
      <c r="X25" s="663"/>
      <c r="Y25" s="663"/>
    </row>
    <row r="26" spans="1:25" ht="30" x14ac:dyDescent="0.25">
      <c r="A26" s="682"/>
      <c r="B26" s="679"/>
      <c r="C26" s="682"/>
      <c r="D26" s="664"/>
      <c r="E26" s="664"/>
      <c r="F26" s="663"/>
      <c r="G26" s="663"/>
      <c r="H26" s="77" t="s">
        <v>75</v>
      </c>
      <c r="I26" s="648"/>
      <c r="J26" s="671"/>
      <c r="K26" s="671"/>
      <c r="L26" s="672"/>
      <c r="M26" s="664"/>
      <c r="N26" s="664"/>
      <c r="O26" s="663"/>
      <c r="P26" s="690"/>
      <c r="Q26" s="663"/>
      <c r="R26" s="663"/>
      <c r="S26" s="663"/>
      <c r="T26" s="690"/>
      <c r="U26" s="690"/>
      <c r="V26" s="663"/>
      <c r="W26" s="690"/>
      <c r="X26" s="663"/>
      <c r="Y26" s="663"/>
    </row>
    <row r="27" spans="1:25" ht="75" x14ac:dyDescent="0.25">
      <c r="A27" s="680" t="s">
        <v>90</v>
      </c>
      <c r="B27" s="680" t="s">
        <v>91</v>
      </c>
      <c r="C27" s="683" t="s">
        <v>98</v>
      </c>
      <c r="D27" s="665">
        <v>0.25</v>
      </c>
      <c r="E27" s="665">
        <v>0.5</v>
      </c>
      <c r="F27" s="663"/>
      <c r="G27" s="663"/>
      <c r="H27" s="62" t="s">
        <v>99</v>
      </c>
      <c r="I27" s="666" t="s">
        <v>42</v>
      </c>
      <c r="J27" s="669">
        <v>42736</v>
      </c>
      <c r="K27" s="669">
        <v>43100</v>
      </c>
      <c r="L27" s="672"/>
      <c r="M27" s="665"/>
      <c r="N27" s="665"/>
      <c r="O27" s="663"/>
      <c r="P27" s="690"/>
      <c r="Q27" s="663"/>
      <c r="R27" s="663"/>
      <c r="S27" s="663"/>
      <c r="T27" s="690"/>
      <c r="U27" s="690"/>
      <c r="V27" s="663"/>
      <c r="W27" s="690"/>
      <c r="X27" s="663"/>
      <c r="Y27" s="663"/>
    </row>
    <row r="28" spans="1:25" ht="60" x14ac:dyDescent="0.25">
      <c r="A28" s="681"/>
      <c r="B28" s="681"/>
      <c r="C28" s="678"/>
      <c r="D28" s="663"/>
      <c r="E28" s="663"/>
      <c r="F28" s="663"/>
      <c r="G28" s="663"/>
      <c r="H28" s="62" t="s">
        <v>92</v>
      </c>
      <c r="I28" s="667"/>
      <c r="J28" s="670"/>
      <c r="K28" s="670"/>
      <c r="L28" s="672"/>
      <c r="M28" s="663"/>
      <c r="N28" s="663"/>
      <c r="O28" s="663"/>
      <c r="P28" s="690"/>
      <c r="Q28" s="663"/>
      <c r="R28" s="663"/>
      <c r="S28" s="663"/>
      <c r="T28" s="690"/>
      <c r="U28" s="690"/>
      <c r="V28" s="663"/>
      <c r="W28" s="690"/>
      <c r="X28" s="663"/>
      <c r="Y28" s="663"/>
    </row>
    <row r="29" spans="1:25" ht="75" x14ac:dyDescent="0.25">
      <c r="A29" s="681"/>
      <c r="B29" s="681"/>
      <c r="C29" s="678"/>
      <c r="D29" s="663"/>
      <c r="E29" s="663"/>
      <c r="F29" s="663"/>
      <c r="G29" s="663"/>
      <c r="H29" s="62" t="s">
        <v>93</v>
      </c>
      <c r="I29" s="667"/>
      <c r="J29" s="670"/>
      <c r="K29" s="670"/>
      <c r="L29" s="672"/>
      <c r="M29" s="663"/>
      <c r="N29" s="663"/>
      <c r="O29" s="663"/>
      <c r="P29" s="690"/>
      <c r="Q29" s="663"/>
      <c r="R29" s="663"/>
      <c r="S29" s="663"/>
      <c r="T29" s="690"/>
      <c r="U29" s="690"/>
      <c r="V29" s="663"/>
      <c r="W29" s="690"/>
      <c r="X29" s="663"/>
      <c r="Y29" s="663"/>
    </row>
    <row r="30" spans="1:25" ht="45" x14ac:dyDescent="0.25">
      <c r="A30" s="681"/>
      <c r="B30" s="681"/>
      <c r="C30" s="678"/>
      <c r="D30" s="663"/>
      <c r="E30" s="663"/>
      <c r="F30" s="663"/>
      <c r="G30" s="663"/>
      <c r="H30" s="62" t="s">
        <v>100</v>
      </c>
      <c r="I30" s="667"/>
      <c r="J30" s="670"/>
      <c r="K30" s="670"/>
      <c r="L30" s="672"/>
      <c r="M30" s="663"/>
      <c r="N30" s="663"/>
      <c r="O30" s="663"/>
      <c r="P30" s="690"/>
      <c r="Q30" s="663"/>
      <c r="R30" s="663"/>
      <c r="S30" s="663"/>
      <c r="T30" s="690"/>
      <c r="U30" s="690"/>
      <c r="V30" s="663"/>
      <c r="W30" s="690"/>
      <c r="X30" s="663"/>
      <c r="Y30" s="663"/>
    </row>
    <row r="31" spans="1:25" ht="129.75" customHeight="1" x14ac:dyDescent="0.25">
      <c r="A31" s="681"/>
      <c r="B31" s="681"/>
      <c r="C31" s="678"/>
      <c r="D31" s="663"/>
      <c r="E31" s="663"/>
      <c r="F31" s="663"/>
      <c r="G31" s="663"/>
      <c r="H31" s="62" t="s">
        <v>94</v>
      </c>
      <c r="I31" s="667"/>
      <c r="J31" s="670"/>
      <c r="K31" s="670"/>
      <c r="L31" s="672"/>
      <c r="M31" s="663"/>
      <c r="N31" s="663"/>
      <c r="O31" s="663"/>
      <c r="P31" s="690"/>
      <c r="Q31" s="663"/>
      <c r="R31" s="663"/>
      <c r="S31" s="663"/>
      <c r="T31" s="690"/>
      <c r="U31" s="690"/>
      <c r="V31" s="663"/>
      <c r="W31" s="690"/>
      <c r="X31" s="663"/>
      <c r="Y31" s="663"/>
    </row>
    <row r="32" spans="1:25" ht="60" x14ac:dyDescent="0.25">
      <c r="A32" s="681"/>
      <c r="B32" s="681"/>
      <c r="C32" s="678"/>
      <c r="D32" s="663"/>
      <c r="E32" s="663"/>
      <c r="F32" s="663"/>
      <c r="G32" s="663"/>
      <c r="H32" s="62" t="s">
        <v>95</v>
      </c>
      <c r="I32" s="667"/>
      <c r="J32" s="670"/>
      <c r="K32" s="670"/>
      <c r="L32" s="672"/>
      <c r="M32" s="663"/>
      <c r="N32" s="663"/>
      <c r="O32" s="663"/>
      <c r="P32" s="690"/>
      <c r="Q32" s="663"/>
      <c r="R32" s="663"/>
      <c r="S32" s="663"/>
      <c r="T32" s="690"/>
      <c r="U32" s="690"/>
      <c r="V32" s="663"/>
      <c r="W32" s="690"/>
      <c r="X32" s="663"/>
      <c r="Y32" s="663"/>
    </row>
    <row r="33" spans="1:25" ht="60" x14ac:dyDescent="0.25">
      <c r="A33" s="681"/>
      <c r="B33" s="681"/>
      <c r="C33" s="678"/>
      <c r="D33" s="663"/>
      <c r="E33" s="663"/>
      <c r="F33" s="663"/>
      <c r="G33" s="663"/>
      <c r="H33" s="62" t="s">
        <v>96</v>
      </c>
      <c r="I33" s="667"/>
      <c r="J33" s="670"/>
      <c r="K33" s="670"/>
      <c r="L33" s="672"/>
      <c r="M33" s="663"/>
      <c r="N33" s="663"/>
      <c r="O33" s="663"/>
      <c r="P33" s="690"/>
      <c r="Q33" s="663"/>
      <c r="R33" s="663"/>
      <c r="S33" s="663"/>
      <c r="T33" s="690"/>
      <c r="U33" s="690"/>
      <c r="V33" s="663"/>
      <c r="W33" s="690"/>
      <c r="X33" s="663"/>
      <c r="Y33" s="663"/>
    </row>
    <row r="34" spans="1:25" ht="75" x14ac:dyDescent="0.25">
      <c r="A34" s="682"/>
      <c r="B34" s="682"/>
      <c r="C34" s="679"/>
      <c r="D34" s="664"/>
      <c r="E34" s="664"/>
      <c r="F34" s="664"/>
      <c r="G34" s="664"/>
      <c r="H34" s="62" t="s">
        <v>97</v>
      </c>
      <c r="I34" s="668"/>
      <c r="J34" s="671"/>
      <c r="K34" s="671"/>
      <c r="L34" s="672"/>
      <c r="M34" s="664"/>
      <c r="N34" s="664"/>
      <c r="O34" s="664"/>
      <c r="P34" s="691"/>
      <c r="Q34" s="664"/>
      <c r="R34" s="664"/>
      <c r="S34" s="664"/>
      <c r="T34" s="691"/>
      <c r="U34" s="691"/>
      <c r="V34" s="664"/>
      <c r="W34" s="691"/>
      <c r="X34" s="664"/>
      <c r="Y34" s="664"/>
    </row>
    <row r="35" spans="1:25" s="74" customFormat="1" ht="37.5" customHeight="1" x14ac:dyDescent="0.2">
      <c r="A35" s="96"/>
      <c r="B35" s="85"/>
      <c r="C35" s="85"/>
      <c r="D35" s="82">
        <f>+D32*$L$13</f>
        <v>0</v>
      </c>
      <c r="E35" s="82">
        <f t="shared" ref="E35" si="4">+E32*$L$13</f>
        <v>0</v>
      </c>
      <c r="F35" s="109">
        <f>+F24*$L$24</f>
        <v>0.22499999999999998</v>
      </c>
      <c r="G35" s="82">
        <f>+G24*L24</f>
        <v>0.3</v>
      </c>
      <c r="H35" s="89"/>
      <c r="I35" s="67"/>
      <c r="J35" s="649" t="s">
        <v>257</v>
      </c>
      <c r="K35" s="649"/>
      <c r="L35" s="649"/>
      <c r="M35" s="82"/>
      <c r="N35" s="82"/>
      <c r="O35" s="97">
        <f>+$L$24*O24</f>
        <v>0.3</v>
      </c>
      <c r="P35" s="97">
        <f t="shared" ref="P35:X35" si="5">+$L$24*P24</f>
        <v>0.23780999999999997</v>
      </c>
      <c r="Q35" s="97">
        <f t="shared" si="5"/>
        <v>0.3</v>
      </c>
      <c r="R35" s="97">
        <f t="shared" si="5"/>
        <v>0.3</v>
      </c>
      <c r="S35" s="97">
        <f t="shared" si="5"/>
        <v>0.3</v>
      </c>
      <c r="T35" s="97">
        <f t="shared" si="5"/>
        <v>0.24998999999999999</v>
      </c>
      <c r="U35" s="97">
        <f t="shared" si="5"/>
        <v>0.24500999999999998</v>
      </c>
      <c r="V35" s="97">
        <f t="shared" si="5"/>
        <v>0.3</v>
      </c>
      <c r="W35" s="97">
        <f t="shared" si="5"/>
        <v>0.27999000000000002</v>
      </c>
      <c r="X35" s="97">
        <f t="shared" si="5"/>
        <v>0.3</v>
      </c>
      <c r="Y35" s="98">
        <f>+AVERAGE(O35:X35)</f>
        <v>0.28127999999999997</v>
      </c>
    </row>
    <row r="37" spans="1:25" ht="27" customHeight="1" x14ac:dyDescent="0.25">
      <c r="B37"/>
      <c r="C37" s="105" t="s">
        <v>258</v>
      </c>
      <c r="D37" s="101">
        <f>+D6+D18+D29+D35</f>
        <v>0.25</v>
      </c>
      <c r="E37" s="101">
        <f t="shared" ref="E37" si="6">+E6+E18+E29+E35</f>
        <v>0.5</v>
      </c>
      <c r="F37" s="110">
        <f>+F15+F22+F35</f>
        <v>0.75</v>
      </c>
      <c r="G37" s="101">
        <f>+G35+G22+G15</f>
        <v>1</v>
      </c>
      <c r="J37" s="659" t="s">
        <v>259</v>
      </c>
      <c r="K37" s="660"/>
      <c r="L37" s="661"/>
      <c r="M37" s="101">
        <f>+M11+M25+M31+M35</f>
        <v>0</v>
      </c>
      <c r="N37" s="101">
        <f t="shared" ref="N37" si="7">+N11+N25+N31+N35</f>
        <v>0</v>
      </c>
      <c r="O37" s="110">
        <f>+O15+O22+O35</f>
        <v>0.9850000000000001</v>
      </c>
      <c r="P37" s="110">
        <f t="shared" ref="P37:V37" si="8">+P15+P22+P35</f>
        <v>0.92281000000000002</v>
      </c>
      <c r="Q37" s="110">
        <f t="shared" si="8"/>
        <v>1</v>
      </c>
      <c r="R37" s="110">
        <f t="shared" si="8"/>
        <v>1</v>
      </c>
      <c r="S37" s="110">
        <f t="shared" si="8"/>
        <v>0.3</v>
      </c>
      <c r="T37" s="110">
        <f t="shared" si="8"/>
        <v>0.86999000000000004</v>
      </c>
      <c r="U37" s="110">
        <f t="shared" si="8"/>
        <v>0.88700999999999997</v>
      </c>
      <c r="V37" s="110">
        <f t="shared" si="8"/>
        <v>0.94</v>
      </c>
      <c r="W37" s="110">
        <f t="shared" ref="W37:X37" si="9">+W15+W22+W35</f>
        <v>0.97998999999999992</v>
      </c>
      <c r="X37" s="110">
        <f t="shared" si="9"/>
        <v>1</v>
      </c>
    </row>
    <row r="38" spans="1:25" x14ac:dyDescent="0.25">
      <c r="B38"/>
      <c r="C38" s="103"/>
      <c r="F38" s="43"/>
      <c r="J38" s="104"/>
      <c r="K38" s="104"/>
      <c r="L38" s="104"/>
    </row>
    <row r="39" spans="1:25" ht="30" customHeight="1" x14ac:dyDescent="0.25">
      <c r="B39"/>
      <c r="C39" s="105" t="s">
        <v>260</v>
      </c>
      <c r="D39" s="102">
        <f>+D37*0.2</f>
        <v>0.05</v>
      </c>
      <c r="E39" s="102">
        <f t="shared" ref="E39:G39" si="10">+E37*0.2</f>
        <v>0.1</v>
      </c>
      <c r="F39" s="111">
        <f t="shared" si="10"/>
        <v>0.15000000000000002</v>
      </c>
      <c r="G39" s="102">
        <f t="shared" si="10"/>
        <v>0.2</v>
      </c>
      <c r="J39" s="659" t="s">
        <v>261</v>
      </c>
      <c r="K39" s="660"/>
      <c r="L39" s="661"/>
      <c r="M39" s="102">
        <f>+M37*0.2</f>
        <v>0</v>
      </c>
      <c r="N39" s="102">
        <f t="shared" ref="N39:V39" si="11">+N37*0.2</f>
        <v>0</v>
      </c>
      <c r="O39" s="111">
        <f t="shared" si="11"/>
        <v>0.19700000000000004</v>
      </c>
      <c r="P39" s="111">
        <f t="shared" si="11"/>
        <v>0.184562</v>
      </c>
      <c r="Q39" s="111">
        <f t="shared" si="11"/>
        <v>0.2</v>
      </c>
      <c r="R39" s="111">
        <f t="shared" si="11"/>
        <v>0.2</v>
      </c>
      <c r="S39" s="111">
        <f t="shared" si="11"/>
        <v>0.06</v>
      </c>
      <c r="T39" s="111">
        <f t="shared" si="11"/>
        <v>0.17399800000000001</v>
      </c>
      <c r="U39" s="111">
        <f t="shared" si="11"/>
        <v>0.177402</v>
      </c>
      <c r="V39" s="111">
        <f t="shared" si="11"/>
        <v>0.188</v>
      </c>
      <c r="W39" s="111">
        <f t="shared" ref="W39:X39" si="12">+W37*0.2</f>
        <v>0.19599800000000001</v>
      </c>
      <c r="X39" s="111">
        <f t="shared" si="12"/>
        <v>0.2</v>
      </c>
    </row>
  </sheetData>
  <mergeCells count="89">
    <mergeCell ref="J35:L35"/>
    <mergeCell ref="J37:L37"/>
    <mergeCell ref="J39:L39"/>
    <mergeCell ref="F24:F34"/>
    <mergeCell ref="O24:O34"/>
    <mergeCell ref="G24:G34"/>
    <mergeCell ref="O17:O21"/>
    <mergeCell ref="P17:P21"/>
    <mergeCell ref="Y24:Y34"/>
    <mergeCell ref="P24:P34"/>
    <mergeCell ref="Q24:Q34"/>
    <mergeCell ref="R24:R34"/>
    <mergeCell ref="S24:S34"/>
    <mergeCell ref="Q17:Q21"/>
    <mergeCell ref="R17:R21"/>
    <mergeCell ref="S17:S21"/>
    <mergeCell ref="T17:T21"/>
    <mergeCell ref="U17:U21"/>
    <mergeCell ref="V17:V21"/>
    <mergeCell ref="W17:W21"/>
    <mergeCell ref="X17:X21"/>
    <mergeCell ref="Y17:Y21"/>
    <mergeCell ref="T24:T34"/>
    <mergeCell ref="U24:U34"/>
    <mergeCell ref="V24:V34"/>
    <mergeCell ref="W24:W34"/>
    <mergeCell ref="X24:X34"/>
    <mergeCell ref="B6:Y6"/>
    <mergeCell ref="B9:Y9"/>
    <mergeCell ref="B16:Y16"/>
    <mergeCell ref="B23:Y23"/>
    <mergeCell ref="O10:O14"/>
    <mergeCell ref="P10:P14"/>
    <mergeCell ref="Q10:Q14"/>
    <mergeCell ref="R10:R14"/>
    <mergeCell ref="S10:S14"/>
    <mergeCell ref="T10:T14"/>
    <mergeCell ref="U10:U14"/>
    <mergeCell ref="V10:V14"/>
    <mergeCell ref="W10:W14"/>
    <mergeCell ref="X10:X14"/>
    <mergeCell ref="Y10:Y14"/>
    <mergeCell ref="M7:Y7"/>
    <mergeCell ref="A7:A8"/>
    <mergeCell ref="B7:B8"/>
    <mergeCell ref="C7:C8"/>
    <mergeCell ref="D7:G7"/>
    <mergeCell ref="H7:H8"/>
    <mergeCell ref="I7:I8"/>
    <mergeCell ref="J7:K7"/>
    <mergeCell ref="L7:L8"/>
    <mergeCell ref="F10:F14"/>
    <mergeCell ref="K10:K14"/>
    <mergeCell ref="L10:L14"/>
    <mergeCell ref="G17:G21"/>
    <mergeCell ref="A27:A34"/>
    <mergeCell ref="B27:B34"/>
    <mergeCell ref="C27:C34"/>
    <mergeCell ref="D27:D34"/>
    <mergeCell ref="E27:E34"/>
    <mergeCell ref="A25:A26"/>
    <mergeCell ref="B25:B26"/>
    <mergeCell ref="C25:C26"/>
    <mergeCell ref="D25:D26"/>
    <mergeCell ref="E25:E26"/>
    <mergeCell ref="F17:F21"/>
    <mergeCell ref="A10:A14"/>
    <mergeCell ref="B10:B14"/>
    <mergeCell ref="C10:C14"/>
    <mergeCell ref="G10:G14"/>
    <mergeCell ref="J10:J14"/>
    <mergeCell ref="D10:D14"/>
    <mergeCell ref="E10:E14"/>
    <mergeCell ref="M10:M14"/>
    <mergeCell ref="N10:N14"/>
    <mergeCell ref="M25:M26"/>
    <mergeCell ref="N25:N26"/>
    <mergeCell ref="I27:I34"/>
    <mergeCell ref="J27:J34"/>
    <mergeCell ref="K27:K34"/>
    <mergeCell ref="M27:M34"/>
    <mergeCell ref="N27:N34"/>
    <mergeCell ref="L24:L34"/>
    <mergeCell ref="I25:I26"/>
    <mergeCell ref="J25:J26"/>
    <mergeCell ref="K25:K26"/>
    <mergeCell ref="J22:L22"/>
    <mergeCell ref="J15:L15"/>
    <mergeCell ref="L17:L21"/>
  </mergeCells>
  <printOptions horizontalCentered="1" verticalCentered="1"/>
  <pageMargins left="1.3779527559055118" right="0.19685039370078741" top="0.39370078740157483" bottom="0.39370078740157483" header="0.31496062992125984" footer="0.31496062992125984"/>
  <pageSetup paperSize="14" scale="34"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31"/>
  <sheetViews>
    <sheetView topLeftCell="B6" zoomScale="70" zoomScaleNormal="70" workbookViewId="0">
      <pane ySplit="3" topLeftCell="A30" activePane="bottomLeft" state="frozen"/>
      <selection activeCell="A6" sqref="A6"/>
      <selection pane="bottomLeft" activeCell="V23" sqref="V23"/>
    </sheetView>
  </sheetViews>
  <sheetFormatPr baseColWidth="10" defaultRowHeight="15" x14ac:dyDescent="0.25"/>
  <cols>
    <col min="1" max="1" width="44.42578125" customWidth="1"/>
    <col min="2" max="2" width="28.85546875" customWidth="1"/>
    <col min="3" max="3" width="32.28515625" customWidth="1"/>
    <col min="4" max="6" width="0" hidden="1" customWidth="1"/>
    <col min="7" max="7" width="18" customWidth="1"/>
    <col min="8" max="8" width="42.7109375" customWidth="1"/>
    <col min="9" max="9" width="35" customWidth="1"/>
    <col min="10" max="10" width="17" customWidth="1"/>
    <col min="11" max="11" width="16" customWidth="1"/>
    <col min="12" max="12" width="17.7109375" customWidth="1"/>
    <col min="13" max="14" width="11.42578125" hidden="1" customWidth="1"/>
    <col min="19" max="19" width="14.140625" customWidth="1"/>
    <col min="20" max="20" width="15.7109375" customWidth="1"/>
    <col min="22" max="22" width="15.7109375" customWidth="1"/>
    <col min="23" max="23" width="17.7109375" customWidth="1"/>
    <col min="25" max="25" width="13.42578125" customWidth="1"/>
  </cols>
  <sheetData>
    <row r="1" spans="1:25" x14ac:dyDescent="0.25">
      <c r="A1" s="28"/>
    </row>
    <row r="2" spans="1:25" x14ac:dyDescent="0.25">
      <c r="A2" s="28"/>
    </row>
    <row r="3" spans="1:25" ht="47.25" customHeight="1" x14ac:dyDescent="0.25">
      <c r="A3" s="28"/>
      <c r="E3" s="49" t="s">
        <v>157</v>
      </c>
      <c r="F3" s="49"/>
      <c r="G3" s="49"/>
      <c r="H3" s="49"/>
      <c r="I3" s="48"/>
    </row>
    <row r="4" spans="1:25" ht="46.5" customHeight="1" x14ac:dyDescent="0.25">
      <c r="A4" s="28"/>
      <c r="E4" s="48"/>
      <c r="F4" s="48"/>
      <c r="G4" s="48"/>
      <c r="H4" s="48"/>
      <c r="I4" s="48"/>
    </row>
    <row r="5" spans="1:25" ht="15.75" x14ac:dyDescent="0.25">
      <c r="A5" s="7"/>
      <c r="B5" s="11"/>
      <c r="C5" s="9"/>
      <c r="D5" s="9"/>
      <c r="E5" s="9"/>
      <c r="F5" s="9"/>
      <c r="G5" s="9"/>
      <c r="H5" s="9"/>
      <c r="I5" s="9"/>
      <c r="J5" s="8"/>
      <c r="K5" s="8"/>
      <c r="L5" s="10"/>
      <c r="M5" s="7"/>
    </row>
    <row r="6" spans="1:25" ht="48.75" customHeight="1" x14ac:dyDescent="0.25">
      <c r="A6" s="37" t="s">
        <v>21</v>
      </c>
      <c r="B6" s="696" t="s">
        <v>26</v>
      </c>
      <c r="C6" s="697"/>
      <c r="D6" s="697"/>
      <c r="E6" s="697"/>
      <c r="F6" s="697"/>
      <c r="G6" s="697"/>
      <c r="H6" s="697"/>
      <c r="I6" s="697"/>
      <c r="J6" s="697"/>
      <c r="K6" s="697"/>
      <c r="L6" s="697"/>
      <c r="M6" s="697"/>
      <c r="N6" s="697"/>
      <c r="O6" s="697"/>
      <c r="P6" s="697"/>
      <c r="Q6" s="697"/>
      <c r="R6" s="697"/>
      <c r="S6" s="697"/>
      <c r="T6" s="697"/>
      <c r="U6" s="697"/>
      <c r="V6" s="697"/>
      <c r="W6" s="697"/>
      <c r="X6" s="697"/>
      <c r="Y6" s="697"/>
    </row>
    <row r="7" spans="1:25" ht="71.25" customHeight="1" x14ac:dyDescent="0.25">
      <c r="A7" s="633" t="s">
        <v>18</v>
      </c>
      <c r="B7" s="639" t="s">
        <v>2</v>
      </c>
      <c r="C7" s="639" t="s">
        <v>3</v>
      </c>
      <c r="D7" s="639" t="s">
        <v>4</v>
      </c>
      <c r="E7" s="639"/>
      <c r="F7" s="639"/>
      <c r="G7" s="639"/>
      <c r="H7" s="639" t="s">
        <v>5</v>
      </c>
      <c r="I7" s="639" t="s">
        <v>6</v>
      </c>
      <c r="J7" s="639" t="s">
        <v>57</v>
      </c>
      <c r="K7" s="639"/>
      <c r="L7" s="639" t="s">
        <v>7</v>
      </c>
      <c r="M7" s="650" t="s">
        <v>156</v>
      </c>
      <c r="N7" s="651"/>
      <c r="O7" s="651"/>
      <c r="P7" s="651"/>
      <c r="Q7" s="651"/>
      <c r="R7" s="651"/>
      <c r="S7" s="651"/>
      <c r="T7" s="651"/>
      <c r="U7" s="651"/>
      <c r="V7" s="651"/>
      <c r="W7" s="651"/>
      <c r="X7" s="651"/>
      <c r="Y7" s="652"/>
    </row>
    <row r="8" spans="1:25" ht="75.75" customHeight="1" x14ac:dyDescent="0.25">
      <c r="A8" s="634"/>
      <c r="B8" s="639"/>
      <c r="C8" s="639"/>
      <c r="D8" s="5" t="s">
        <v>8</v>
      </c>
      <c r="E8" s="5" t="s">
        <v>9</v>
      </c>
      <c r="F8" s="5" t="s">
        <v>10</v>
      </c>
      <c r="G8" s="5" t="s">
        <v>11</v>
      </c>
      <c r="H8" s="639"/>
      <c r="I8" s="639"/>
      <c r="J8" s="40" t="s">
        <v>12</v>
      </c>
      <c r="K8" s="40" t="s">
        <v>13</v>
      </c>
      <c r="L8" s="639"/>
      <c r="M8" s="458" t="s">
        <v>8</v>
      </c>
      <c r="N8" s="458" t="s">
        <v>9</v>
      </c>
      <c r="O8" s="456" t="s">
        <v>151</v>
      </c>
      <c r="P8" s="456" t="s">
        <v>152</v>
      </c>
      <c r="Q8" s="456" t="s">
        <v>252</v>
      </c>
      <c r="R8" s="456" t="s">
        <v>153</v>
      </c>
      <c r="S8" s="456" t="s">
        <v>253</v>
      </c>
      <c r="T8" s="456" t="s">
        <v>154</v>
      </c>
      <c r="U8" s="456" t="s">
        <v>133</v>
      </c>
      <c r="V8" s="456" t="s">
        <v>254</v>
      </c>
      <c r="W8" s="456" t="s">
        <v>155</v>
      </c>
      <c r="X8" s="456" t="s">
        <v>255</v>
      </c>
      <c r="Y8" s="457" t="s">
        <v>256</v>
      </c>
    </row>
    <row r="9" spans="1:25" ht="39.75" customHeight="1" x14ac:dyDescent="0.25">
      <c r="A9" s="23" t="s">
        <v>1</v>
      </c>
      <c r="B9" s="698" t="s">
        <v>53</v>
      </c>
      <c r="C9" s="698"/>
      <c r="D9" s="698"/>
      <c r="E9" s="698"/>
      <c r="F9" s="698"/>
      <c r="G9" s="698"/>
      <c r="H9" s="698"/>
      <c r="I9" s="698"/>
      <c r="J9" s="698"/>
      <c r="K9" s="698"/>
      <c r="L9" s="698"/>
      <c r="M9" s="698"/>
      <c r="N9" s="698"/>
      <c r="O9" s="698"/>
      <c r="P9" s="698"/>
      <c r="Q9" s="698"/>
      <c r="R9" s="698"/>
      <c r="S9" s="698"/>
      <c r="T9" s="698"/>
      <c r="U9" s="698"/>
      <c r="V9" s="698"/>
      <c r="W9" s="698"/>
      <c r="X9" s="698"/>
      <c r="Y9" s="698"/>
    </row>
    <row r="10" spans="1:25" s="6" customFormat="1" ht="158.25" customHeight="1" x14ac:dyDescent="0.35">
      <c r="A10" s="19" t="s">
        <v>173</v>
      </c>
      <c r="B10" s="12" t="s">
        <v>165</v>
      </c>
      <c r="C10" s="12" t="s">
        <v>27</v>
      </c>
      <c r="D10" s="13"/>
      <c r="E10" s="13"/>
      <c r="F10" s="52">
        <v>0.5</v>
      </c>
      <c r="G10" s="665">
        <v>1</v>
      </c>
      <c r="H10" s="46" t="s">
        <v>174</v>
      </c>
      <c r="I10" s="41" t="s">
        <v>159</v>
      </c>
      <c r="J10" s="27">
        <v>42948</v>
      </c>
      <c r="K10" s="27">
        <v>43100</v>
      </c>
      <c r="L10" s="672">
        <v>0.3</v>
      </c>
      <c r="M10" s="47"/>
      <c r="N10" s="44"/>
      <c r="O10" s="112">
        <v>1</v>
      </c>
      <c r="P10" s="112">
        <v>0.97</v>
      </c>
      <c r="Q10" s="112">
        <v>1</v>
      </c>
      <c r="R10" s="466">
        <v>0.92500000000000004</v>
      </c>
      <c r="S10" s="112">
        <v>1</v>
      </c>
      <c r="T10" s="112">
        <v>1</v>
      </c>
      <c r="U10" s="112">
        <v>1</v>
      </c>
      <c r="V10" s="112">
        <v>0.6</v>
      </c>
      <c r="W10" s="112">
        <v>1</v>
      </c>
      <c r="X10" s="112">
        <v>1</v>
      </c>
      <c r="Y10" s="142">
        <f>+AVERAGE(O10:X10)</f>
        <v>0.9494999999999999</v>
      </c>
    </row>
    <row r="11" spans="1:25" s="6" customFormat="1" ht="98.25" customHeight="1" x14ac:dyDescent="0.35">
      <c r="A11" s="20" t="s">
        <v>161</v>
      </c>
      <c r="B11" s="12" t="s">
        <v>160</v>
      </c>
      <c r="C11" s="42" t="s">
        <v>27</v>
      </c>
      <c r="D11" s="13"/>
      <c r="E11" s="13"/>
      <c r="F11" s="52">
        <v>0.5</v>
      </c>
      <c r="G11" s="664"/>
      <c r="H11" s="41" t="s">
        <v>162</v>
      </c>
      <c r="I11" s="41" t="s">
        <v>163</v>
      </c>
      <c r="J11" s="27">
        <v>42948</v>
      </c>
      <c r="K11" s="27">
        <v>43100</v>
      </c>
      <c r="L11" s="643"/>
      <c r="M11" s="47"/>
      <c r="N11" s="44"/>
      <c r="O11" s="112">
        <v>1</v>
      </c>
      <c r="P11" s="112">
        <v>1</v>
      </c>
      <c r="Q11" s="112">
        <v>0</v>
      </c>
      <c r="R11" s="112">
        <v>1</v>
      </c>
      <c r="S11" s="112">
        <v>1</v>
      </c>
      <c r="T11" s="112">
        <v>1</v>
      </c>
      <c r="U11" s="112">
        <v>1</v>
      </c>
      <c r="V11" s="112">
        <v>1</v>
      </c>
      <c r="W11" s="112">
        <v>1</v>
      </c>
      <c r="X11" s="112">
        <v>0.5</v>
      </c>
      <c r="Y11" s="112">
        <f>+AVERAGE(O11:X11)</f>
        <v>0.85</v>
      </c>
    </row>
    <row r="12" spans="1:25" s="74" customFormat="1" ht="37.5" customHeight="1" x14ac:dyDescent="0.2">
      <c r="A12" s="96"/>
      <c r="B12" s="85"/>
      <c r="C12" s="85"/>
      <c r="D12" s="82">
        <f>+D9*$L$13</f>
        <v>0</v>
      </c>
      <c r="E12" s="82">
        <f t="shared" ref="E12" si="0">+E9*$L$13</f>
        <v>0</v>
      </c>
      <c r="F12" s="109">
        <f>+F10*L10+F11*L10</f>
        <v>0.3</v>
      </c>
      <c r="G12" s="82">
        <f>+G10*L10+G11*L10</f>
        <v>0.3</v>
      </c>
      <c r="H12" s="89"/>
      <c r="I12" s="67"/>
      <c r="J12" s="649" t="s">
        <v>257</v>
      </c>
      <c r="K12" s="649"/>
      <c r="L12" s="649"/>
      <c r="M12" s="82"/>
      <c r="N12" s="82"/>
      <c r="O12" s="97">
        <f>+($L$10*O10+$L$10*O11)/2</f>
        <v>0.3</v>
      </c>
      <c r="P12" s="97">
        <f t="shared" ref="P12:X12" si="1">+($L$10*P10+$L$10*P11)/2</f>
        <v>0.29549999999999998</v>
      </c>
      <c r="Q12" s="97">
        <f t="shared" si="1"/>
        <v>0.15</v>
      </c>
      <c r="R12" s="97">
        <f t="shared" si="1"/>
        <v>0.28875000000000001</v>
      </c>
      <c r="S12" s="97">
        <f t="shared" si="1"/>
        <v>0.3</v>
      </c>
      <c r="T12" s="97">
        <f t="shared" si="1"/>
        <v>0.3</v>
      </c>
      <c r="U12" s="97">
        <f t="shared" si="1"/>
        <v>0.3</v>
      </c>
      <c r="V12" s="97">
        <f t="shared" si="1"/>
        <v>0.24</v>
      </c>
      <c r="W12" s="97">
        <f t="shared" si="1"/>
        <v>0.3</v>
      </c>
      <c r="X12" s="97">
        <f t="shared" si="1"/>
        <v>0.22499999999999998</v>
      </c>
      <c r="Y12" s="98">
        <f>+AVERAGE(O12:X12)</f>
        <v>0.26992499999999997</v>
      </c>
    </row>
    <row r="13" spans="1:25" ht="36.75" customHeight="1" x14ac:dyDescent="0.25">
      <c r="A13" s="24" t="s">
        <v>14</v>
      </c>
      <c r="B13" s="698" t="s">
        <v>28</v>
      </c>
      <c r="C13" s="698"/>
      <c r="D13" s="698"/>
      <c r="E13" s="698"/>
      <c r="F13" s="698"/>
      <c r="G13" s="698"/>
      <c r="H13" s="698"/>
      <c r="I13" s="698"/>
      <c r="J13" s="698"/>
      <c r="K13" s="698"/>
      <c r="L13" s="698"/>
      <c r="M13" s="698"/>
      <c r="N13" s="698"/>
      <c r="O13" s="698"/>
      <c r="P13" s="698"/>
      <c r="Q13" s="698"/>
      <c r="R13" s="698"/>
      <c r="S13" s="698"/>
      <c r="T13" s="698"/>
      <c r="U13" s="698"/>
      <c r="V13" s="698"/>
      <c r="W13" s="698"/>
      <c r="X13" s="698"/>
      <c r="Y13" s="698"/>
    </row>
    <row r="14" spans="1:25" s="6" customFormat="1" ht="60.75" customHeight="1" x14ac:dyDescent="0.35">
      <c r="A14" s="692" t="s">
        <v>164</v>
      </c>
      <c r="B14" s="699" t="s">
        <v>165</v>
      </c>
      <c r="C14" s="643" t="s">
        <v>27</v>
      </c>
      <c r="D14" s="627"/>
      <c r="E14" s="627"/>
      <c r="F14" s="627">
        <v>0.5</v>
      </c>
      <c r="G14" s="627">
        <v>1</v>
      </c>
      <c r="H14" s="680" t="s">
        <v>175</v>
      </c>
      <c r="I14" s="693" t="s">
        <v>166</v>
      </c>
      <c r="J14" s="669">
        <v>42948</v>
      </c>
      <c r="K14" s="669">
        <v>43100</v>
      </c>
      <c r="L14" s="672">
        <v>0.35</v>
      </c>
      <c r="M14" s="47"/>
      <c r="N14" s="44"/>
      <c r="O14" s="627">
        <v>1</v>
      </c>
      <c r="P14" s="657">
        <v>0.94399999999999995</v>
      </c>
      <c r="Q14" s="627">
        <v>1</v>
      </c>
      <c r="R14" s="627">
        <v>1</v>
      </c>
      <c r="S14" s="627">
        <v>0.75</v>
      </c>
      <c r="T14" s="627">
        <v>0.75</v>
      </c>
      <c r="U14" s="627">
        <v>1</v>
      </c>
      <c r="V14" s="627">
        <v>1</v>
      </c>
      <c r="W14" s="627">
        <v>1</v>
      </c>
      <c r="X14" s="627">
        <v>1</v>
      </c>
      <c r="Y14" s="627">
        <f>+AVERAGE(O14:X17)</f>
        <v>0.94439999999999991</v>
      </c>
    </row>
    <row r="15" spans="1:25" s="6" customFormat="1" ht="60.75" customHeight="1" x14ac:dyDescent="0.35">
      <c r="A15" s="692"/>
      <c r="B15" s="699"/>
      <c r="C15" s="643"/>
      <c r="D15" s="627"/>
      <c r="E15" s="627"/>
      <c r="F15" s="627"/>
      <c r="G15" s="627"/>
      <c r="H15" s="681"/>
      <c r="I15" s="694"/>
      <c r="J15" s="678"/>
      <c r="K15" s="678"/>
      <c r="L15" s="643"/>
      <c r="M15" s="47"/>
      <c r="N15" s="44"/>
      <c r="O15" s="627"/>
      <c r="P15" s="657"/>
      <c r="Q15" s="627"/>
      <c r="R15" s="627"/>
      <c r="S15" s="627"/>
      <c r="T15" s="627"/>
      <c r="U15" s="627"/>
      <c r="V15" s="627"/>
      <c r="W15" s="627"/>
      <c r="X15" s="627"/>
      <c r="Y15" s="627"/>
    </row>
    <row r="16" spans="1:25" s="6" customFormat="1" ht="50.25" customHeight="1" x14ac:dyDescent="0.35">
      <c r="A16" s="692"/>
      <c r="B16" s="699"/>
      <c r="C16" s="643"/>
      <c r="D16" s="627"/>
      <c r="E16" s="627"/>
      <c r="F16" s="627"/>
      <c r="G16" s="627"/>
      <c r="H16" s="681"/>
      <c r="I16" s="694"/>
      <c r="J16" s="678"/>
      <c r="K16" s="678"/>
      <c r="L16" s="643"/>
      <c r="M16" s="47"/>
      <c r="N16" s="44"/>
      <c r="O16" s="627"/>
      <c r="P16" s="657"/>
      <c r="Q16" s="627"/>
      <c r="R16" s="627"/>
      <c r="S16" s="627"/>
      <c r="T16" s="627"/>
      <c r="U16" s="627"/>
      <c r="V16" s="627"/>
      <c r="W16" s="627"/>
      <c r="X16" s="627"/>
      <c r="Y16" s="627"/>
    </row>
    <row r="17" spans="1:25" s="6" customFormat="1" ht="67.5" customHeight="1" x14ac:dyDescent="0.35">
      <c r="A17" s="692"/>
      <c r="B17" s="699"/>
      <c r="C17" s="643"/>
      <c r="D17" s="627"/>
      <c r="E17" s="627"/>
      <c r="F17" s="627"/>
      <c r="G17" s="627"/>
      <c r="H17" s="682"/>
      <c r="I17" s="695"/>
      <c r="J17" s="679"/>
      <c r="K17" s="679"/>
      <c r="L17" s="643"/>
      <c r="M17" s="47"/>
      <c r="N17" s="44"/>
      <c r="O17" s="627"/>
      <c r="P17" s="657"/>
      <c r="Q17" s="627"/>
      <c r="R17" s="627"/>
      <c r="S17" s="627"/>
      <c r="T17" s="627"/>
      <c r="U17" s="627"/>
      <c r="V17" s="627"/>
      <c r="W17" s="627"/>
      <c r="X17" s="627"/>
      <c r="Y17" s="627"/>
    </row>
    <row r="18" spans="1:25" s="74" customFormat="1" ht="37.5" customHeight="1" x14ac:dyDescent="0.2">
      <c r="A18" s="96"/>
      <c r="B18" s="85"/>
      <c r="C18" s="85"/>
      <c r="D18" s="82">
        <f>+D15*$L$13</f>
        <v>0</v>
      </c>
      <c r="E18" s="82">
        <f t="shared" ref="E18" si="2">+E15*$L$13</f>
        <v>0</v>
      </c>
      <c r="F18" s="109">
        <f>+F14*L14</f>
        <v>0.17499999999999999</v>
      </c>
      <c r="G18" s="82">
        <f>+G14*L14</f>
        <v>0.35</v>
      </c>
      <c r="H18" s="89"/>
      <c r="I18" s="67"/>
      <c r="J18" s="649" t="s">
        <v>257</v>
      </c>
      <c r="K18" s="649"/>
      <c r="L18" s="649"/>
      <c r="M18" s="82"/>
      <c r="N18" s="82"/>
      <c r="O18" s="97">
        <f>+O14*$L$14</f>
        <v>0.35</v>
      </c>
      <c r="P18" s="97">
        <f t="shared" ref="P18:X18" si="3">+P14*$L$14</f>
        <v>0.33039999999999997</v>
      </c>
      <c r="Q18" s="97">
        <f t="shared" si="3"/>
        <v>0.35</v>
      </c>
      <c r="R18" s="97">
        <f t="shared" si="3"/>
        <v>0.35</v>
      </c>
      <c r="S18" s="97">
        <f t="shared" si="3"/>
        <v>0.26249999999999996</v>
      </c>
      <c r="T18" s="97">
        <f t="shared" si="3"/>
        <v>0.26249999999999996</v>
      </c>
      <c r="U18" s="97">
        <f t="shared" si="3"/>
        <v>0.35</v>
      </c>
      <c r="V18" s="97">
        <f t="shared" si="3"/>
        <v>0.35</v>
      </c>
      <c r="W18" s="97">
        <f t="shared" si="3"/>
        <v>0.35</v>
      </c>
      <c r="X18" s="97">
        <f t="shared" si="3"/>
        <v>0.35</v>
      </c>
      <c r="Y18" s="98">
        <f>+AVERAGE(O18:X18)</f>
        <v>0.33054</v>
      </c>
    </row>
    <row r="19" spans="1:25" ht="43.5" customHeight="1" x14ac:dyDescent="0.25">
      <c r="A19" s="24" t="s">
        <v>15</v>
      </c>
      <c r="B19" s="698" t="s">
        <v>158</v>
      </c>
      <c r="C19" s="698"/>
      <c r="D19" s="698"/>
      <c r="E19" s="698"/>
      <c r="F19" s="698"/>
      <c r="G19" s="698"/>
      <c r="H19" s="698"/>
      <c r="I19" s="698"/>
      <c r="J19" s="698"/>
      <c r="K19" s="698"/>
      <c r="L19" s="698"/>
      <c r="M19" s="698"/>
      <c r="N19" s="698"/>
      <c r="O19" s="698"/>
      <c r="P19" s="698"/>
      <c r="Q19" s="698"/>
      <c r="R19" s="698"/>
      <c r="S19" s="698"/>
      <c r="T19" s="698"/>
      <c r="U19" s="698"/>
      <c r="V19" s="698"/>
      <c r="W19" s="698"/>
      <c r="X19" s="698"/>
      <c r="Y19" s="698"/>
    </row>
    <row r="20" spans="1:25" s="6" customFormat="1" ht="169.5" customHeight="1" x14ac:dyDescent="0.35">
      <c r="A20" s="29" t="s">
        <v>167</v>
      </c>
      <c r="B20" s="41" t="s">
        <v>168</v>
      </c>
      <c r="C20" s="12" t="s">
        <v>27</v>
      </c>
      <c r="D20" s="35"/>
      <c r="E20" s="35"/>
      <c r="F20" s="53">
        <v>0.5</v>
      </c>
      <c r="G20" s="53">
        <v>1</v>
      </c>
      <c r="H20" s="41" t="s">
        <v>169</v>
      </c>
      <c r="I20" s="41" t="s">
        <v>168</v>
      </c>
      <c r="J20" s="27">
        <v>42948</v>
      </c>
      <c r="K20" s="27">
        <v>43100</v>
      </c>
      <c r="L20" s="53">
        <v>0.25</v>
      </c>
      <c r="M20" s="47"/>
      <c r="N20" s="44"/>
      <c r="O20" s="93">
        <v>1</v>
      </c>
      <c r="P20" s="482">
        <v>0.88</v>
      </c>
      <c r="Q20" s="93">
        <v>1</v>
      </c>
      <c r="R20" s="93">
        <v>0.9</v>
      </c>
      <c r="S20" s="93">
        <v>1</v>
      </c>
      <c r="T20" s="93">
        <v>1</v>
      </c>
      <c r="U20" s="93">
        <v>0.9</v>
      </c>
      <c r="V20" s="482">
        <v>0.2</v>
      </c>
      <c r="W20" s="93">
        <v>1</v>
      </c>
      <c r="X20" s="93">
        <v>0.55000000000000004</v>
      </c>
      <c r="Y20" s="93">
        <f>+AVERAGE(O20:X20)</f>
        <v>0.84299999999999997</v>
      </c>
    </row>
    <row r="21" spans="1:25" s="74" customFormat="1" ht="37.5" customHeight="1" x14ac:dyDescent="0.2">
      <c r="A21" s="96"/>
      <c r="B21" s="85"/>
      <c r="C21" s="85"/>
      <c r="D21" s="82">
        <f>+D18*$L$13</f>
        <v>0</v>
      </c>
      <c r="E21" s="82">
        <f t="shared" ref="E21" si="4">+E18*$L$13</f>
        <v>0</v>
      </c>
      <c r="F21" s="109">
        <f>+F20*L20</f>
        <v>0.125</v>
      </c>
      <c r="G21" s="82">
        <f>+G20*L20</f>
        <v>0.25</v>
      </c>
      <c r="H21" s="89"/>
      <c r="I21" s="67"/>
      <c r="J21" s="649" t="s">
        <v>257</v>
      </c>
      <c r="K21" s="649"/>
      <c r="L21" s="649"/>
      <c r="M21" s="82"/>
      <c r="N21" s="82"/>
      <c r="O21" s="97">
        <f>+$L$20*O20</f>
        <v>0.25</v>
      </c>
      <c r="P21" s="97">
        <f t="shared" ref="P21:X21" si="5">+$L$20*P20</f>
        <v>0.22</v>
      </c>
      <c r="Q21" s="97">
        <f t="shared" si="5"/>
        <v>0.25</v>
      </c>
      <c r="R21" s="97">
        <f t="shared" si="5"/>
        <v>0.22500000000000001</v>
      </c>
      <c r="S21" s="97">
        <f t="shared" si="5"/>
        <v>0.25</v>
      </c>
      <c r="T21" s="97">
        <f t="shared" si="5"/>
        <v>0.25</v>
      </c>
      <c r="U21" s="97">
        <f t="shared" si="5"/>
        <v>0.22500000000000001</v>
      </c>
      <c r="V21" s="97">
        <f t="shared" si="5"/>
        <v>0.05</v>
      </c>
      <c r="W21" s="97">
        <f t="shared" si="5"/>
        <v>0.25</v>
      </c>
      <c r="X21" s="97">
        <f t="shared" si="5"/>
        <v>0.13750000000000001</v>
      </c>
      <c r="Y21" s="98">
        <f>+AVERAGE(O21:X21)</f>
        <v>0.21074999999999999</v>
      </c>
    </row>
    <row r="22" spans="1:25" ht="31.5" customHeight="1" x14ac:dyDescent="0.25">
      <c r="A22" s="24" t="s">
        <v>16</v>
      </c>
      <c r="B22" s="698" t="s">
        <v>54</v>
      </c>
      <c r="C22" s="698"/>
      <c r="D22" s="698"/>
      <c r="E22" s="698"/>
      <c r="F22" s="698"/>
      <c r="G22" s="698"/>
      <c r="H22" s="698"/>
      <c r="I22" s="698"/>
      <c r="J22" s="698"/>
      <c r="K22" s="698"/>
      <c r="L22" s="698"/>
      <c r="M22" s="698"/>
      <c r="N22" s="698"/>
      <c r="O22" s="698"/>
      <c r="P22" s="698"/>
      <c r="Q22" s="698"/>
      <c r="R22" s="698"/>
      <c r="S22" s="698"/>
      <c r="T22" s="698"/>
      <c r="U22" s="698"/>
      <c r="V22" s="698"/>
      <c r="W22" s="698"/>
      <c r="X22" s="698"/>
      <c r="Y22" s="698"/>
    </row>
    <row r="23" spans="1:25" s="6" customFormat="1" ht="153.75" customHeight="1" x14ac:dyDescent="0.35">
      <c r="A23" s="19" t="s">
        <v>56</v>
      </c>
      <c r="B23" s="12" t="s">
        <v>170</v>
      </c>
      <c r="C23" s="12" t="s">
        <v>171</v>
      </c>
      <c r="D23" s="13"/>
      <c r="E23" s="13"/>
      <c r="F23" s="52">
        <v>0.5</v>
      </c>
      <c r="G23" s="52">
        <v>1</v>
      </c>
      <c r="H23" s="12" t="s">
        <v>172</v>
      </c>
      <c r="I23" s="12" t="s">
        <v>171</v>
      </c>
      <c r="J23" s="54">
        <v>42948</v>
      </c>
      <c r="K23" s="54">
        <v>43100</v>
      </c>
      <c r="L23" s="53">
        <v>0.1</v>
      </c>
      <c r="M23" s="47"/>
      <c r="N23" s="44"/>
      <c r="O23" s="82">
        <v>1</v>
      </c>
      <c r="P23" s="475">
        <v>1</v>
      </c>
      <c r="Q23" s="82">
        <v>1</v>
      </c>
      <c r="R23" s="82">
        <v>0.8</v>
      </c>
      <c r="S23" s="82">
        <v>1</v>
      </c>
      <c r="T23" s="82">
        <v>1</v>
      </c>
      <c r="U23" s="82">
        <v>1</v>
      </c>
      <c r="V23" s="475">
        <v>0.2</v>
      </c>
      <c r="W23" s="82">
        <v>1</v>
      </c>
      <c r="X23" s="82">
        <v>1</v>
      </c>
      <c r="Y23" s="82">
        <f>+AVERAGE(O23:X23)</f>
        <v>0.9</v>
      </c>
    </row>
    <row r="24" spans="1:25" s="74" customFormat="1" ht="37.5" customHeight="1" x14ac:dyDescent="0.2">
      <c r="A24" s="96"/>
      <c r="B24" s="85"/>
      <c r="C24" s="85"/>
      <c r="D24" s="82">
        <f>+D21*$L$13</f>
        <v>0</v>
      </c>
      <c r="E24" s="82">
        <f t="shared" ref="E24" si="6">+E21*$L$13</f>
        <v>0</v>
      </c>
      <c r="F24" s="109">
        <f>+F23*L23</f>
        <v>0.05</v>
      </c>
      <c r="G24" s="82">
        <f>+G23*L23</f>
        <v>0.1</v>
      </c>
      <c r="H24" s="89"/>
      <c r="I24" s="67"/>
      <c r="J24" s="649" t="s">
        <v>257</v>
      </c>
      <c r="K24" s="649"/>
      <c r="L24" s="649"/>
      <c r="M24" s="82"/>
      <c r="N24" s="82"/>
      <c r="O24" s="97">
        <f>+$L$23*O23</f>
        <v>0.1</v>
      </c>
      <c r="P24" s="97">
        <f t="shared" ref="P24:X24" si="7">+$L$23*P23</f>
        <v>0.1</v>
      </c>
      <c r="Q24" s="97">
        <f t="shared" si="7"/>
        <v>0.1</v>
      </c>
      <c r="R24" s="97">
        <f t="shared" si="7"/>
        <v>8.0000000000000016E-2</v>
      </c>
      <c r="S24" s="97">
        <f t="shared" si="7"/>
        <v>0.1</v>
      </c>
      <c r="T24" s="97">
        <f t="shared" si="7"/>
        <v>0.1</v>
      </c>
      <c r="U24" s="97">
        <f t="shared" si="7"/>
        <v>0.1</v>
      </c>
      <c r="V24" s="97">
        <f t="shared" si="7"/>
        <v>2.0000000000000004E-2</v>
      </c>
      <c r="W24" s="97">
        <f t="shared" si="7"/>
        <v>0.1</v>
      </c>
      <c r="X24" s="97">
        <f t="shared" si="7"/>
        <v>0.1</v>
      </c>
      <c r="Y24" s="98">
        <f>+AVERAGE(O24:X24)</f>
        <v>0.09</v>
      </c>
    </row>
    <row r="26" spans="1:25" ht="27" customHeight="1" x14ac:dyDescent="0.25">
      <c r="C26" s="105" t="s">
        <v>258</v>
      </c>
      <c r="D26" s="101" t="e">
        <f>+#REF!+D7+D18+D24</f>
        <v>#REF!</v>
      </c>
      <c r="E26" s="101" t="e">
        <f t="shared" ref="E26" si="8">+#REF!+E7+E18+E24</f>
        <v>#REF!</v>
      </c>
      <c r="F26" s="110">
        <f>+F12+F18+F21+F24</f>
        <v>0.65</v>
      </c>
      <c r="G26" s="101">
        <f>+G24+G21+G18+G12</f>
        <v>1</v>
      </c>
      <c r="J26" s="659" t="s">
        <v>259</v>
      </c>
      <c r="K26" s="660"/>
      <c r="L26" s="661"/>
      <c r="M26" s="101" t="e">
        <f>+#REF!+M14+M20+M24</f>
        <v>#REF!</v>
      </c>
      <c r="N26" s="101" t="e">
        <f t="shared" ref="N26" si="9">+#REF!+N14+N20+N24</f>
        <v>#REF!</v>
      </c>
      <c r="O26" s="110">
        <f>+O12+O18+O21+O24</f>
        <v>0.99999999999999989</v>
      </c>
      <c r="P26" s="110">
        <f t="shared" ref="P26:X26" si="10">+P12+P18+P21+P24</f>
        <v>0.94589999999999985</v>
      </c>
      <c r="Q26" s="110">
        <f t="shared" si="10"/>
        <v>0.85</v>
      </c>
      <c r="R26" s="110">
        <f t="shared" si="10"/>
        <v>0.94374999999999987</v>
      </c>
      <c r="S26" s="110">
        <f t="shared" si="10"/>
        <v>0.91249999999999998</v>
      </c>
      <c r="T26" s="110">
        <f t="shared" si="10"/>
        <v>0.91249999999999998</v>
      </c>
      <c r="U26" s="110">
        <f t="shared" si="10"/>
        <v>0.97499999999999987</v>
      </c>
      <c r="V26" s="110">
        <f t="shared" si="10"/>
        <v>0.66</v>
      </c>
      <c r="W26" s="110">
        <f t="shared" si="10"/>
        <v>0.99999999999999989</v>
      </c>
      <c r="X26" s="110">
        <f t="shared" si="10"/>
        <v>0.81249999999999989</v>
      </c>
    </row>
    <row r="27" spans="1:25" x14ac:dyDescent="0.25">
      <c r="C27" s="103"/>
      <c r="F27" s="43"/>
      <c r="J27" s="104"/>
      <c r="K27" s="104"/>
      <c r="L27" s="104"/>
    </row>
    <row r="28" spans="1:25" ht="30" customHeight="1" x14ac:dyDescent="0.25">
      <c r="C28" s="105" t="s">
        <v>260</v>
      </c>
      <c r="D28" s="102" t="e">
        <f>+D26*0.2</f>
        <v>#REF!</v>
      </c>
      <c r="E28" s="102" t="e">
        <f t="shared" ref="E28:G28" si="11">+E26*0.2</f>
        <v>#REF!</v>
      </c>
      <c r="F28" s="111">
        <f t="shared" si="11"/>
        <v>0.13</v>
      </c>
      <c r="G28" s="102">
        <f t="shared" si="11"/>
        <v>0.2</v>
      </c>
      <c r="J28" s="659" t="s">
        <v>261</v>
      </c>
      <c r="K28" s="660"/>
      <c r="L28" s="661"/>
      <c r="M28" s="102" t="e">
        <f>+M26*0.2</f>
        <v>#REF!</v>
      </c>
      <c r="N28" s="102" t="e">
        <f t="shared" ref="N28:X28" si="12">+N26*0.2</f>
        <v>#REF!</v>
      </c>
      <c r="O28" s="111">
        <f t="shared" si="12"/>
        <v>0.19999999999999998</v>
      </c>
      <c r="P28" s="111">
        <f t="shared" si="12"/>
        <v>0.18917999999999999</v>
      </c>
      <c r="Q28" s="111">
        <f t="shared" si="12"/>
        <v>0.17</v>
      </c>
      <c r="R28" s="111">
        <f t="shared" si="12"/>
        <v>0.18874999999999997</v>
      </c>
      <c r="S28" s="111">
        <f t="shared" si="12"/>
        <v>0.1825</v>
      </c>
      <c r="T28" s="111">
        <f t="shared" si="12"/>
        <v>0.1825</v>
      </c>
      <c r="U28" s="111">
        <f t="shared" si="12"/>
        <v>0.19499999999999998</v>
      </c>
      <c r="V28" s="111">
        <f t="shared" si="12"/>
        <v>0.13200000000000001</v>
      </c>
      <c r="W28" s="111">
        <f t="shared" si="12"/>
        <v>0.19999999999999998</v>
      </c>
      <c r="X28" s="111">
        <f t="shared" si="12"/>
        <v>0.16249999999999998</v>
      </c>
    </row>
    <row r="31" spans="1:25" x14ac:dyDescent="0.25">
      <c r="L31" s="30"/>
    </row>
  </sheetData>
  <mergeCells count="45">
    <mergeCell ref="J18:L18"/>
    <mergeCell ref="J21:L21"/>
    <mergeCell ref="J24:L24"/>
    <mergeCell ref="J26:L26"/>
    <mergeCell ref="J28:L28"/>
    <mergeCell ref="B9:Y9"/>
    <mergeCell ref="B13:Y13"/>
    <mergeCell ref="B19:Y19"/>
    <mergeCell ref="B22:Y22"/>
    <mergeCell ref="O14:O17"/>
    <mergeCell ref="P14:P17"/>
    <mergeCell ref="Q14:Q17"/>
    <mergeCell ref="R14:R17"/>
    <mergeCell ref="S14:S17"/>
    <mergeCell ref="T14:T17"/>
    <mergeCell ref="U14:U17"/>
    <mergeCell ref="V14:V17"/>
    <mergeCell ref="W14:W17"/>
    <mergeCell ref="X14:X17"/>
    <mergeCell ref="Y14:Y17"/>
    <mergeCell ref="B14:B17"/>
    <mergeCell ref="B6:Y6"/>
    <mergeCell ref="A7:A8"/>
    <mergeCell ref="B7:B8"/>
    <mergeCell ref="C7:C8"/>
    <mergeCell ref="H7:H8"/>
    <mergeCell ref="I7:I8"/>
    <mergeCell ref="D7:G7"/>
    <mergeCell ref="M7:Y7"/>
    <mergeCell ref="L7:L8"/>
    <mergeCell ref="J7:K7"/>
    <mergeCell ref="A14:A17"/>
    <mergeCell ref="L10:L11"/>
    <mergeCell ref="L14:L17"/>
    <mergeCell ref="F14:F17"/>
    <mergeCell ref="E14:E17"/>
    <mergeCell ref="J12:L12"/>
    <mergeCell ref="G10:G11"/>
    <mergeCell ref="C14:C17"/>
    <mergeCell ref="D14:D17"/>
    <mergeCell ref="I14:I17"/>
    <mergeCell ref="J14:J17"/>
    <mergeCell ref="K14:K17"/>
    <mergeCell ref="G14:G17"/>
    <mergeCell ref="H14:H17"/>
  </mergeCells>
  <printOptions horizontalCentered="1" verticalCentered="1"/>
  <pageMargins left="1.3779527559055118" right="0.19685039370078741" top="0.39370078740157483" bottom="0.39370078740157483" header="0.31496062992125984" footer="0.31496062992125984"/>
  <pageSetup paperSize="14" scale="29" orientation="landscape" horizontalDpi="4294967294" verticalDpi="4294967294"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36"/>
  <sheetViews>
    <sheetView topLeftCell="A6" zoomScale="70" zoomScaleNormal="70" workbookViewId="0">
      <pane ySplit="3" topLeftCell="A28" activePane="bottomLeft" state="frozen"/>
      <selection activeCell="A6" sqref="A6"/>
      <selection pane="bottomLeft" activeCell="P23" sqref="P23"/>
    </sheetView>
  </sheetViews>
  <sheetFormatPr baseColWidth="10" defaultColWidth="26.7109375" defaultRowHeight="15" x14ac:dyDescent="0.2"/>
  <cols>
    <col min="1" max="1" width="44.5703125" style="14" customWidth="1"/>
    <col min="2" max="2" width="30.5703125" style="14" customWidth="1"/>
    <col min="3" max="3" width="31.42578125" style="14" customWidth="1"/>
    <col min="4" max="6" width="10.42578125" style="14" hidden="1" customWidth="1"/>
    <col min="7" max="7" width="18.42578125" style="14" customWidth="1"/>
    <col min="8" max="8" width="29.85546875" style="14" customWidth="1"/>
    <col min="9" max="9" width="26.7109375" style="14"/>
    <col min="10" max="10" width="16.28515625" style="14" customWidth="1"/>
    <col min="11" max="11" width="16.42578125" style="14" customWidth="1"/>
    <col min="12" max="12" width="17.140625" style="14" customWidth="1"/>
    <col min="13" max="13" width="11" style="14" hidden="1" customWidth="1"/>
    <col min="14" max="14" width="11.7109375" style="14" hidden="1" customWidth="1"/>
    <col min="15" max="19" width="13.7109375" style="14" customWidth="1"/>
    <col min="20" max="20" width="15.7109375" style="14" customWidth="1"/>
    <col min="21" max="22" width="13.7109375" style="14" customWidth="1"/>
    <col min="23" max="23" width="16.42578125" style="14" customWidth="1"/>
    <col min="24" max="25" width="13.7109375" style="14" customWidth="1"/>
    <col min="26" max="16384" width="26.7109375" style="14"/>
  </cols>
  <sheetData>
    <row r="1" spans="1:25" customFormat="1" x14ac:dyDescent="0.25">
      <c r="A1" s="28"/>
    </row>
    <row r="2" spans="1:25" customFormat="1" x14ac:dyDescent="0.25">
      <c r="A2" s="28"/>
    </row>
    <row r="3" spans="1:25" customFormat="1" ht="47.25" customHeight="1" x14ac:dyDescent="0.25">
      <c r="A3" s="28"/>
      <c r="E3" s="49" t="s">
        <v>157</v>
      </c>
      <c r="F3" s="49"/>
      <c r="G3" s="49"/>
      <c r="H3" s="49"/>
      <c r="I3" s="48"/>
    </row>
    <row r="4" spans="1:25" customFormat="1" ht="46.5" customHeight="1" x14ac:dyDescent="0.25">
      <c r="A4" s="28"/>
      <c r="E4" s="48"/>
      <c r="F4" s="48"/>
      <c r="G4" s="48"/>
      <c r="H4" s="48"/>
      <c r="I4" s="48"/>
    </row>
    <row r="5" spans="1:25" ht="15.75" x14ac:dyDescent="0.25">
      <c r="A5" s="15"/>
      <c r="B5" s="15"/>
      <c r="C5" s="16"/>
      <c r="D5" s="16"/>
      <c r="E5" s="16"/>
      <c r="F5" s="16"/>
      <c r="G5" s="16"/>
      <c r="H5" s="16"/>
      <c r="I5" s="16"/>
      <c r="L5" s="17"/>
    </row>
    <row r="6" spans="1:25" ht="50.25" customHeight="1" x14ac:dyDescent="0.2">
      <c r="A6" s="38" t="s">
        <v>21</v>
      </c>
      <c r="B6" s="503" t="s">
        <v>29</v>
      </c>
      <c r="C6" s="504"/>
      <c r="D6" s="504"/>
      <c r="E6" s="504"/>
      <c r="F6" s="504"/>
      <c r="G6" s="504"/>
      <c r="H6" s="504"/>
      <c r="I6" s="504"/>
      <c r="J6" s="504"/>
      <c r="K6" s="504"/>
      <c r="L6" s="504"/>
      <c r="M6" s="504"/>
      <c r="N6" s="504"/>
      <c r="O6" s="504"/>
      <c r="P6" s="504"/>
      <c r="Q6" s="504"/>
      <c r="R6" s="504"/>
      <c r="S6" s="504"/>
      <c r="T6" s="504"/>
      <c r="U6" s="504"/>
      <c r="V6" s="504"/>
      <c r="W6" s="504"/>
      <c r="X6" s="504"/>
      <c r="Y6" s="504"/>
    </row>
    <row r="7" spans="1:25" customFormat="1" ht="71.25" customHeight="1" x14ac:dyDescent="0.25">
      <c r="A7" s="633" t="s">
        <v>18</v>
      </c>
      <c r="B7" s="633" t="s">
        <v>2</v>
      </c>
      <c r="C7" s="633" t="s">
        <v>3</v>
      </c>
      <c r="D7" s="702" t="s">
        <v>4</v>
      </c>
      <c r="E7" s="703"/>
      <c r="F7" s="703"/>
      <c r="G7" s="704"/>
      <c r="H7" s="633" t="s">
        <v>5</v>
      </c>
      <c r="I7" s="633" t="s">
        <v>6</v>
      </c>
      <c r="J7" s="702" t="s">
        <v>57</v>
      </c>
      <c r="K7" s="704"/>
      <c r="L7" s="633" t="s">
        <v>7</v>
      </c>
      <c r="M7" s="650" t="s">
        <v>156</v>
      </c>
      <c r="N7" s="651"/>
      <c r="O7" s="651"/>
      <c r="P7" s="651"/>
      <c r="Q7" s="651"/>
      <c r="R7" s="651"/>
      <c r="S7" s="651"/>
      <c r="T7" s="651"/>
      <c r="U7" s="651"/>
      <c r="V7" s="651"/>
      <c r="W7" s="651"/>
      <c r="X7" s="651"/>
      <c r="Y7" s="652"/>
    </row>
    <row r="8" spans="1:25" customFormat="1" ht="99" customHeight="1" x14ac:dyDescent="0.25">
      <c r="A8" s="634"/>
      <c r="B8" s="634"/>
      <c r="C8" s="634"/>
      <c r="D8" s="5" t="s">
        <v>8</v>
      </c>
      <c r="E8" s="5" t="s">
        <v>9</v>
      </c>
      <c r="F8" s="5" t="s">
        <v>10</v>
      </c>
      <c r="G8" s="5" t="s">
        <v>11</v>
      </c>
      <c r="H8" s="634"/>
      <c r="I8" s="634"/>
      <c r="J8" s="477" t="s">
        <v>12</v>
      </c>
      <c r="K8" s="477" t="s">
        <v>13</v>
      </c>
      <c r="L8" s="634"/>
      <c r="M8" s="45" t="s">
        <v>8</v>
      </c>
      <c r="N8" s="45" t="s">
        <v>9</v>
      </c>
      <c r="O8" s="456" t="s">
        <v>151</v>
      </c>
      <c r="P8" s="456" t="s">
        <v>152</v>
      </c>
      <c r="Q8" s="456" t="s">
        <v>252</v>
      </c>
      <c r="R8" s="456" t="s">
        <v>153</v>
      </c>
      <c r="S8" s="456" t="s">
        <v>253</v>
      </c>
      <c r="T8" s="456" t="s">
        <v>154</v>
      </c>
      <c r="U8" s="456" t="s">
        <v>133</v>
      </c>
      <c r="V8" s="456" t="s">
        <v>254</v>
      </c>
      <c r="W8" s="456" t="s">
        <v>155</v>
      </c>
      <c r="X8" s="456" t="s">
        <v>255</v>
      </c>
      <c r="Y8" s="457" t="s">
        <v>256</v>
      </c>
    </row>
    <row r="9" spans="1:25" s="21" customFormat="1" ht="42.75" customHeight="1" x14ac:dyDescent="0.25">
      <c r="A9" s="24" t="s">
        <v>1</v>
      </c>
      <c r="B9" s="715" t="s">
        <v>35</v>
      </c>
      <c r="C9" s="716"/>
      <c r="D9" s="716"/>
      <c r="E9" s="716"/>
      <c r="F9" s="716"/>
      <c r="G9" s="716"/>
      <c r="H9" s="716"/>
      <c r="I9" s="716"/>
      <c r="J9" s="716"/>
      <c r="K9" s="716"/>
      <c r="L9" s="716"/>
      <c r="M9" s="716"/>
      <c r="N9" s="716"/>
      <c r="O9" s="716"/>
      <c r="P9" s="716"/>
      <c r="Q9" s="716"/>
      <c r="R9" s="716"/>
      <c r="S9" s="716"/>
      <c r="T9" s="716"/>
      <c r="U9" s="716"/>
      <c r="V9" s="716"/>
      <c r="W9" s="716"/>
      <c r="X9" s="716"/>
      <c r="Y9" s="717"/>
    </row>
    <row r="10" spans="1:25" ht="15.75" customHeight="1" x14ac:dyDescent="0.2">
      <c r="A10" s="711" t="s">
        <v>18</v>
      </c>
      <c r="B10" s="711" t="s">
        <v>2</v>
      </c>
      <c r="C10" s="711" t="s">
        <v>3</v>
      </c>
      <c r="D10" s="713" t="s">
        <v>4</v>
      </c>
      <c r="E10" s="718"/>
      <c r="F10" s="718"/>
      <c r="G10" s="714"/>
      <c r="H10" s="711" t="s">
        <v>5</v>
      </c>
      <c r="I10" s="711" t="s">
        <v>6</v>
      </c>
      <c r="J10" s="713" t="s">
        <v>177</v>
      </c>
      <c r="K10" s="714"/>
      <c r="L10" s="711" t="s">
        <v>7</v>
      </c>
    </row>
    <row r="11" spans="1:25" ht="35.25" customHeight="1" x14ac:dyDescent="0.2">
      <c r="A11" s="712"/>
      <c r="B11" s="712"/>
      <c r="C11" s="712"/>
      <c r="D11" s="65" t="s">
        <v>8</v>
      </c>
      <c r="E11" s="65" t="s">
        <v>9</v>
      </c>
      <c r="F11" s="65" t="s">
        <v>10</v>
      </c>
      <c r="G11" s="65" t="s">
        <v>11</v>
      </c>
      <c r="H11" s="712"/>
      <c r="I11" s="712"/>
      <c r="J11" s="484" t="s">
        <v>12</v>
      </c>
      <c r="K11" s="484" t="s">
        <v>13</v>
      </c>
      <c r="L11" s="712"/>
    </row>
    <row r="12" spans="1:25" ht="45" customHeight="1" x14ac:dyDescent="0.2">
      <c r="A12" s="705" t="s">
        <v>176</v>
      </c>
      <c r="B12" s="705" t="s">
        <v>108</v>
      </c>
      <c r="C12" s="708" t="s">
        <v>109</v>
      </c>
      <c r="D12" s="665">
        <v>0.25</v>
      </c>
      <c r="E12" s="665">
        <v>0.5</v>
      </c>
      <c r="F12" s="665">
        <v>0.75</v>
      </c>
      <c r="G12" s="665">
        <v>1</v>
      </c>
      <c r="H12" s="483" t="s">
        <v>178</v>
      </c>
      <c r="I12" s="55" t="s">
        <v>179</v>
      </c>
      <c r="J12" s="66">
        <v>42937</v>
      </c>
      <c r="K12" s="66">
        <v>42978</v>
      </c>
      <c r="L12" s="719">
        <v>0.3</v>
      </c>
      <c r="M12" s="665"/>
      <c r="N12" s="665"/>
      <c r="O12" s="665">
        <v>1</v>
      </c>
      <c r="P12" s="665">
        <v>1</v>
      </c>
      <c r="Q12" s="665">
        <v>0.6</v>
      </c>
      <c r="R12" s="665">
        <v>1</v>
      </c>
      <c r="S12" s="665">
        <v>1</v>
      </c>
      <c r="T12" s="665">
        <v>1</v>
      </c>
      <c r="U12" s="665">
        <v>0.5</v>
      </c>
      <c r="V12" s="665">
        <v>0.3</v>
      </c>
      <c r="W12" s="665">
        <v>1</v>
      </c>
      <c r="X12" s="665">
        <v>0.8</v>
      </c>
      <c r="Y12" s="665">
        <f>+AVERAGE(O12:X20)</f>
        <v>0.82</v>
      </c>
    </row>
    <row r="13" spans="1:25" ht="60" customHeight="1" x14ac:dyDescent="0.2">
      <c r="A13" s="706"/>
      <c r="B13" s="706"/>
      <c r="C13" s="709"/>
      <c r="D13" s="663"/>
      <c r="E13" s="663"/>
      <c r="F13" s="663"/>
      <c r="G13" s="663"/>
      <c r="H13" s="483" t="s">
        <v>180</v>
      </c>
      <c r="I13" s="55" t="s">
        <v>181</v>
      </c>
      <c r="J13" s="66">
        <v>42948</v>
      </c>
      <c r="K13" s="66">
        <v>43100</v>
      </c>
      <c r="L13" s="720"/>
      <c r="M13" s="663"/>
      <c r="N13" s="663"/>
      <c r="O13" s="663"/>
      <c r="P13" s="663"/>
      <c r="Q13" s="663"/>
      <c r="R13" s="663"/>
      <c r="S13" s="663"/>
      <c r="T13" s="663"/>
      <c r="U13" s="663"/>
      <c r="V13" s="663"/>
      <c r="W13" s="663"/>
      <c r="X13" s="663"/>
      <c r="Y13" s="663"/>
    </row>
    <row r="14" spans="1:25" ht="45" customHeight="1" x14ac:dyDescent="0.2">
      <c r="A14" s="706"/>
      <c r="B14" s="706"/>
      <c r="C14" s="709"/>
      <c r="D14" s="663"/>
      <c r="E14" s="663"/>
      <c r="F14" s="663"/>
      <c r="G14" s="663"/>
      <c r="H14" s="483" t="s">
        <v>182</v>
      </c>
      <c r="I14" s="55" t="s">
        <v>183</v>
      </c>
      <c r="J14" s="66">
        <v>42948</v>
      </c>
      <c r="K14" s="66">
        <v>43100</v>
      </c>
      <c r="L14" s="720"/>
      <c r="M14" s="663"/>
      <c r="N14" s="663"/>
      <c r="O14" s="663"/>
      <c r="P14" s="663"/>
      <c r="Q14" s="663"/>
      <c r="R14" s="663"/>
      <c r="S14" s="663"/>
      <c r="T14" s="663"/>
      <c r="U14" s="663"/>
      <c r="V14" s="663"/>
      <c r="W14" s="663"/>
      <c r="X14" s="663"/>
      <c r="Y14" s="663"/>
    </row>
    <row r="15" spans="1:25" ht="120" customHeight="1" x14ac:dyDescent="0.2">
      <c r="A15" s="706"/>
      <c r="B15" s="706"/>
      <c r="C15" s="709"/>
      <c r="D15" s="663"/>
      <c r="E15" s="663"/>
      <c r="F15" s="663"/>
      <c r="G15" s="663"/>
      <c r="H15" s="483" t="s">
        <v>110</v>
      </c>
      <c r="I15" s="19" t="s">
        <v>111</v>
      </c>
      <c r="J15" s="31">
        <v>42767</v>
      </c>
      <c r="K15" s="31">
        <v>42825</v>
      </c>
      <c r="L15" s="720"/>
      <c r="M15" s="663"/>
      <c r="N15" s="663"/>
      <c r="O15" s="663"/>
      <c r="P15" s="663"/>
      <c r="Q15" s="663"/>
      <c r="R15" s="663"/>
      <c r="S15" s="663"/>
      <c r="T15" s="663"/>
      <c r="U15" s="663"/>
      <c r="V15" s="663"/>
      <c r="W15" s="663"/>
      <c r="X15" s="663"/>
      <c r="Y15" s="663"/>
    </row>
    <row r="16" spans="1:25" ht="120" customHeight="1" x14ac:dyDescent="0.2">
      <c r="A16" s="706"/>
      <c r="B16" s="706"/>
      <c r="C16" s="709"/>
      <c r="D16" s="663"/>
      <c r="E16" s="663"/>
      <c r="F16" s="663"/>
      <c r="G16" s="663"/>
      <c r="H16" s="480" t="s">
        <v>149</v>
      </c>
      <c r="I16" s="19" t="s">
        <v>112</v>
      </c>
      <c r="J16" s="31">
        <v>42767</v>
      </c>
      <c r="K16" s="31">
        <v>43069</v>
      </c>
      <c r="L16" s="720"/>
      <c r="M16" s="663"/>
      <c r="N16" s="663"/>
      <c r="O16" s="663"/>
      <c r="P16" s="663"/>
      <c r="Q16" s="663"/>
      <c r="R16" s="663"/>
      <c r="S16" s="663"/>
      <c r="T16" s="663"/>
      <c r="U16" s="663"/>
      <c r="V16" s="663"/>
      <c r="W16" s="663"/>
      <c r="X16" s="663"/>
      <c r="Y16" s="663"/>
    </row>
    <row r="17" spans="1:25" ht="105" customHeight="1" x14ac:dyDescent="0.2">
      <c r="A17" s="706"/>
      <c r="B17" s="706"/>
      <c r="C17" s="709"/>
      <c r="D17" s="663"/>
      <c r="E17" s="663"/>
      <c r="F17" s="663"/>
      <c r="G17" s="663"/>
      <c r="H17" s="483" t="s">
        <v>113</v>
      </c>
      <c r="I17" s="19" t="s">
        <v>114</v>
      </c>
      <c r="J17" s="31" t="s">
        <v>115</v>
      </c>
      <c r="K17" s="31">
        <v>43008</v>
      </c>
      <c r="L17" s="720"/>
      <c r="M17" s="663"/>
      <c r="N17" s="663"/>
      <c r="O17" s="663"/>
      <c r="P17" s="663"/>
      <c r="Q17" s="663"/>
      <c r="R17" s="663"/>
      <c r="S17" s="663"/>
      <c r="T17" s="663"/>
      <c r="U17" s="663"/>
      <c r="V17" s="663"/>
      <c r="W17" s="663"/>
      <c r="X17" s="663"/>
      <c r="Y17" s="663"/>
    </row>
    <row r="18" spans="1:25" ht="75" customHeight="1" x14ac:dyDescent="0.2">
      <c r="A18" s="706"/>
      <c r="B18" s="706"/>
      <c r="C18" s="709"/>
      <c r="D18" s="663"/>
      <c r="E18" s="663"/>
      <c r="F18" s="663"/>
      <c r="G18" s="663"/>
      <c r="H18" s="481" t="s">
        <v>184</v>
      </c>
      <c r="I18" s="19" t="s">
        <v>185</v>
      </c>
      <c r="J18" s="31">
        <v>43009</v>
      </c>
      <c r="K18" s="31">
        <v>43084</v>
      </c>
      <c r="L18" s="720"/>
      <c r="M18" s="663"/>
      <c r="N18" s="663"/>
      <c r="O18" s="663"/>
      <c r="P18" s="663"/>
      <c r="Q18" s="663"/>
      <c r="R18" s="663"/>
      <c r="S18" s="663"/>
      <c r="T18" s="663"/>
      <c r="U18" s="663"/>
      <c r="V18" s="663"/>
      <c r="W18" s="663"/>
      <c r="X18" s="663"/>
      <c r="Y18" s="663"/>
    </row>
    <row r="19" spans="1:25" ht="60" customHeight="1" x14ac:dyDescent="0.2">
      <c r="A19" s="706"/>
      <c r="B19" s="706"/>
      <c r="C19" s="709"/>
      <c r="D19" s="663"/>
      <c r="E19" s="663"/>
      <c r="F19" s="663"/>
      <c r="G19" s="663"/>
      <c r="H19" s="666" t="s">
        <v>116</v>
      </c>
      <c r="I19" s="32" t="s">
        <v>117</v>
      </c>
      <c r="J19" s="31">
        <v>43009</v>
      </c>
      <c r="K19" s="31">
        <v>43100</v>
      </c>
      <c r="L19" s="720"/>
      <c r="M19" s="663"/>
      <c r="N19" s="663"/>
      <c r="O19" s="663"/>
      <c r="P19" s="663"/>
      <c r="Q19" s="663"/>
      <c r="R19" s="663"/>
      <c r="S19" s="663"/>
      <c r="T19" s="663"/>
      <c r="U19" s="663"/>
      <c r="V19" s="663"/>
      <c r="W19" s="663"/>
      <c r="X19" s="663"/>
      <c r="Y19" s="663"/>
    </row>
    <row r="20" spans="1:25" ht="45" customHeight="1" x14ac:dyDescent="0.2">
      <c r="A20" s="707"/>
      <c r="B20" s="707"/>
      <c r="C20" s="710"/>
      <c r="D20" s="664"/>
      <c r="E20" s="664"/>
      <c r="F20" s="664"/>
      <c r="G20" s="664"/>
      <c r="H20" s="668"/>
      <c r="I20" s="19" t="s">
        <v>118</v>
      </c>
      <c r="J20" s="31">
        <v>43009</v>
      </c>
      <c r="K20" s="31">
        <v>43100</v>
      </c>
      <c r="L20" s="721"/>
      <c r="M20" s="664"/>
      <c r="N20" s="664"/>
      <c r="O20" s="664"/>
      <c r="P20" s="664"/>
      <c r="Q20" s="664"/>
      <c r="R20" s="664"/>
      <c r="S20" s="664"/>
      <c r="T20" s="664"/>
      <c r="U20" s="664"/>
      <c r="V20" s="664"/>
      <c r="W20" s="664"/>
      <c r="X20" s="664"/>
      <c r="Y20" s="664"/>
    </row>
    <row r="21" spans="1:25" s="74" customFormat="1" ht="37.5" customHeight="1" x14ac:dyDescent="0.2">
      <c r="A21" s="96"/>
      <c r="B21" s="478"/>
      <c r="C21" s="478"/>
      <c r="D21" s="475">
        <f>+D18*$L$13</f>
        <v>0</v>
      </c>
      <c r="E21" s="475">
        <f t="shared" ref="E21" si="0">+E18*$L$13</f>
        <v>0</v>
      </c>
      <c r="F21" s="476">
        <f>+F12*$L$12</f>
        <v>0.22499999999999998</v>
      </c>
      <c r="G21" s="475">
        <f>+G12*L12</f>
        <v>0.3</v>
      </c>
      <c r="H21" s="479"/>
      <c r="I21" s="67"/>
      <c r="J21" s="722" t="s">
        <v>257</v>
      </c>
      <c r="K21" s="723"/>
      <c r="L21" s="724"/>
      <c r="M21" s="475"/>
      <c r="N21" s="475"/>
      <c r="O21" s="97">
        <f>+$L$12*O12</f>
        <v>0.3</v>
      </c>
      <c r="P21" s="97">
        <f t="shared" ref="P21:X21" si="1">+$L$12*P12</f>
        <v>0.3</v>
      </c>
      <c r="Q21" s="97">
        <f t="shared" si="1"/>
        <v>0.18</v>
      </c>
      <c r="R21" s="97">
        <f t="shared" si="1"/>
        <v>0.3</v>
      </c>
      <c r="S21" s="97">
        <f t="shared" si="1"/>
        <v>0.3</v>
      </c>
      <c r="T21" s="97">
        <f t="shared" si="1"/>
        <v>0.3</v>
      </c>
      <c r="U21" s="97">
        <f t="shared" si="1"/>
        <v>0.15</v>
      </c>
      <c r="V21" s="97">
        <f t="shared" si="1"/>
        <v>0.09</v>
      </c>
      <c r="W21" s="97">
        <f t="shared" si="1"/>
        <v>0.3</v>
      </c>
      <c r="X21" s="97">
        <f t="shared" si="1"/>
        <v>0.24</v>
      </c>
      <c r="Y21" s="98">
        <f>+AVERAGE(O21:X21)</f>
        <v>0.246</v>
      </c>
    </row>
    <row r="22" spans="1:25" ht="35.25" customHeight="1" x14ac:dyDescent="0.2">
      <c r="A22" s="24" t="s">
        <v>14</v>
      </c>
      <c r="B22" s="715" t="s">
        <v>55</v>
      </c>
      <c r="C22" s="716"/>
      <c r="D22" s="716"/>
      <c r="E22" s="716"/>
      <c r="F22" s="716"/>
      <c r="G22" s="716"/>
      <c r="H22" s="716"/>
      <c r="I22" s="716"/>
      <c r="J22" s="716"/>
      <c r="K22" s="716"/>
      <c r="L22" s="716"/>
      <c r="M22" s="716"/>
      <c r="N22" s="716"/>
      <c r="O22" s="717"/>
      <c r="P22" s="24"/>
      <c r="Q22" s="24"/>
      <c r="R22" s="24"/>
      <c r="S22" s="24"/>
      <c r="T22" s="24"/>
      <c r="U22" s="24"/>
      <c r="V22" s="24"/>
      <c r="W22" s="24"/>
      <c r="X22" s="24"/>
      <c r="Y22" s="24"/>
    </row>
    <row r="23" spans="1:25" ht="45" x14ac:dyDescent="0.2">
      <c r="A23" s="32" t="s">
        <v>186</v>
      </c>
      <c r="B23" s="50" t="s">
        <v>187</v>
      </c>
      <c r="C23" s="94" t="s">
        <v>188</v>
      </c>
      <c r="D23" s="84">
        <v>0.25</v>
      </c>
      <c r="E23" s="84">
        <v>0.7</v>
      </c>
      <c r="F23" s="84">
        <v>1</v>
      </c>
      <c r="G23" s="84">
        <v>1</v>
      </c>
      <c r="H23" s="108" t="s">
        <v>189</v>
      </c>
      <c r="I23" s="108" t="s">
        <v>188</v>
      </c>
      <c r="J23" s="113">
        <v>42736</v>
      </c>
      <c r="K23" s="113">
        <v>43008</v>
      </c>
      <c r="L23" s="115">
        <v>0.08</v>
      </c>
      <c r="M23" s="84"/>
      <c r="N23" s="84"/>
      <c r="O23" s="84">
        <v>1</v>
      </c>
      <c r="P23" s="502"/>
      <c r="Q23" s="115">
        <v>1</v>
      </c>
      <c r="R23" s="462">
        <v>1</v>
      </c>
      <c r="S23" s="665">
        <v>1</v>
      </c>
      <c r="T23" s="82">
        <v>1</v>
      </c>
      <c r="U23" s="117">
        <v>1</v>
      </c>
      <c r="V23" s="82">
        <v>1</v>
      </c>
      <c r="W23" s="83">
        <v>1</v>
      </c>
      <c r="X23" s="82">
        <v>1</v>
      </c>
      <c r="Y23" s="665">
        <f>+AVERAGE(O23:X27)</f>
        <v>0.96625121951219517</v>
      </c>
    </row>
    <row r="24" spans="1:25" ht="45" x14ac:dyDescent="0.2">
      <c r="A24" s="32" t="s">
        <v>190</v>
      </c>
      <c r="B24" s="18" t="s">
        <v>45</v>
      </c>
      <c r="C24" s="56" t="s">
        <v>123</v>
      </c>
      <c r="D24" s="57">
        <v>0.95</v>
      </c>
      <c r="E24" s="57">
        <v>0.95</v>
      </c>
      <c r="F24" s="57">
        <v>0.95</v>
      </c>
      <c r="G24" s="57">
        <v>0.95</v>
      </c>
      <c r="H24" s="32" t="s">
        <v>124</v>
      </c>
      <c r="I24" s="32" t="s">
        <v>125</v>
      </c>
      <c r="J24" s="31">
        <v>42795</v>
      </c>
      <c r="K24" s="31">
        <v>42855</v>
      </c>
      <c r="L24" s="115">
        <v>0.08</v>
      </c>
      <c r="M24" s="57"/>
      <c r="N24" s="57"/>
      <c r="O24" s="502"/>
      <c r="P24" s="475">
        <v>0.94</v>
      </c>
      <c r="Q24" s="115">
        <v>1</v>
      </c>
      <c r="R24" s="463">
        <v>0.90569999999999995</v>
      </c>
      <c r="S24" s="663"/>
      <c r="T24" s="82">
        <v>1</v>
      </c>
      <c r="U24" s="117">
        <v>1</v>
      </c>
      <c r="V24" s="82">
        <v>0.8</v>
      </c>
      <c r="W24" s="83">
        <v>0.95</v>
      </c>
      <c r="X24" s="82">
        <v>1</v>
      </c>
      <c r="Y24" s="663"/>
    </row>
    <row r="25" spans="1:25" ht="60" x14ac:dyDescent="0.2">
      <c r="A25" s="32" t="s">
        <v>191</v>
      </c>
      <c r="B25" s="18" t="s">
        <v>46</v>
      </c>
      <c r="C25" s="58" t="s">
        <v>126</v>
      </c>
      <c r="D25" s="57">
        <v>0.25</v>
      </c>
      <c r="E25" s="57">
        <v>0.5</v>
      </c>
      <c r="F25" s="57">
        <v>0.75</v>
      </c>
      <c r="G25" s="57">
        <v>1</v>
      </c>
      <c r="H25" s="32" t="s">
        <v>127</v>
      </c>
      <c r="I25" s="32" t="s">
        <v>128</v>
      </c>
      <c r="J25" s="31">
        <v>42736</v>
      </c>
      <c r="K25" s="31">
        <v>43100</v>
      </c>
      <c r="L25" s="115">
        <v>0.08</v>
      </c>
      <c r="M25" s="57"/>
      <c r="N25" s="57"/>
      <c r="O25" s="502"/>
      <c r="P25" s="475">
        <v>1</v>
      </c>
      <c r="Q25" s="115">
        <v>0.8</v>
      </c>
      <c r="R25" s="462">
        <v>0.94</v>
      </c>
      <c r="S25" s="663"/>
      <c r="T25" s="82">
        <v>0.94</v>
      </c>
      <c r="U25" s="117">
        <v>0.99</v>
      </c>
      <c r="V25" s="118">
        <v>0.5</v>
      </c>
      <c r="W25" s="83">
        <v>1</v>
      </c>
      <c r="X25" s="82">
        <v>1</v>
      </c>
      <c r="Y25" s="663"/>
    </row>
    <row r="26" spans="1:25" ht="60" x14ac:dyDescent="0.2">
      <c r="A26" s="32" t="s">
        <v>150</v>
      </c>
      <c r="B26" s="18" t="s">
        <v>119</v>
      </c>
      <c r="C26" s="56" t="s">
        <v>120</v>
      </c>
      <c r="D26" s="57">
        <v>0.25</v>
      </c>
      <c r="E26" s="57">
        <v>0.5</v>
      </c>
      <c r="F26" s="57">
        <v>0.75</v>
      </c>
      <c r="G26" s="57">
        <v>1</v>
      </c>
      <c r="H26" s="32" t="s">
        <v>121</v>
      </c>
      <c r="I26" s="32" t="s">
        <v>122</v>
      </c>
      <c r="J26" s="31">
        <v>42736</v>
      </c>
      <c r="K26" s="31">
        <v>43100</v>
      </c>
      <c r="L26" s="115">
        <v>0.08</v>
      </c>
      <c r="M26" s="57"/>
      <c r="N26" s="57"/>
      <c r="O26" s="82">
        <v>1</v>
      </c>
      <c r="P26" s="475">
        <v>0.95</v>
      </c>
      <c r="Q26" s="115">
        <v>1</v>
      </c>
      <c r="R26" s="464">
        <v>0.99209999999999998</v>
      </c>
      <c r="S26" s="663"/>
      <c r="T26" s="82">
        <v>0.94</v>
      </c>
      <c r="U26" s="117">
        <v>1</v>
      </c>
      <c r="V26" s="115">
        <v>1</v>
      </c>
      <c r="W26" s="83">
        <v>1</v>
      </c>
      <c r="X26" s="82">
        <v>1</v>
      </c>
      <c r="Y26" s="663"/>
    </row>
    <row r="27" spans="1:25" ht="60" x14ac:dyDescent="0.2">
      <c r="A27" s="32" t="s">
        <v>192</v>
      </c>
      <c r="B27" s="18" t="s">
        <v>47</v>
      </c>
      <c r="C27" s="56" t="s">
        <v>131</v>
      </c>
      <c r="D27" s="57">
        <v>0.25</v>
      </c>
      <c r="E27" s="57">
        <v>0.5</v>
      </c>
      <c r="F27" s="57">
        <v>0.75</v>
      </c>
      <c r="G27" s="57">
        <v>1</v>
      </c>
      <c r="H27" s="32" t="s">
        <v>129</v>
      </c>
      <c r="I27" s="32" t="s">
        <v>130</v>
      </c>
      <c r="J27" s="31">
        <v>42736</v>
      </c>
      <c r="K27" s="31">
        <v>43100</v>
      </c>
      <c r="L27" s="115">
        <v>0.08</v>
      </c>
      <c r="M27" s="57"/>
      <c r="N27" s="57"/>
      <c r="O27" s="502"/>
      <c r="P27" s="82">
        <v>1</v>
      </c>
      <c r="Q27" s="115">
        <v>1</v>
      </c>
      <c r="R27" s="464">
        <v>0.96850000000000003</v>
      </c>
      <c r="S27" s="664"/>
      <c r="T27" s="82">
        <v>1</v>
      </c>
      <c r="U27" s="117"/>
      <c r="V27" s="115">
        <v>1</v>
      </c>
      <c r="W27" s="83">
        <v>1</v>
      </c>
      <c r="X27" s="82">
        <v>1</v>
      </c>
      <c r="Y27" s="664"/>
    </row>
    <row r="28" spans="1:25" ht="44.25" customHeight="1" x14ac:dyDescent="0.2">
      <c r="A28" s="32"/>
      <c r="B28" s="18"/>
      <c r="C28" s="81"/>
      <c r="D28" s="82"/>
      <c r="E28" s="82"/>
      <c r="F28" s="82">
        <f>+F23*L23+F24*L24+F25*L25+F26*L26+F27*L27</f>
        <v>0.33600000000000002</v>
      </c>
      <c r="G28" s="82">
        <v>0.4</v>
      </c>
      <c r="H28" s="32"/>
      <c r="I28" s="32"/>
      <c r="J28" s="649" t="s">
        <v>257</v>
      </c>
      <c r="K28" s="649"/>
      <c r="L28" s="649"/>
      <c r="M28" s="82"/>
      <c r="N28" s="82"/>
      <c r="O28" s="116">
        <f>+$L$23*O23+$L$24*O24+$L$25*O25+$L$26*O26+$L$27*O27</f>
        <v>0.16</v>
      </c>
      <c r="P28" s="116">
        <f t="shared" ref="P28:X28" si="2">+$L$23*P23+$L$24*P24+$L$25*P25+$L$26*P26+$L$27*P27</f>
        <v>0.31120000000000003</v>
      </c>
      <c r="Q28" s="116">
        <f t="shared" si="2"/>
        <v>0.38400000000000001</v>
      </c>
      <c r="R28" s="116">
        <f t="shared" si="2"/>
        <v>0.38450399999999996</v>
      </c>
      <c r="S28" s="116">
        <f t="shared" si="2"/>
        <v>0.08</v>
      </c>
      <c r="T28" s="116">
        <f t="shared" si="2"/>
        <v>0.39040000000000002</v>
      </c>
      <c r="U28" s="116">
        <f t="shared" si="2"/>
        <v>0.31920000000000004</v>
      </c>
      <c r="V28" s="116">
        <f t="shared" si="2"/>
        <v>0.34400000000000003</v>
      </c>
      <c r="W28" s="116">
        <f t="shared" si="2"/>
        <v>0.39600000000000002</v>
      </c>
      <c r="X28" s="116">
        <f t="shared" si="2"/>
        <v>0.4</v>
      </c>
      <c r="Y28" s="98">
        <f>+AVERAGE(O28:X28)</f>
        <v>0.3169304</v>
      </c>
    </row>
    <row r="29" spans="1:25" ht="45" customHeight="1" x14ac:dyDescent="0.2">
      <c r="A29" s="24" t="s">
        <v>15</v>
      </c>
      <c r="B29" s="698" t="s">
        <v>36</v>
      </c>
      <c r="C29" s="698"/>
      <c r="D29" s="698"/>
      <c r="E29" s="698"/>
      <c r="F29" s="698"/>
      <c r="G29" s="698"/>
      <c r="H29" s="698"/>
      <c r="I29" s="698"/>
      <c r="J29" s="698"/>
      <c r="K29" s="698"/>
      <c r="L29" s="698"/>
      <c r="M29" s="698"/>
      <c r="N29" s="698"/>
      <c r="O29" s="698"/>
      <c r="P29" s="698"/>
      <c r="Q29" s="698"/>
      <c r="R29" s="698"/>
      <c r="S29" s="698"/>
      <c r="T29" s="698"/>
      <c r="U29" s="698"/>
      <c r="V29" s="698"/>
      <c r="W29" s="698"/>
      <c r="X29" s="698"/>
      <c r="Y29" s="698"/>
    </row>
    <row r="30" spans="1:25" ht="90" x14ac:dyDescent="0.2">
      <c r="A30" s="32" t="s">
        <v>37</v>
      </c>
      <c r="B30" s="114" t="s">
        <v>48</v>
      </c>
      <c r="C30" s="50" t="s">
        <v>49</v>
      </c>
      <c r="D30" s="84">
        <v>0.25</v>
      </c>
      <c r="E30" s="84">
        <v>0.5</v>
      </c>
      <c r="F30" s="84">
        <v>0.75</v>
      </c>
      <c r="G30" s="84">
        <v>1</v>
      </c>
      <c r="H30" s="95" t="s">
        <v>38</v>
      </c>
      <c r="I30" s="95" t="s">
        <v>34</v>
      </c>
      <c r="J30" s="113">
        <v>42736</v>
      </c>
      <c r="K30" s="113">
        <v>43100</v>
      </c>
      <c r="L30" s="115">
        <v>0.15</v>
      </c>
      <c r="M30" s="84"/>
      <c r="N30" s="84"/>
      <c r="O30" s="84">
        <v>1</v>
      </c>
      <c r="P30" s="84">
        <v>1</v>
      </c>
      <c r="Q30" s="84">
        <v>0.8</v>
      </c>
      <c r="R30" s="84">
        <v>1</v>
      </c>
      <c r="S30" s="700"/>
      <c r="T30" s="84">
        <v>0.6</v>
      </c>
      <c r="U30" s="84">
        <v>1</v>
      </c>
      <c r="V30" s="84">
        <v>0</v>
      </c>
      <c r="W30" s="84">
        <v>0.75</v>
      </c>
      <c r="X30" s="84">
        <v>0.8</v>
      </c>
      <c r="Y30" s="665">
        <f>+AVERAGE(O30:X31)</f>
        <v>0.86895</v>
      </c>
    </row>
    <row r="31" spans="1:25" ht="90" x14ac:dyDescent="0.2">
      <c r="A31" s="32" t="s">
        <v>30</v>
      </c>
      <c r="B31" s="56" t="s">
        <v>31</v>
      </c>
      <c r="C31" s="56" t="s">
        <v>107</v>
      </c>
      <c r="D31" s="57">
        <v>0.25</v>
      </c>
      <c r="E31" s="57">
        <v>0.5</v>
      </c>
      <c r="F31" s="57">
        <v>0.75</v>
      </c>
      <c r="G31" s="57">
        <v>1</v>
      </c>
      <c r="H31" s="56" t="s">
        <v>32</v>
      </c>
      <c r="I31" s="56" t="s">
        <v>33</v>
      </c>
      <c r="J31" s="31">
        <v>42736</v>
      </c>
      <c r="K31" s="31">
        <v>43100</v>
      </c>
      <c r="L31" s="117">
        <v>0.15</v>
      </c>
      <c r="M31" s="57"/>
      <c r="N31" s="57"/>
      <c r="O31" s="82">
        <v>1</v>
      </c>
      <c r="P31" s="143">
        <v>0.97109999999999996</v>
      </c>
      <c r="Q31" s="82">
        <v>0.96</v>
      </c>
      <c r="R31" s="82">
        <v>0.95</v>
      </c>
      <c r="S31" s="701"/>
      <c r="T31" s="82">
        <v>0.91</v>
      </c>
      <c r="U31" s="82">
        <v>1</v>
      </c>
      <c r="V31" s="82">
        <v>1</v>
      </c>
      <c r="W31" s="82">
        <v>1</v>
      </c>
      <c r="X31" s="82">
        <v>0.9</v>
      </c>
      <c r="Y31" s="664"/>
    </row>
    <row r="32" spans="1:25" s="74" customFormat="1" ht="37.5" customHeight="1" x14ac:dyDescent="0.2">
      <c r="A32" s="96"/>
      <c r="B32" s="85"/>
      <c r="C32" s="85"/>
      <c r="D32" s="82">
        <f>+D29*$L$13</f>
        <v>0</v>
      </c>
      <c r="E32" s="82">
        <f t="shared" ref="E32" si="3">+E29*$L$13</f>
        <v>0</v>
      </c>
      <c r="F32" s="109">
        <f>+F30*L30+F31*L31</f>
        <v>0.22499999999999998</v>
      </c>
      <c r="G32" s="82">
        <f>+G30*L30+G31*L31</f>
        <v>0.3</v>
      </c>
      <c r="H32" s="89"/>
      <c r="I32" s="67"/>
      <c r="J32" s="649" t="s">
        <v>257</v>
      </c>
      <c r="K32" s="649"/>
      <c r="L32" s="649"/>
      <c r="M32" s="82"/>
      <c r="N32" s="82"/>
      <c r="O32" s="97">
        <f>+$L$30*O30+$L$31*O31</f>
        <v>0.3</v>
      </c>
      <c r="P32" s="97">
        <f t="shared" ref="P32:X32" si="4">+$L$30*P30+$L$31*P31</f>
        <v>0.29566499999999996</v>
      </c>
      <c r="Q32" s="97">
        <f t="shared" si="4"/>
        <v>0.26400000000000001</v>
      </c>
      <c r="R32" s="97">
        <f t="shared" si="4"/>
        <v>0.29249999999999998</v>
      </c>
      <c r="S32" s="97">
        <f t="shared" si="4"/>
        <v>0</v>
      </c>
      <c r="T32" s="97">
        <f t="shared" si="4"/>
        <v>0.22650000000000001</v>
      </c>
      <c r="U32" s="97">
        <f t="shared" si="4"/>
        <v>0.3</v>
      </c>
      <c r="V32" s="97">
        <f t="shared" si="4"/>
        <v>0.15</v>
      </c>
      <c r="W32" s="97">
        <f t="shared" si="4"/>
        <v>0.26249999999999996</v>
      </c>
      <c r="X32" s="97">
        <f t="shared" si="4"/>
        <v>0.255</v>
      </c>
      <c r="Y32" s="98">
        <f>+AVERAGE(O32:X32)</f>
        <v>0.23461649999999995</v>
      </c>
    </row>
    <row r="34" spans="3:24" customFormat="1" ht="27" customHeight="1" x14ac:dyDescent="0.25">
      <c r="C34" s="105" t="s">
        <v>258</v>
      </c>
      <c r="D34" s="101" t="e">
        <f>+#REF!+D15+D26+D32</f>
        <v>#REF!</v>
      </c>
      <c r="E34" s="101" t="e">
        <f t="shared" ref="E34" si="5">+#REF!+E15+E26+E32</f>
        <v>#REF!</v>
      </c>
      <c r="F34" s="110">
        <f>+F21+F28+F32</f>
        <v>0.78599999999999992</v>
      </c>
      <c r="G34" s="101">
        <f>+G32+G28+G21</f>
        <v>1</v>
      </c>
      <c r="J34" s="659" t="s">
        <v>259</v>
      </c>
      <c r="K34" s="660"/>
      <c r="L34" s="661"/>
      <c r="M34" s="101" t="e">
        <f>+#REF!+M22+M28+M32</f>
        <v>#REF!</v>
      </c>
      <c r="N34" s="101" t="e">
        <f t="shared" ref="N34" si="6">+#REF!+N22+N28+N32</f>
        <v>#REF!</v>
      </c>
      <c r="O34" s="110">
        <f>+O21+O28+O32</f>
        <v>0.76</v>
      </c>
      <c r="P34" s="110">
        <f t="shared" ref="P34:X34" si="7">+P21+P28+P32</f>
        <v>0.90686499999999992</v>
      </c>
      <c r="Q34" s="110">
        <f t="shared" si="7"/>
        <v>0.82800000000000007</v>
      </c>
      <c r="R34" s="110">
        <f t="shared" si="7"/>
        <v>0.97700399999999998</v>
      </c>
      <c r="S34" s="110">
        <f t="shared" si="7"/>
        <v>0.38</v>
      </c>
      <c r="T34" s="110">
        <f t="shared" si="7"/>
        <v>0.91690000000000005</v>
      </c>
      <c r="U34" s="110">
        <f t="shared" si="7"/>
        <v>0.76920000000000011</v>
      </c>
      <c r="V34" s="110">
        <f t="shared" si="7"/>
        <v>0.58400000000000007</v>
      </c>
      <c r="W34" s="110">
        <f t="shared" si="7"/>
        <v>0.95849999999999991</v>
      </c>
      <c r="X34" s="110">
        <f t="shared" si="7"/>
        <v>0.89500000000000002</v>
      </c>
    </row>
    <row r="35" spans="3:24" customFormat="1" x14ac:dyDescent="0.25">
      <c r="C35" s="103"/>
      <c r="F35" s="43"/>
      <c r="J35" s="104"/>
      <c r="K35" s="104"/>
      <c r="L35" s="104"/>
    </row>
    <row r="36" spans="3:24" customFormat="1" ht="30" customHeight="1" x14ac:dyDescent="0.25">
      <c r="C36" s="105" t="s">
        <v>260</v>
      </c>
      <c r="D36" s="102" t="e">
        <f>+D34*0.2</f>
        <v>#REF!</v>
      </c>
      <c r="E36" s="102" t="e">
        <f t="shared" ref="E36:G36" si="8">+E34*0.2</f>
        <v>#REF!</v>
      </c>
      <c r="F36" s="111">
        <f t="shared" si="8"/>
        <v>0.15720000000000001</v>
      </c>
      <c r="G36" s="102">
        <f t="shared" si="8"/>
        <v>0.2</v>
      </c>
      <c r="J36" s="659" t="s">
        <v>261</v>
      </c>
      <c r="K36" s="660"/>
      <c r="L36" s="661"/>
      <c r="M36" s="102" t="e">
        <f>+M34*0.2</f>
        <v>#REF!</v>
      </c>
      <c r="N36" s="102" t="e">
        <f t="shared" ref="N36:X36" si="9">+N34*0.2</f>
        <v>#REF!</v>
      </c>
      <c r="O36" s="111">
        <f t="shared" si="9"/>
        <v>0.15200000000000002</v>
      </c>
      <c r="P36" s="111">
        <f t="shared" si="9"/>
        <v>0.18137300000000001</v>
      </c>
      <c r="Q36" s="111">
        <f t="shared" si="9"/>
        <v>0.16560000000000002</v>
      </c>
      <c r="R36" s="111">
        <f t="shared" si="9"/>
        <v>0.19540080000000001</v>
      </c>
      <c r="S36" s="111">
        <f t="shared" si="9"/>
        <v>7.6000000000000012E-2</v>
      </c>
      <c r="T36" s="111">
        <f t="shared" si="9"/>
        <v>0.18338000000000002</v>
      </c>
      <c r="U36" s="111">
        <f t="shared" si="9"/>
        <v>0.15384000000000003</v>
      </c>
      <c r="V36" s="111">
        <f t="shared" si="9"/>
        <v>0.11680000000000001</v>
      </c>
      <c r="W36" s="111">
        <f t="shared" si="9"/>
        <v>0.19169999999999998</v>
      </c>
      <c r="X36" s="111">
        <f t="shared" si="9"/>
        <v>0.17900000000000002</v>
      </c>
    </row>
  </sheetData>
  <mergeCells count="51">
    <mergeCell ref="B22:O22"/>
    <mergeCell ref="J34:L34"/>
    <mergeCell ref="J36:L36"/>
    <mergeCell ref="Y12:Y20"/>
    <mergeCell ref="J28:L28"/>
    <mergeCell ref="Y23:Y27"/>
    <mergeCell ref="J32:L32"/>
    <mergeCell ref="Y30:Y31"/>
    <mergeCell ref="N12:N20"/>
    <mergeCell ref="M12:M20"/>
    <mergeCell ref="B29:Y29"/>
    <mergeCell ref="J21:L21"/>
    <mergeCell ref="O12:O20"/>
    <mergeCell ref="P12:P20"/>
    <mergeCell ref="Q12:Q20"/>
    <mergeCell ref="R12:R20"/>
    <mergeCell ref="X12:X20"/>
    <mergeCell ref="F12:F20"/>
    <mergeCell ref="G12:G20"/>
    <mergeCell ref="L12:L20"/>
    <mergeCell ref="H19:H20"/>
    <mergeCell ref="S12:S20"/>
    <mergeCell ref="T12:T20"/>
    <mergeCell ref="U12:U20"/>
    <mergeCell ref="V12:V20"/>
    <mergeCell ref="W12:W20"/>
    <mergeCell ref="I10:I11"/>
    <mergeCell ref="M7:Y7"/>
    <mergeCell ref="J10:K10"/>
    <mergeCell ref="L10:L11"/>
    <mergeCell ref="B9:Y9"/>
    <mergeCell ref="B10:B11"/>
    <mergeCell ref="C10:C11"/>
    <mergeCell ref="D10:G10"/>
    <mergeCell ref="H10:H11"/>
    <mergeCell ref="S23:S27"/>
    <mergeCell ref="S30:S31"/>
    <mergeCell ref="A7:A8"/>
    <mergeCell ref="B7:B8"/>
    <mergeCell ref="C7:C8"/>
    <mergeCell ref="D7:G7"/>
    <mergeCell ref="H7:H8"/>
    <mergeCell ref="I7:I8"/>
    <mergeCell ref="J7:K7"/>
    <mergeCell ref="L7:L8"/>
    <mergeCell ref="A12:A20"/>
    <mergeCell ref="B12:B20"/>
    <mergeCell ref="C12:C20"/>
    <mergeCell ref="D12:D20"/>
    <mergeCell ref="E12:E20"/>
    <mergeCell ref="A10:A11"/>
  </mergeCells>
  <printOptions horizontalCentered="1" verticalCentered="1"/>
  <pageMargins left="1.3779527559055118" right="0.19685039370078741" top="0.39370078740157483" bottom="0.39370078740157483" header="0.31496062992125984" footer="0.31496062992125984"/>
  <pageSetup paperSize="14" scale="32" orientation="landscape" horizontalDpi="4294967294" verticalDpi="4294967294"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7375-8EB6-4D4A-A0AB-4548B51EA4F3}">
  <sheetPr>
    <tabColor rgb="FF92D050"/>
  </sheetPr>
  <dimension ref="A1:P23"/>
  <sheetViews>
    <sheetView zoomScale="120" zoomScaleNormal="120" workbookViewId="0">
      <selection activeCell="L5" sqref="L5"/>
    </sheetView>
  </sheetViews>
  <sheetFormatPr baseColWidth="10" defaultRowHeight="15" x14ac:dyDescent="0.25"/>
  <cols>
    <col min="1" max="1" width="41.42578125" customWidth="1"/>
    <col min="10" max="10" width="13.42578125" customWidth="1"/>
    <col min="12" max="12" width="11.85546875" bestFit="1" customWidth="1"/>
  </cols>
  <sheetData>
    <row r="1" spans="1:14" ht="23.25" x14ac:dyDescent="0.35">
      <c r="A1" s="725" t="s">
        <v>1243</v>
      </c>
      <c r="B1" s="725"/>
      <c r="C1" s="725"/>
      <c r="D1" s="725"/>
      <c r="E1" s="725"/>
      <c r="F1" s="725"/>
      <c r="G1" s="725"/>
      <c r="H1" s="725"/>
      <c r="I1" s="725"/>
      <c r="J1" s="725"/>
      <c r="K1" s="725"/>
      <c r="L1" s="725"/>
    </row>
    <row r="2" spans="1:14" ht="2.25" customHeight="1" thickBot="1" x14ac:dyDescent="0.3"/>
    <row r="3" spans="1:14" ht="36.75" customHeight="1" thickBot="1" x14ac:dyDescent="0.3">
      <c r="A3" s="428" t="s">
        <v>262</v>
      </c>
      <c r="B3" s="429" t="s">
        <v>151</v>
      </c>
      <c r="C3" s="429" t="s">
        <v>152</v>
      </c>
      <c r="D3" s="429" t="s">
        <v>252</v>
      </c>
      <c r="E3" s="429" t="s">
        <v>153</v>
      </c>
      <c r="F3" s="429" t="s">
        <v>253</v>
      </c>
      <c r="G3" s="429" t="s">
        <v>154</v>
      </c>
      <c r="H3" s="429" t="s">
        <v>133</v>
      </c>
      <c r="I3" s="429" t="s">
        <v>254</v>
      </c>
      <c r="J3" s="429" t="s">
        <v>155</v>
      </c>
      <c r="K3" s="429" t="s">
        <v>255</v>
      </c>
      <c r="L3" s="430" t="s">
        <v>263</v>
      </c>
    </row>
    <row r="4" spans="1:14" s="6" customFormat="1" ht="3" customHeight="1" thickBot="1" x14ac:dyDescent="0.3">
      <c r="A4" s="509"/>
      <c r="B4" s="510"/>
      <c r="C4" s="510"/>
      <c r="D4" s="510"/>
      <c r="E4" s="510"/>
      <c r="F4" s="510"/>
      <c r="G4" s="510"/>
      <c r="H4" s="510"/>
      <c r="I4" s="510"/>
      <c r="J4" s="510"/>
      <c r="K4" s="510"/>
      <c r="L4" s="511"/>
    </row>
    <row r="5" spans="1:14" ht="16.5" customHeight="1" x14ac:dyDescent="0.25">
      <c r="A5" s="728" t="s">
        <v>264</v>
      </c>
      <c r="B5" s="485">
        <f>+'GESTION MISIONAL Y DE GOBIERNO'!C217</f>
        <v>0.89957606293897407</v>
      </c>
      <c r="C5" s="485">
        <f>+'GESTION MISIONAL Y DE GOBIERNO'!D217</f>
        <v>0.80993893954000806</v>
      </c>
      <c r="D5" s="485">
        <f>+'GESTION MISIONAL Y DE GOBIERNO'!E217</f>
        <v>1</v>
      </c>
      <c r="E5" s="485">
        <f>+'GESTION MISIONAL Y DE GOBIERNO'!F217</f>
        <v>1</v>
      </c>
      <c r="F5" s="485">
        <f>+'GESTION MISIONAL Y DE GOBIERNO'!G217</f>
        <v>0.51604117647058823</v>
      </c>
      <c r="G5" s="485">
        <f>+'GESTION MISIONAL Y DE GOBIERNO'!H217</f>
        <v>0.85255555555555551</v>
      </c>
      <c r="H5" s="485">
        <f>+'GESTION MISIONAL Y DE GOBIERNO'!I217</f>
        <v>0.97499999999999998</v>
      </c>
      <c r="I5" s="485">
        <f>+'GESTION MISIONAL Y DE GOBIERNO'!J217</f>
        <v>0.97140000000000004</v>
      </c>
      <c r="J5" s="485">
        <f>+'GESTION MISIONAL Y DE GOBIERNO'!K217</f>
        <v>1</v>
      </c>
      <c r="K5" s="485">
        <f>+'GESTION MISIONAL Y DE GOBIERNO'!L217</f>
        <v>1</v>
      </c>
      <c r="L5" s="505">
        <f>AVERAGE(B5:K5)</f>
        <v>0.90245117345051251</v>
      </c>
    </row>
    <row r="6" spans="1:14" hidden="1" x14ac:dyDescent="0.25">
      <c r="A6" s="729"/>
      <c r="B6" s="486">
        <f>+'GESTION MISIONAL Y DE GOBIERNO'!C218</f>
        <v>0.1</v>
      </c>
      <c r="C6" s="486">
        <f>+'GESTION MISIONAL Y DE GOBIERNO'!D218</f>
        <v>0.115</v>
      </c>
      <c r="D6" s="486">
        <f>+'GESTION MISIONAL Y DE GOBIERNO'!E218</f>
        <v>0.104</v>
      </c>
      <c r="E6" s="486">
        <f>+'GESTION MISIONAL Y DE GOBIERNO'!F218</f>
        <v>0.1072</v>
      </c>
      <c r="F6" s="486">
        <f>+'GESTION MISIONAL Y DE GOBIERNO'!G218</f>
        <v>4.3999999999999997E-2</v>
      </c>
      <c r="G6" s="486">
        <f>+'GESTION MISIONAL Y DE GOBIERNO'!H218</f>
        <v>9.0800000000000006E-2</v>
      </c>
      <c r="H6" s="486">
        <f>+'GESTION MISIONAL Y DE GOBIERNO'!I218</f>
        <v>0.13500000000000001</v>
      </c>
      <c r="I6" s="486">
        <f>+'GESTION MISIONAL Y DE GOBIERNO'!J218</f>
        <v>3.4000000000000002E-2</v>
      </c>
      <c r="J6" s="486">
        <f>+'GESTION MISIONAL Y DE GOBIERNO'!K218</f>
        <v>0.15</v>
      </c>
      <c r="K6" s="486">
        <f>+'GESTION MISIONAL Y DE GOBIERNO'!L218</f>
        <v>0.12</v>
      </c>
      <c r="L6" s="506"/>
    </row>
    <row r="7" spans="1:14" hidden="1" x14ac:dyDescent="0.25">
      <c r="A7" s="489"/>
      <c r="B7" s="487"/>
      <c r="C7" s="487"/>
      <c r="D7" s="487"/>
      <c r="E7" s="487"/>
      <c r="F7" s="487"/>
      <c r="G7" s="487"/>
      <c r="H7" s="487"/>
      <c r="I7" s="487"/>
      <c r="J7" s="487"/>
      <c r="K7" s="487"/>
      <c r="L7" s="507"/>
    </row>
    <row r="8" spans="1:14" ht="28.5" customHeight="1" x14ac:dyDescent="0.25">
      <c r="A8" s="730" t="s">
        <v>265</v>
      </c>
      <c r="B8" s="488">
        <f>+'TRANSP. ANTICOR Y PARTIC CIUDAD'!O47</f>
        <v>1</v>
      </c>
      <c r="C8" s="488">
        <f>+'TRANSP. ANTICOR Y PARTIC CIUDAD'!P47</f>
        <v>0.89162500000000011</v>
      </c>
      <c r="D8" s="488">
        <f>+'TRANSP. ANTICOR Y PARTIC CIUDAD'!Q47</f>
        <v>0.97000000000000008</v>
      </c>
      <c r="E8" s="488">
        <f>+'TRANSP. ANTICOR Y PARTIC CIUDAD'!R47</f>
        <v>1</v>
      </c>
      <c r="F8" s="488">
        <f>+'TRANSP. ANTICOR Y PARTIC CIUDAD'!S47</f>
        <v>0.72499999999999998</v>
      </c>
      <c r="G8" s="488">
        <f>+'TRANSP. ANTICOR Y PARTIC CIUDAD'!T47</f>
        <v>0.90300000000000002</v>
      </c>
      <c r="H8" s="488">
        <f>+'TRANSP. ANTICOR Y PARTIC CIUDAD'!U47</f>
        <v>0.95083499999999999</v>
      </c>
      <c r="I8" s="488">
        <f>+'TRANSP. ANTICOR Y PARTIC CIUDAD'!V47</f>
        <v>0.63750000000000007</v>
      </c>
      <c r="J8" s="488">
        <f>+'TRANSP. ANTICOR Y PARTIC CIUDAD'!W47</f>
        <v>0.99750000000000005</v>
      </c>
      <c r="K8" s="488">
        <f>+'TRANSP. ANTICOR Y PARTIC CIUDAD'!X47</f>
        <v>1</v>
      </c>
      <c r="L8" s="506">
        <f>+AVERAGE(B8:K8)</f>
        <v>0.90754599999999996</v>
      </c>
    </row>
    <row r="9" spans="1:14" hidden="1" x14ac:dyDescent="0.25">
      <c r="A9" s="730"/>
      <c r="B9" s="486">
        <f>+'TRANSP. ANTICOR Y PARTIC CIUDAD'!O49</f>
        <v>0.2</v>
      </c>
      <c r="C9" s="486">
        <f>+'TRANSP. ANTICOR Y PARTIC CIUDAD'!P49</f>
        <v>0.17832500000000004</v>
      </c>
      <c r="D9" s="486">
        <f>+'TRANSP. ANTICOR Y PARTIC CIUDAD'!Q49</f>
        <v>0.19400000000000003</v>
      </c>
      <c r="E9" s="486">
        <f>+'TRANSP. ANTICOR Y PARTIC CIUDAD'!R49</f>
        <v>0.2</v>
      </c>
      <c r="F9" s="486">
        <f>+'TRANSP. ANTICOR Y PARTIC CIUDAD'!S49</f>
        <v>0.14499999999999999</v>
      </c>
      <c r="G9" s="486">
        <f>+'TRANSP. ANTICOR Y PARTIC CIUDAD'!T49</f>
        <v>0.18060000000000001</v>
      </c>
      <c r="H9" s="486">
        <f>+'TRANSP. ANTICOR Y PARTIC CIUDAD'!U49</f>
        <v>0.190167</v>
      </c>
      <c r="I9" s="486">
        <f>+'TRANSP. ANTICOR Y PARTIC CIUDAD'!V49</f>
        <v>0.12750000000000003</v>
      </c>
      <c r="J9" s="486">
        <f>+'TRANSP. ANTICOR Y PARTIC CIUDAD'!W49</f>
        <v>0.19950000000000001</v>
      </c>
      <c r="K9" s="486">
        <f>+'TRANSP. ANTICOR Y PARTIC CIUDAD'!X49</f>
        <v>0.2</v>
      </c>
      <c r="L9" s="506"/>
    </row>
    <row r="10" spans="1:14" ht="21.75" hidden="1" customHeight="1" thickBot="1" x14ac:dyDescent="0.3">
      <c r="A10" s="489" t="s">
        <v>266</v>
      </c>
      <c r="B10" s="490">
        <f>+B8/'TRANSP. ANTICOR Y PARTIC CIUDAD'!$G$47</f>
        <v>1</v>
      </c>
      <c r="C10" s="490">
        <f>+C8/'TRANSP. ANTICOR Y PARTIC CIUDAD'!$G$47</f>
        <v>0.89162500000000011</v>
      </c>
      <c r="D10" s="490">
        <f>+D8/'TRANSP. ANTICOR Y PARTIC CIUDAD'!$G$47</f>
        <v>0.97000000000000008</v>
      </c>
      <c r="E10" s="490">
        <f>+E8/'TRANSP. ANTICOR Y PARTIC CIUDAD'!$G$47</f>
        <v>1</v>
      </c>
      <c r="F10" s="490">
        <f>+F8/'TRANSP. ANTICOR Y PARTIC CIUDAD'!$G$47</f>
        <v>0.72499999999999998</v>
      </c>
      <c r="G10" s="490">
        <f>+G8/'TRANSP. ANTICOR Y PARTIC CIUDAD'!$G$47</f>
        <v>0.90300000000000002</v>
      </c>
      <c r="H10" s="490">
        <f>+H8/'TRANSP. ANTICOR Y PARTIC CIUDAD'!$G$47</f>
        <v>0.95083499999999999</v>
      </c>
      <c r="I10" s="490">
        <f>+I8/'TRANSP. ANTICOR Y PARTIC CIUDAD'!$G$47</f>
        <v>0.63750000000000007</v>
      </c>
      <c r="J10" s="490">
        <f>+J8/'TRANSP. ANTICOR Y PARTIC CIUDAD'!$G$47</f>
        <v>0.99750000000000005</v>
      </c>
      <c r="K10" s="490">
        <f>+K8/'TRANSP. ANTICOR Y PARTIC CIUDAD'!$G$47</f>
        <v>1</v>
      </c>
      <c r="L10" s="506">
        <f t="shared" ref="L10:L21" si="0">+AVERAGE(B10:K10)</f>
        <v>0.90754599999999996</v>
      </c>
    </row>
    <row r="11" spans="1:14" ht="15" customHeight="1" x14ac:dyDescent="0.25">
      <c r="A11" s="730" t="s">
        <v>267</v>
      </c>
      <c r="B11" s="488">
        <f>+'GESTIÓN TALENTO HUMANO'!O37</f>
        <v>0.9850000000000001</v>
      </c>
      <c r="C11" s="488">
        <f>+'GESTIÓN TALENTO HUMANO'!P37</f>
        <v>0.92281000000000002</v>
      </c>
      <c r="D11" s="488">
        <f>+'GESTIÓN TALENTO HUMANO'!Q37</f>
        <v>1</v>
      </c>
      <c r="E11" s="488">
        <f>+'GESTIÓN TALENTO HUMANO'!R37</f>
        <v>1</v>
      </c>
      <c r="F11" s="488">
        <f>+'GESTIÓN TALENTO HUMANO'!S37</f>
        <v>0.3</v>
      </c>
      <c r="G11" s="488">
        <f>+'GESTIÓN TALENTO HUMANO'!T37</f>
        <v>0.86999000000000004</v>
      </c>
      <c r="H11" s="488">
        <f>+'GESTIÓN TALENTO HUMANO'!U37</f>
        <v>0.88700999999999997</v>
      </c>
      <c r="I11" s="488">
        <f>+'GESTIÓN TALENTO HUMANO'!V37</f>
        <v>0.94</v>
      </c>
      <c r="J11" s="488">
        <f>+'GESTIÓN TALENTO HUMANO'!W37</f>
        <v>0.97998999999999992</v>
      </c>
      <c r="K11" s="488">
        <f>+'GESTIÓN TALENTO HUMANO'!X37</f>
        <v>1</v>
      </c>
      <c r="L11" s="506">
        <f t="shared" si="0"/>
        <v>0.88847999999999983</v>
      </c>
    </row>
    <row r="12" spans="1:14" hidden="1" x14ac:dyDescent="0.25">
      <c r="A12" s="730"/>
      <c r="B12" s="492">
        <f>+'GESTIÓN TALENTO HUMANO'!O39</f>
        <v>0.19700000000000004</v>
      </c>
      <c r="C12" s="492">
        <f>+'GESTIÓN TALENTO HUMANO'!P39</f>
        <v>0.184562</v>
      </c>
      <c r="D12" s="492">
        <f>+'GESTIÓN TALENTO HUMANO'!Q39</f>
        <v>0.2</v>
      </c>
      <c r="E12" s="492">
        <f>+'GESTIÓN TALENTO HUMANO'!R39</f>
        <v>0.2</v>
      </c>
      <c r="F12" s="492">
        <f>+'GESTIÓN TALENTO HUMANO'!S39</f>
        <v>0.06</v>
      </c>
      <c r="G12" s="492">
        <f>+'GESTIÓN TALENTO HUMANO'!T39</f>
        <v>0.17399800000000001</v>
      </c>
      <c r="H12" s="492">
        <f>+'GESTIÓN TALENTO HUMANO'!U39</f>
        <v>0.177402</v>
      </c>
      <c r="I12" s="492">
        <f>+'GESTIÓN TALENTO HUMANO'!V39</f>
        <v>0.188</v>
      </c>
      <c r="J12" s="492">
        <f>+'GESTIÓN TALENTO HUMANO'!W39</f>
        <v>0.19599800000000001</v>
      </c>
      <c r="K12" s="492">
        <f>+'GESTIÓN TALENTO HUMANO'!X39</f>
        <v>0.2</v>
      </c>
      <c r="L12" s="506"/>
    </row>
    <row r="13" spans="1:14" ht="24.75" hidden="1" customHeight="1" thickBot="1" x14ac:dyDescent="0.3">
      <c r="A13" s="489" t="s">
        <v>266</v>
      </c>
      <c r="B13" s="490">
        <f>+B11/'GESTIÓN TALENTO HUMANO'!$G$37</f>
        <v>0.9850000000000001</v>
      </c>
      <c r="C13" s="490">
        <f>+C11/'GESTIÓN TALENTO HUMANO'!$G$37</f>
        <v>0.92281000000000002</v>
      </c>
      <c r="D13" s="490">
        <f>+D11/'GESTIÓN TALENTO HUMANO'!$G$37</f>
        <v>1</v>
      </c>
      <c r="E13" s="490">
        <f>+E11/'GESTIÓN TALENTO HUMANO'!$G$37</f>
        <v>1</v>
      </c>
      <c r="F13" s="490">
        <f>+F11/'GESTIÓN TALENTO HUMANO'!$G$37</f>
        <v>0.3</v>
      </c>
      <c r="G13" s="490">
        <f>+G11/'GESTIÓN TALENTO HUMANO'!$G$37</f>
        <v>0.86999000000000004</v>
      </c>
      <c r="H13" s="490">
        <f>+H11/'GESTIÓN TALENTO HUMANO'!$G$37</f>
        <v>0.88700999999999997</v>
      </c>
      <c r="I13" s="490">
        <f>+I11/'GESTIÓN TALENTO HUMANO'!$G$37</f>
        <v>0.94</v>
      </c>
      <c r="J13" s="490">
        <f>+J11/'GESTIÓN TALENTO HUMANO'!$G$37</f>
        <v>0.97998999999999992</v>
      </c>
      <c r="K13" s="490">
        <f>+K11/'GESTIÓN TALENTO HUMANO'!$G$37</f>
        <v>1</v>
      </c>
      <c r="L13" s="506">
        <f t="shared" si="0"/>
        <v>0.88847999999999983</v>
      </c>
    </row>
    <row r="14" spans="1:14" x14ac:dyDescent="0.25">
      <c r="A14" s="726" t="s">
        <v>26</v>
      </c>
      <c r="B14" s="488">
        <f>+'EFICIENCIA ADMINISTRATIVA'!O26</f>
        <v>0.99999999999999989</v>
      </c>
      <c r="C14" s="488">
        <f>+'EFICIENCIA ADMINISTRATIVA'!P26</f>
        <v>0.94589999999999985</v>
      </c>
      <c r="D14" s="488">
        <f>+'EFICIENCIA ADMINISTRATIVA'!Q26</f>
        <v>0.85</v>
      </c>
      <c r="E14" s="488">
        <f>+'EFICIENCIA ADMINISTRATIVA'!R26</f>
        <v>0.94374999999999987</v>
      </c>
      <c r="F14" s="488">
        <f>+'EFICIENCIA ADMINISTRATIVA'!S26</f>
        <v>0.91249999999999998</v>
      </c>
      <c r="G14" s="488">
        <f>+'EFICIENCIA ADMINISTRATIVA'!T26</f>
        <v>0.91249999999999998</v>
      </c>
      <c r="H14" s="488">
        <f>+'EFICIENCIA ADMINISTRATIVA'!U26</f>
        <v>0.97499999999999987</v>
      </c>
      <c r="I14" s="488">
        <f>+'EFICIENCIA ADMINISTRATIVA'!V26</f>
        <v>0.66</v>
      </c>
      <c r="J14" s="488">
        <f>+'EFICIENCIA ADMINISTRATIVA'!W26</f>
        <v>0.99999999999999989</v>
      </c>
      <c r="K14" s="488">
        <f>+'EFICIENCIA ADMINISTRATIVA'!X26</f>
        <v>0.81249999999999989</v>
      </c>
      <c r="L14" s="506">
        <f t="shared" si="0"/>
        <v>0.90121499999999988</v>
      </c>
      <c r="N14" s="6"/>
    </row>
    <row r="15" spans="1:14" hidden="1" x14ac:dyDescent="0.25">
      <c r="A15" s="726"/>
      <c r="B15" s="492">
        <f>+'EFICIENCIA ADMINISTRATIVA'!O28</f>
        <v>0.19999999999999998</v>
      </c>
      <c r="C15" s="492">
        <f>+'EFICIENCIA ADMINISTRATIVA'!P28</f>
        <v>0.18917999999999999</v>
      </c>
      <c r="D15" s="492">
        <f>+'EFICIENCIA ADMINISTRATIVA'!Q28</f>
        <v>0.17</v>
      </c>
      <c r="E15" s="492">
        <f>+'EFICIENCIA ADMINISTRATIVA'!R28</f>
        <v>0.18874999999999997</v>
      </c>
      <c r="F15" s="492">
        <f>+'EFICIENCIA ADMINISTRATIVA'!S28</f>
        <v>0.1825</v>
      </c>
      <c r="G15" s="492">
        <f>+'EFICIENCIA ADMINISTRATIVA'!T28</f>
        <v>0.1825</v>
      </c>
      <c r="H15" s="492">
        <f>+'EFICIENCIA ADMINISTRATIVA'!U28</f>
        <v>0.19499999999999998</v>
      </c>
      <c r="I15" s="492">
        <f>+'EFICIENCIA ADMINISTRATIVA'!V28</f>
        <v>0.13200000000000001</v>
      </c>
      <c r="J15" s="492">
        <f>+'EFICIENCIA ADMINISTRATIVA'!W28</f>
        <v>0.19999999999999998</v>
      </c>
      <c r="K15" s="492">
        <f>+'EFICIENCIA ADMINISTRATIVA'!X28</f>
        <v>0.16249999999999998</v>
      </c>
      <c r="L15" s="506"/>
    </row>
    <row r="16" spans="1:14" ht="42" hidden="1" customHeight="1" thickBot="1" x14ac:dyDescent="0.3">
      <c r="A16" s="493" t="s">
        <v>266</v>
      </c>
      <c r="B16" s="490">
        <f>+B14/'EFICIENCIA ADMINISTRATIVA'!$G$26</f>
        <v>0.99999999999999989</v>
      </c>
      <c r="C16" s="490">
        <f>+C14/'EFICIENCIA ADMINISTRATIVA'!$G$26</f>
        <v>0.94589999999999985</v>
      </c>
      <c r="D16" s="490">
        <f>+D14/'EFICIENCIA ADMINISTRATIVA'!$G$26</f>
        <v>0.85</v>
      </c>
      <c r="E16" s="490">
        <f>+E14/'EFICIENCIA ADMINISTRATIVA'!$G$26</f>
        <v>0.94374999999999987</v>
      </c>
      <c r="F16" s="490">
        <f>+F14/'EFICIENCIA ADMINISTRATIVA'!$G$26</f>
        <v>0.91249999999999998</v>
      </c>
      <c r="G16" s="490">
        <f>+G14/'EFICIENCIA ADMINISTRATIVA'!$G$26</f>
        <v>0.91249999999999998</v>
      </c>
      <c r="H16" s="490">
        <f>+H14/'EFICIENCIA ADMINISTRATIVA'!$G$26</f>
        <v>0.97499999999999987</v>
      </c>
      <c r="I16" s="490">
        <f>+I14/'EFICIENCIA ADMINISTRATIVA'!$G$26</f>
        <v>0.66</v>
      </c>
      <c r="J16" s="490">
        <f>+J14/'EFICIENCIA ADMINISTRATIVA'!$G$26</f>
        <v>0.99999999999999989</v>
      </c>
      <c r="K16" s="490">
        <f>+K14/'EFICIENCIA ADMINISTRATIVA'!$G$26</f>
        <v>0.81249999999999989</v>
      </c>
      <c r="L16" s="506">
        <f t="shared" si="0"/>
        <v>0.90121499999999988</v>
      </c>
    </row>
    <row r="17" spans="1:16" x14ac:dyDescent="0.25">
      <c r="A17" s="726" t="s">
        <v>268</v>
      </c>
      <c r="B17" s="494">
        <f>+'GESTIÓN FINANCIERA'!O34</f>
        <v>0.76</v>
      </c>
      <c r="C17" s="494">
        <f>+'GESTIÓN FINANCIERA'!P34</f>
        <v>0.90686499999999992</v>
      </c>
      <c r="D17" s="494">
        <f>+'GESTIÓN FINANCIERA'!Q34</f>
        <v>0.82800000000000007</v>
      </c>
      <c r="E17" s="494">
        <f>+'GESTIÓN FINANCIERA'!R34</f>
        <v>0.97700399999999998</v>
      </c>
      <c r="F17" s="494">
        <f>+'GESTIÓN FINANCIERA'!S34</f>
        <v>0.38</v>
      </c>
      <c r="G17" s="494">
        <f>+'GESTIÓN FINANCIERA'!T34</f>
        <v>0.91690000000000005</v>
      </c>
      <c r="H17" s="494">
        <f>+'GESTIÓN FINANCIERA'!U34</f>
        <v>0.76920000000000011</v>
      </c>
      <c r="I17" s="494">
        <f>+'GESTIÓN FINANCIERA'!V34</f>
        <v>0.58400000000000007</v>
      </c>
      <c r="J17" s="494">
        <f>+'GESTIÓN FINANCIERA'!W34</f>
        <v>0.95849999999999991</v>
      </c>
      <c r="K17" s="494">
        <f>+'GESTIÓN FINANCIERA'!X34</f>
        <v>0.89500000000000002</v>
      </c>
      <c r="L17" s="506">
        <f t="shared" si="0"/>
        <v>0.79754690000000006</v>
      </c>
    </row>
    <row r="18" spans="1:16" ht="15.75" hidden="1" thickBot="1" x14ac:dyDescent="0.3">
      <c r="A18" s="727"/>
      <c r="B18" s="512">
        <f>+'GESTIÓN FINANCIERA'!O36</f>
        <v>0.15200000000000002</v>
      </c>
      <c r="C18" s="512">
        <f>+'GESTIÓN FINANCIERA'!P36</f>
        <v>0.18137300000000001</v>
      </c>
      <c r="D18" s="512">
        <f>+'GESTIÓN FINANCIERA'!Q36</f>
        <v>0.16560000000000002</v>
      </c>
      <c r="E18" s="512">
        <f>+'GESTIÓN FINANCIERA'!R36</f>
        <v>0.19540080000000001</v>
      </c>
      <c r="F18" s="512">
        <f>+'GESTIÓN FINANCIERA'!S36</f>
        <v>7.6000000000000012E-2</v>
      </c>
      <c r="G18" s="512">
        <f>+'GESTIÓN FINANCIERA'!T36</f>
        <v>0.18338000000000002</v>
      </c>
      <c r="H18" s="512">
        <f>+'GESTIÓN FINANCIERA'!U36</f>
        <v>0.15384000000000003</v>
      </c>
      <c r="I18" s="512">
        <f>+'GESTIÓN FINANCIERA'!V36</f>
        <v>0.11680000000000001</v>
      </c>
      <c r="J18" s="512">
        <f>+'GESTIÓN FINANCIERA'!W36</f>
        <v>0.19169999999999998</v>
      </c>
      <c r="K18" s="512">
        <f>+'GESTIÓN FINANCIERA'!X36</f>
        <v>0.17900000000000002</v>
      </c>
      <c r="L18" s="513"/>
    </row>
    <row r="19" spans="1:16" ht="7.5" hidden="1" customHeight="1" x14ac:dyDescent="0.25">
      <c r="A19" s="495" t="s">
        <v>266</v>
      </c>
      <c r="B19" s="490">
        <f>+B17/'GESTIÓN FINANCIERA'!$G$34</f>
        <v>0.76</v>
      </c>
      <c r="C19" s="490">
        <f>+C17/'GESTIÓN FINANCIERA'!$G$34</f>
        <v>0.90686499999999992</v>
      </c>
      <c r="D19" s="490">
        <f>+D17/'GESTIÓN FINANCIERA'!$G$34</f>
        <v>0.82800000000000007</v>
      </c>
      <c r="E19" s="490">
        <f>+E17/'GESTIÓN FINANCIERA'!$G$34</f>
        <v>0.97700399999999998</v>
      </c>
      <c r="F19" s="490">
        <f>+F17/'GESTIÓN FINANCIERA'!$G$34</f>
        <v>0.38</v>
      </c>
      <c r="G19" s="490">
        <f>+G17/'GESTIÓN FINANCIERA'!$G$34</f>
        <v>0.91690000000000005</v>
      </c>
      <c r="H19" s="490">
        <f>+H17/'GESTIÓN FINANCIERA'!$G$34</f>
        <v>0.76920000000000011</v>
      </c>
      <c r="I19" s="490">
        <f>+I17/'GESTIÓN FINANCIERA'!$G$34</f>
        <v>0.58400000000000007</v>
      </c>
      <c r="J19" s="490">
        <f>+J17/'GESTIÓN FINANCIERA'!$G$34</f>
        <v>0.95849999999999991</v>
      </c>
      <c r="K19" s="490">
        <f>+K17/'GESTIÓN FINANCIERA'!$G$34</f>
        <v>0.89500000000000002</v>
      </c>
      <c r="L19" s="491">
        <f t="shared" si="0"/>
        <v>0.79754690000000006</v>
      </c>
    </row>
    <row r="20" spans="1:16" ht="3" customHeight="1" thickBot="1" x14ac:dyDescent="0.3">
      <c r="A20" s="514"/>
      <c r="B20" s="515"/>
      <c r="C20" s="515"/>
      <c r="D20" s="515"/>
      <c r="E20" s="515"/>
      <c r="F20" s="515"/>
      <c r="G20" s="515"/>
      <c r="H20" s="515"/>
      <c r="I20" s="515"/>
      <c r="J20" s="515"/>
      <c r="K20" s="515"/>
      <c r="L20" s="516"/>
    </row>
    <row r="21" spans="1:16" ht="18" customHeight="1" thickBot="1" x14ac:dyDescent="0.3">
      <c r="A21" s="496" t="s">
        <v>269</v>
      </c>
      <c r="B21" s="497">
        <f>+'TRANSP. ANTICOR Y PARTIC CIUDAD'!O49+'GESTIÓN TALENTO HUMANO'!O39+'EFICIENCIA ADMINISTRATIVA'!O28+'GESTIÓN FINANCIERA'!O36+B6</f>
        <v>0.84899999999999998</v>
      </c>
      <c r="C21" s="497">
        <f>+'TRANSP. ANTICOR Y PARTIC CIUDAD'!P49+'GESTIÓN TALENTO HUMANO'!P39+'EFICIENCIA ADMINISTRATIVA'!P28+'GESTIÓN FINANCIERA'!P36+C6</f>
        <v>0.84844000000000008</v>
      </c>
      <c r="D21" s="497">
        <f>+'TRANSP. ANTICOR Y PARTIC CIUDAD'!Q49+'GESTIÓN TALENTO HUMANO'!Q39+'EFICIENCIA ADMINISTRATIVA'!Q28+'GESTIÓN FINANCIERA'!Q36+D6</f>
        <v>0.83360000000000001</v>
      </c>
      <c r="E21" s="497">
        <f>+'TRANSP. ANTICOR Y PARTIC CIUDAD'!R49+'GESTIÓN TALENTO HUMANO'!R39+'EFICIENCIA ADMINISTRATIVA'!R28+'GESTIÓN FINANCIERA'!R36+E6</f>
        <v>0.8913508</v>
      </c>
      <c r="F21" s="508">
        <f>+'TRANSP. ANTICOR Y PARTIC CIUDAD'!S49+'GESTIÓN TALENTO HUMANO'!S39+'EFICIENCIA ADMINISTRATIVA'!S28+'GESTIÓN FINANCIERA'!S36+F6</f>
        <v>0.50749999999999995</v>
      </c>
      <c r="G21" s="497">
        <f>+'TRANSP. ANTICOR Y PARTIC CIUDAD'!T49+'GESTIÓN TALENTO HUMANO'!T39+'EFICIENCIA ADMINISTRATIVA'!T28+'GESTIÓN FINANCIERA'!T36+G6</f>
        <v>0.81127800000000005</v>
      </c>
      <c r="H21" s="497">
        <f>+'TRANSP. ANTICOR Y PARTIC CIUDAD'!U49+'GESTIÓN TALENTO HUMANO'!U39+'EFICIENCIA ADMINISTRATIVA'!U28+'GESTIÓN FINANCIERA'!U36+H6</f>
        <v>0.85140900000000008</v>
      </c>
      <c r="I21" s="508">
        <f>+'TRANSP. ANTICOR Y PARTIC CIUDAD'!V49+'GESTIÓN TALENTO HUMANO'!V39+'EFICIENCIA ADMINISTRATIVA'!V28+'GESTIÓN FINANCIERA'!V36+I6</f>
        <v>0.59830000000000005</v>
      </c>
      <c r="J21" s="497">
        <f>+'TRANSP. ANTICOR Y PARTIC CIUDAD'!W49+'GESTIÓN TALENTO HUMANO'!W39+'EFICIENCIA ADMINISTRATIVA'!W28+'GESTIÓN FINANCIERA'!W36+J6</f>
        <v>0.93719799999999998</v>
      </c>
      <c r="K21" s="497">
        <f>+'TRANSP. ANTICOR Y PARTIC CIUDAD'!X49+'GESTIÓN TALENTO HUMANO'!X39+'EFICIENCIA ADMINISTRATIVA'!X28+'GESTIÓN FINANCIERA'!X36+K6</f>
        <v>0.86150000000000004</v>
      </c>
      <c r="L21" s="498">
        <f t="shared" si="0"/>
        <v>0.79895757999999995</v>
      </c>
    </row>
    <row r="22" spans="1:16" ht="15.75" thickBot="1" x14ac:dyDescent="0.3">
      <c r="A22" s="119"/>
    </row>
    <row r="23" spans="1:16" ht="15" customHeight="1" thickBot="1" x14ac:dyDescent="0.3">
      <c r="A23" s="501" t="s">
        <v>266</v>
      </c>
      <c r="B23" s="499">
        <f>+(B10+B13+B16+B19)/4</f>
        <v>0.93625000000000003</v>
      </c>
      <c r="C23" s="499">
        <f t="shared" ref="C23:K23" si="1">+(C10+C13+C16+C19)/4</f>
        <v>0.91679999999999995</v>
      </c>
      <c r="D23" s="499">
        <f t="shared" si="1"/>
        <v>0.91200000000000014</v>
      </c>
      <c r="E23" s="499">
        <f t="shared" si="1"/>
        <v>0.98018849999999991</v>
      </c>
      <c r="F23" s="499">
        <f t="shared" si="1"/>
        <v>0.57937499999999997</v>
      </c>
      <c r="G23" s="499">
        <f t="shared" si="1"/>
        <v>0.90059750000000005</v>
      </c>
      <c r="H23" s="499">
        <f t="shared" si="1"/>
        <v>0.89551124999999998</v>
      </c>
      <c r="I23" s="499">
        <f t="shared" si="1"/>
        <v>0.70537500000000009</v>
      </c>
      <c r="J23" s="499">
        <f t="shared" si="1"/>
        <v>0.98399749999999997</v>
      </c>
      <c r="K23" s="499">
        <f t="shared" si="1"/>
        <v>0.926875</v>
      </c>
      <c r="L23" s="500">
        <f>AVERAGE(B23:K23)</f>
        <v>0.87369697499999999</v>
      </c>
      <c r="M23" s="422"/>
      <c r="N23" s="422"/>
      <c r="O23" s="422"/>
      <c r="P23" s="6"/>
    </row>
  </sheetData>
  <mergeCells count="6">
    <mergeCell ref="A1:L1"/>
    <mergeCell ref="A17:A18"/>
    <mergeCell ref="A5:A6"/>
    <mergeCell ref="A8:A9"/>
    <mergeCell ref="A11:A12"/>
    <mergeCell ref="A14:A15"/>
  </mergeCells>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F7961-FE45-4279-90D3-F7698E43539A}">
  <sheetPr>
    <tabColor rgb="FF92D050"/>
  </sheetPr>
  <dimension ref="A1:K36"/>
  <sheetViews>
    <sheetView tabSelected="1" workbookViewId="0">
      <selection activeCell="L47" sqref="L47"/>
    </sheetView>
  </sheetViews>
  <sheetFormatPr baseColWidth="10" defaultRowHeight="15" x14ac:dyDescent="0.25"/>
  <cols>
    <col min="1" max="1" width="24.28515625" customWidth="1"/>
  </cols>
  <sheetData>
    <row r="1" spans="1:11" ht="23.25" x14ac:dyDescent="0.35">
      <c r="A1" s="725" t="s">
        <v>1243</v>
      </c>
      <c r="B1" s="725"/>
      <c r="C1" s="725"/>
      <c r="D1" s="725"/>
      <c r="E1" s="725"/>
      <c r="F1" s="725"/>
      <c r="G1" s="725"/>
      <c r="H1" s="725"/>
      <c r="I1" s="725"/>
      <c r="J1" s="725"/>
      <c r="K1" s="725"/>
    </row>
    <row r="2" spans="1:11" s="6" customFormat="1" ht="2.25" customHeight="1" x14ac:dyDescent="0.25"/>
    <row r="3" spans="1:11" ht="38.25" x14ac:dyDescent="0.25">
      <c r="A3" s="426" t="s">
        <v>262</v>
      </c>
      <c r="B3" s="426" t="s">
        <v>151</v>
      </c>
      <c r="C3" s="426" t="s">
        <v>152</v>
      </c>
      <c r="D3" s="426" t="s">
        <v>252</v>
      </c>
      <c r="E3" s="426" t="s">
        <v>153</v>
      </c>
      <c r="F3" s="426" t="s">
        <v>253</v>
      </c>
      <c r="G3" s="426" t="s">
        <v>154</v>
      </c>
      <c r="H3" s="426" t="s">
        <v>133</v>
      </c>
      <c r="I3" s="426" t="s">
        <v>254</v>
      </c>
      <c r="J3" s="426" t="s">
        <v>155</v>
      </c>
      <c r="K3" s="426" t="s">
        <v>255</v>
      </c>
    </row>
    <row r="4" spans="1:11" ht="16.5" hidden="1" customHeight="1" x14ac:dyDescent="0.25">
      <c r="A4" s="733" t="s">
        <v>264</v>
      </c>
      <c r="B4" s="120"/>
      <c r="C4" s="120"/>
      <c r="D4" s="120"/>
      <c r="E4" s="120"/>
      <c r="F4" s="120"/>
      <c r="G4" s="120"/>
      <c r="H4" s="120"/>
      <c r="I4" s="120"/>
      <c r="J4" s="120"/>
      <c r="K4" s="431"/>
    </row>
    <row r="5" spans="1:11" ht="15.75" hidden="1" thickBot="1" x14ac:dyDescent="0.3">
      <c r="A5" s="734"/>
      <c r="B5" s="121"/>
      <c r="C5" s="121"/>
      <c r="D5" s="121"/>
      <c r="E5" s="121"/>
      <c r="F5" s="121"/>
      <c r="G5" s="121"/>
      <c r="H5" s="121"/>
      <c r="I5" s="121"/>
      <c r="J5" s="121"/>
      <c r="K5" s="432"/>
    </row>
    <row r="6" spans="1:11" hidden="1" x14ac:dyDescent="0.25">
      <c r="A6" s="433"/>
      <c r="B6" s="21"/>
      <c r="C6" s="21"/>
      <c r="D6" s="21"/>
      <c r="E6" s="21"/>
      <c r="F6" s="21"/>
      <c r="G6" s="21"/>
      <c r="H6" s="21"/>
      <c r="I6" s="21"/>
      <c r="J6" s="21"/>
      <c r="K6" s="434"/>
    </row>
    <row r="7" spans="1:11" hidden="1" x14ac:dyDescent="0.25">
      <c r="A7" s="735" t="s">
        <v>265</v>
      </c>
      <c r="B7" s="122">
        <f>'[1]TRANSP. ANTICOR Y PARTIC CIUDAD'!M35</f>
        <v>0.64500000000000002</v>
      </c>
      <c r="C7" s="122">
        <f>'[1]TRANSP. ANTICOR Y PARTIC CIUDAD'!N35</f>
        <v>0.65999999999999992</v>
      </c>
      <c r="D7" s="122">
        <f>'[1]TRANSP. ANTICOR Y PARTIC CIUDAD'!O35</f>
        <v>0.62</v>
      </c>
      <c r="E7" s="122">
        <f>'[1]TRANSP. ANTICOR Y PARTIC CIUDAD'!P35</f>
        <v>0.67499999999999993</v>
      </c>
      <c r="F7" s="122">
        <f>'[1]TRANSP. ANTICOR Y PARTIC CIUDAD'!Q35</f>
        <v>0.53800000000000003</v>
      </c>
      <c r="G7" s="122">
        <f>'[1]TRANSP. ANTICOR Y PARTIC CIUDAD'!R35</f>
        <v>0.50900000000000012</v>
      </c>
      <c r="H7" s="122">
        <f>'[1]TRANSP. ANTICOR Y PARTIC CIUDAD'!S35</f>
        <v>0.47999500000000006</v>
      </c>
      <c r="I7" s="122">
        <f>'[1]TRANSP. ANTICOR Y PARTIC CIUDAD'!T35</f>
        <v>0.16250000000000001</v>
      </c>
      <c r="J7" s="122">
        <f>'[1]TRANSP. ANTICOR Y PARTIC CIUDAD'!U35</f>
        <v>0.64500000000000002</v>
      </c>
      <c r="K7" s="435">
        <f>'[1]TRANSP. ANTICOR Y PARTIC CIUDAD'!V35</f>
        <v>0.51500000000000001</v>
      </c>
    </row>
    <row r="8" spans="1:11" ht="15.75" hidden="1" thickBot="1" x14ac:dyDescent="0.3">
      <c r="A8" s="736"/>
      <c r="B8" s="121">
        <f>'[1]TRANSP. ANTICOR Y PARTIC CIUDAD'!M37</f>
        <v>0.129</v>
      </c>
      <c r="C8" s="121">
        <f>'[1]TRANSP. ANTICOR Y PARTIC CIUDAD'!N37</f>
        <v>0.13199999999999998</v>
      </c>
      <c r="D8" s="121">
        <f>'[1]TRANSP. ANTICOR Y PARTIC CIUDAD'!O37</f>
        <v>0.124</v>
      </c>
      <c r="E8" s="121">
        <f>'[1]TRANSP. ANTICOR Y PARTIC CIUDAD'!P37</f>
        <v>0.13499999999999998</v>
      </c>
      <c r="F8" s="121">
        <f>'[1]TRANSP. ANTICOR Y PARTIC CIUDAD'!Q37</f>
        <v>0.10760000000000002</v>
      </c>
      <c r="G8" s="121">
        <f>'[1]TRANSP. ANTICOR Y PARTIC CIUDAD'!R37</f>
        <v>0.10180000000000003</v>
      </c>
      <c r="H8" s="121">
        <f>'[1]TRANSP. ANTICOR Y PARTIC CIUDAD'!S37</f>
        <v>9.5999000000000015E-2</v>
      </c>
      <c r="I8" s="121">
        <f>'[1]TRANSP. ANTICOR Y PARTIC CIUDAD'!T37</f>
        <v>3.2500000000000001E-2</v>
      </c>
      <c r="J8" s="121">
        <f>'[1]TRANSP. ANTICOR Y PARTIC CIUDAD'!U37</f>
        <v>0.129</v>
      </c>
      <c r="K8" s="432">
        <f>'[1]TRANSP. ANTICOR Y PARTIC CIUDAD'!V37</f>
        <v>0.10300000000000001</v>
      </c>
    </row>
    <row r="9" spans="1:11" hidden="1" x14ac:dyDescent="0.25">
      <c r="A9" s="433"/>
      <c r="B9" s="423"/>
      <c r="C9" s="423"/>
      <c r="D9" s="423"/>
      <c r="E9" s="423"/>
      <c r="F9" s="423"/>
      <c r="G9" s="423"/>
      <c r="H9" s="423"/>
      <c r="I9" s="423"/>
      <c r="J9" s="423"/>
      <c r="K9" s="436"/>
    </row>
    <row r="10" spans="1:11" ht="15" hidden="1" customHeight="1" x14ac:dyDescent="0.25">
      <c r="A10" s="735" t="s">
        <v>267</v>
      </c>
      <c r="B10" s="122">
        <f>'[1]GESTIÓN TALENTO HUMANO'!M51</f>
        <v>0.59933333333333338</v>
      </c>
      <c r="C10" s="122">
        <f>'[1]GESTIÓN TALENTO HUMANO'!N51</f>
        <v>0.55600000000000005</v>
      </c>
      <c r="D10" s="122">
        <f>'[1]GESTIÓN TALENTO HUMANO'!O51</f>
        <v>0.42841666666666667</v>
      </c>
      <c r="E10" s="122">
        <f>'[1]GESTIÓN TALENTO HUMANO'!P51</f>
        <v>0.51541666666666663</v>
      </c>
      <c r="F10" s="122">
        <f>'[1]GESTIÓN TALENTO HUMANO'!Q51</f>
        <v>0.20833333333333334</v>
      </c>
      <c r="G10" s="122">
        <f>'[1]GESTIÓN TALENTO HUMANO'!R51</f>
        <v>0.45458333333333334</v>
      </c>
      <c r="H10" s="122">
        <f>'[1]GESTIÓN TALENTO HUMANO'!S51</f>
        <v>0.46791000000000005</v>
      </c>
      <c r="I10" s="122">
        <f>'[1]GESTIÓN TALENTO HUMANO'!T51</f>
        <v>0.49006666666666671</v>
      </c>
      <c r="J10" s="122">
        <f>'[1]GESTIÓN TALENTO HUMANO'!U51</f>
        <v>0.33624999999999999</v>
      </c>
      <c r="K10" s="435">
        <f>'[1]GESTIÓN TALENTO HUMANO'!V51</f>
        <v>0.48699999999999999</v>
      </c>
    </row>
    <row r="11" spans="1:11" ht="15.75" hidden="1" thickBot="1" x14ac:dyDescent="0.3">
      <c r="A11" s="736"/>
      <c r="B11" s="123">
        <f>'[1]GESTIÓN TALENTO HUMANO'!M53</f>
        <v>0.11986666666666668</v>
      </c>
      <c r="C11" s="123">
        <f>'[1]GESTIÓN TALENTO HUMANO'!N53</f>
        <v>0.11120000000000002</v>
      </c>
      <c r="D11" s="123">
        <f>'[1]GESTIÓN TALENTO HUMANO'!O53</f>
        <v>8.5683333333333334E-2</v>
      </c>
      <c r="E11" s="123">
        <f>'[1]GESTIÓN TALENTO HUMANO'!P53</f>
        <v>0.10308333333333333</v>
      </c>
      <c r="F11" s="123">
        <f>'[1]GESTIÓN TALENTO HUMANO'!Q53</f>
        <v>4.1666666666666671E-2</v>
      </c>
      <c r="G11" s="123">
        <f>'[1]GESTIÓN TALENTO HUMANO'!R53</f>
        <v>9.0916666666666673E-2</v>
      </c>
      <c r="H11" s="123">
        <f>'[1]GESTIÓN TALENTO HUMANO'!S53</f>
        <v>9.3582000000000012E-2</v>
      </c>
      <c r="I11" s="123">
        <f>'[1]GESTIÓN TALENTO HUMANO'!T53</f>
        <v>9.8013333333333341E-2</v>
      </c>
      <c r="J11" s="123">
        <f>'[1]GESTIÓN TALENTO HUMANO'!U53</f>
        <v>6.7250000000000004E-2</v>
      </c>
      <c r="K11" s="437">
        <f>'[1]GESTIÓN TALENTO HUMANO'!V53</f>
        <v>9.74E-2</v>
      </c>
    </row>
    <row r="12" spans="1:11" hidden="1" x14ac:dyDescent="0.25">
      <c r="A12" s="433"/>
      <c r="B12" s="423"/>
      <c r="C12" s="423"/>
      <c r="D12" s="423"/>
      <c r="E12" s="423"/>
      <c r="F12" s="423"/>
      <c r="G12" s="423"/>
      <c r="H12" s="423"/>
      <c r="I12" s="423"/>
      <c r="J12" s="423"/>
      <c r="K12" s="436"/>
    </row>
    <row r="13" spans="1:11" hidden="1" x14ac:dyDescent="0.25">
      <c r="A13" s="731" t="s">
        <v>26</v>
      </c>
      <c r="B13" s="122">
        <f>'[1]EFICIENCIA ADMINISTRATIVA'!M33</f>
        <v>0.52974999999999994</v>
      </c>
      <c r="C13" s="122">
        <f>'[1]EFICIENCIA ADMINISTRATIVA'!N33</f>
        <v>0.51924999999999999</v>
      </c>
      <c r="D13" s="122">
        <f>'[1]EFICIENCIA ADMINISTRATIVA'!O33</f>
        <v>0.41912500000000003</v>
      </c>
      <c r="E13" s="122">
        <f>'[1]EFICIENCIA ADMINISTRATIVA'!P33</f>
        <v>0.4405</v>
      </c>
      <c r="F13" s="122">
        <f>'[1]EFICIENCIA ADMINISTRATIVA'!Q33</f>
        <v>0.26924999999999999</v>
      </c>
      <c r="G13" s="122">
        <f>'[1]EFICIENCIA ADMINISTRATIVA'!R33</f>
        <v>0.46924999999999994</v>
      </c>
      <c r="H13" s="122">
        <f>'[1]EFICIENCIA ADMINISTRATIVA'!S33</f>
        <v>0.46549999999999997</v>
      </c>
      <c r="I13" s="122">
        <f>'[1]EFICIENCIA ADMINISTRATIVA'!T33</f>
        <v>0.14749999999999999</v>
      </c>
      <c r="J13" s="122">
        <f>'[1]EFICIENCIA ADMINISTRATIVA'!U33</f>
        <v>0.38850000000000001</v>
      </c>
      <c r="K13" s="435">
        <f>'[1]EFICIENCIA ADMINISTRATIVA'!V33</f>
        <v>0.27550000000000002</v>
      </c>
    </row>
    <row r="14" spans="1:11" ht="15.75" hidden="1" thickBot="1" x14ac:dyDescent="0.3">
      <c r="A14" s="732"/>
      <c r="B14" s="123">
        <f>'[1]EFICIENCIA ADMINISTRATIVA'!M35</f>
        <v>0.10594999999999999</v>
      </c>
      <c r="C14" s="123">
        <f>'[1]EFICIENCIA ADMINISTRATIVA'!N35</f>
        <v>0.10385</v>
      </c>
      <c r="D14" s="123">
        <f>'[1]EFICIENCIA ADMINISTRATIVA'!O35</f>
        <v>8.3825000000000011E-2</v>
      </c>
      <c r="E14" s="123">
        <f>'[1]EFICIENCIA ADMINISTRATIVA'!P35</f>
        <v>8.8100000000000012E-2</v>
      </c>
      <c r="F14" s="123">
        <f>'[1]EFICIENCIA ADMINISTRATIVA'!Q35</f>
        <v>5.3850000000000002E-2</v>
      </c>
      <c r="G14" s="123">
        <f>'[1]EFICIENCIA ADMINISTRATIVA'!R35</f>
        <v>9.3849999999999989E-2</v>
      </c>
      <c r="H14" s="123">
        <f>'[1]EFICIENCIA ADMINISTRATIVA'!S35</f>
        <v>9.3100000000000002E-2</v>
      </c>
      <c r="I14" s="123">
        <f>'[1]EFICIENCIA ADMINISTRATIVA'!T35</f>
        <v>2.9499999999999998E-2</v>
      </c>
      <c r="J14" s="123">
        <f>'[1]EFICIENCIA ADMINISTRATIVA'!U35</f>
        <v>7.7700000000000005E-2</v>
      </c>
      <c r="K14" s="437">
        <f>'[1]EFICIENCIA ADMINISTRATIVA'!V35</f>
        <v>5.510000000000001E-2</v>
      </c>
    </row>
    <row r="15" spans="1:11" hidden="1" x14ac:dyDescent="0.25">
      <c r="A15" s="433"/>
      <c r="B15" s="423"/>
      <c r="C15" s="423"/>
      <c r="D15" s="423"/>
      <c r="E15" s="423"/>
      <c r="F15" s="423"/>
      <c r="G15" s="423"/>
      <c r="H15" s="423"/>
      <c r="I15" s="423"/>
      <c r="J15" s="423"/>
      <c r="K15" s="436"/>
    </row>
    <row r="16" spans="1:11" hidden="1" x14ac:dyDescent="0.25">
      <c r="A16" s="731" t="s">
        <v>268</v>
      </c>
      <c r="B16" s="124">
        <f>'[1]GESTIÓN FINANCIERA'!M24</f>
        <v>0.55890000000000006</v>
      </c>
      <c r="C16" s="124">
        <f>'[1]GESTIÓN FINANCIERA'!N24</f>
        <v>0.77210000000000001</v>
      </c>
      <c r="D16" s="124">
        <f>'[1]GESTIÓN FINANCIERA'!O24</f>
        <v>0.40700000000000003</v>
      </c>
      <c r="E16" s="124">
        <f>'[1]GESTIÓN FINANCIERA'!P24</f>
        <v>0.34</v>
      </c>
      <c r="F16" s="124">
        <f>'[1]GESTIÓN FINANCIERA'!Q24</f>
        <v>0.55200000000000005</v>
      </c>
      <c r="G16" s="124">
        <f>'[1]GESTIÓN FINANCIERA'!R24</f>
        <v>0.59410000000000007</v>
      </c>
      <c r="H16" s="124">
        <f>'[1]GESTIÓN FINANCIERA'!S24</f>
        <v>0.40149999999999997</v>
      </c>
      <c r="I16" s="124">
        <f>'[1]GESTIÓN FINANCIERA'!T24</f>
        <v>0.45169999999999999</v>
      </c>
      <c r="J16" s="124">
        <f>'[1]GESTIÓN FINANCIERA'!U24</f>
        <v>0.55200000000000005</v>
      </c>
      <c r="K16" s="438">
        <f>'[1]GESTIÓN FINANCIERA'!V24</f>
        <v>0.37679999999999997</v>
      </c>
    </row>
    <row r="17" spans="1:11" ht="15.75" hidden="1" thickBot="1" x14ac:dyDescent="0.3">
      <c r="A17" s="732"/>
      <c r="B17" s="121">
        <f>'[1]GESTIÓN FINANCIERA'!M26</f>
        <v>0.11178000000000002</v>
      </c>
      <c r="C17" s="121">
        <f>'[1]GESTIÓN FINANCIERA'!N26</f>
        <v>0.15442</v>
      </c>
      <c r="D17" s="121">
        <f>'[1]GESTIÓN FINANCIERA'!O26</f>
        <v>8.1400000000000014E-2</v>
      </c>
      <c r="E17" s="121">
        <f>'[1]GESTIÓN FINANCIERA'!P26</f>
        <v>6.8000000000000005E-2</v>
      </c>
      <c r="F17" s="121">
        <f>'[1]GESTIÓN FINANCIERA'!Q26</f>
        <v>0.11040000000000001</v>
      </c>
      <c r="G17" s="121">
        <f>'[1]GESTIÓN FINANCIERA'!R26</f>
        <v>0.11882000000000002</v>
      </c>
      <c r="H17" s="121">
        <f>'[1]GESTIÓN FINANCIERA'!S26</f>
        <v>8.0299999999999996E-2</v>
      </c>
      <c r="I17" s="121">
        <f>'[1]GESTIÓN FINANCIERA'!T26</f>
        <v>9.0340000000000004E-2</v>
      </c>
      <c r="J17" s="121">
        <f>'[1]GESTIÓN FINANCIERA'!U26</f>
        <v>0.11040000000000001</v>
      </c>
      <c r="K17" s="432">
        <f>'[1]GESTIÓN FINANCIERA'!V26</f>
        <v>7.5359999999999996E-2</v>
      </c>
    </row>
    <row r="18" spans="1:11" hidden="1" x14ac:dyDescent="0.25">
      <c r="A18" s="433"/>
      <c r="B18" s="424"/>
      <c r="C18" s="424"/>
      <c r="D18" s="424"/>
      <c r="E18" s="424"/>
      <c r="F18" s="424"/>
      <c r="G18" s="424"/>
      <c r="H18" s="424"/>
      <c r="I18" s="424"/>
      <c r="J18" s="424"/>
      <c r="K18" s="439"/>
    </row>
    <row r="19" spans="1:11" ht="30.75" customHeight="1" x14ac:dyDescent="0.25">
      <c r="A19" s="440" t="s">
        <v>270</v>
      </c>
      <c r="B19" s="425">
        <v>1</v>
      </c>
      <c r="C19" s="425">
        <v>1</v>
      </c>
      <c r="D19" s="425">
        <v>1</v>
      </c>
      <c r="E19" s="425">
        <v>1</v>
      </c>
      <c r="F19" s="425">
        <v>1</v>
      </c>
      <c r="G19" s="425">
        <v>1</v>
      </c>
      <c r="H19" s="425">
        <v>1</v>
      </c>
      <c r="I19" s="425">
        <v>1</v>
      </c>
      <c r="J19" s="425">
        <v>1</v>
      </c>
      <c r="K19" s="441">
        <v>1</v>
      </c>
    </row>
    <row r="20" spans="1:11" ht="27" customHeight="1" x14ac:dyDescent="0.25">
      <c r="A20" s="442" t="s">
        <v>271</v>
      </c>
      <c r="B20" s="443">
        <f>+'CONSOLIDADO TOTAL'!B21</f>
        <v>0.84899999999999998</v>
      </c>
      <c r="C20" s="443">
        <f>+'CONSOLIDADO TOTAL'!C21</f>
        <v>0.84844000000000008</v>
      </c>
      <c r="D20" s="443">
        <f>+'CONSOLIDADO TOTAL'!D21</f>
        <v>0.83360000000000001</v>
      </c>
      <c r="E20" s="443">
        <f>+'CONSOLIDADO TOTAL'!E21</f>
        <v>0.8913508</v>
      </c>
      <c r="F20" s="443">
        <f>+'CONSOLIDADO TOTAL'!F21</f>
        <v>0.50749999999999995</v>
      </c>
      <c r="G20" s="443">
        <f>+'CONSOLIDADO TOTAL'!G21</f>
        <v>0.81127800000000005</v>
      </c>
      <c r="H20" s="443">
        <f>+'CONSOLIDADO TOTAL'!H21</f>
        <v>0.85140900000000008</v>
      </c>
      <c r="I20" s="443">
        <f>+'CONSOLIDADO TOTAL'!I21</f>
        <v>0.59830000000000005</v>
      </c>
      <c r="J20" s="443">
        <f>+'CONSOLIDADO TOTAL'!J21</f>
        <v>0.93719799999999998</v>
      </c>
      <c r="K20" s="444">
        <f>+'CONSOLIDADO TOTAL'!K21</f>
        <v>0.86150000000000004</v>
      </c>
    </row>
    <row r="21" spans="1:11" x14ac:dyDescent="0.25">
      <c r="A21" s="125"/>
    </row>
    <row r="22" spans="1:11" x14ac:dyDescent="0.25">
      <c r="A22" s="125"/>
    </row>
    <row r="36" ht="9" customHeight="1" x14ac:dyDescent="0.25"/>
  </sheetData>
  <mergeCells count="6">
    <mergeCell ref="A16:A17"/>
    <mergeCell ref="A1:K1"/>
    <mergeCell ref="A4:A5"/>
    <mergeCell ref="A7:A8"/>
    <mergeCell ref="A10:A11"/>
    <mergeCell ref="A13:A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C9B7-A013-434A-A44B-EE926E02DCAA}">
  <sheetPr>
    <tabColor rgb="FF92D050"/>
  </sheetPr>
  <dimension ref="A1:O25"/>
  <sheetViews>
    <sheetView topLeftCell="A7" workbookViewId="0">
      <selection activeCell="A33" sqref="A33"/>
    </sheetView>
  </sheetViews>
  <sheetFormatPr baseColWidth="10" defaultRowHeight="15" x14ac:dyDescent="0.25"/>
  <cols>
    <col min="1" max="1" width="28.5703125" customWidth="1"/>
    <col min="9" max="9" width="12.42578125" customWidth="1"/>
    <col min="10" max="10" width="15" customWidth="1"/>
    <col min="12" max="12" width="11.85546875" bestFit="1" customWidth="1"/>
  </cols>
  <sheetData>
    <row r="1" spans="1:12" ht="21.75" customHeight="1" x14ac:dyDescent="0.35">
      <c r="A1" s="725" t="s">
        <v>1243</v>
      </c>
      <c r="B1" s="725"/>
      <c r="C1" s="725"/>
      <c r="D1" s="725"/>
      <c r="E1" s="725"/>
      <c r="F1" s="725"/>
      <c r="G1" s="725"/>
      <c r="H1" s="725"/>
      <c r="I1" s="725"/>
      <c r="J1" s="725"/>
      <c r="K1" s="725"/>
      <c r="L1" s="725"/>
    </row>
    <row r="2" spans="1:12" ht="1.5" customHeight="1" x14ac:dyDescent="0.25"/>
    <row r="3" spans="1:12" ht="35.25" customHeight="1" x14ac:dyDescent="0.25">
      <c r="A3" s="426" t="s">
        <v>262</v>
      </c>
      <c r="B3" s="426" t="s">
        <v>151</v>
      </c>
      <c r="C3" s="426" t="s">
        <v>152</v>
      </c>
      <c r="D3" s="426" t="s">
        <v>252</v>
      </c>
      <c r="E3" s="426" t="s">
        <v>153</v>
      </c>
      <c r="F3" s="426" t="s">
        <v>253</v>
      </c>
      <c r="G3" s="426" t="s">
        <v>154</v>
      </c>
      <c r="H3" s="426" t="s">
        <v>133</v>
      </c>
      <c r="I3" s="426" t="s">
        <v>254</v>
      </c>
      <c r="J3" s="426" t="s">
        <v>155</v>
      </c>
      <c r="K3" s="426" t="s">
        <v>255</v>
      </c>
      <c r="L3" s="427" t="s">
        <v>263</v>
      </c>
    </row>
    <row r="4" spans="1:12" ht="28.5" customHeight="1" x14ac:dyDescent="0.25">
      <c r="A4" s="739" t="s">
        <v>265</v>
      </c>
      <c r="B4" s="449">
        <f>+'CONSOLIDADO TOTAL'!B8</f>
        <v>1</v>
      </c>
      <c r="C4" s="449">
        <f>+'CONSOLIDADO TOTAL'!C8</f>
        <v>0.89162500000000011</v>
      </c>
      <c r="D4" s="449">
        <f>+'CONSOLIDADO TOTAL'!D8</f>
        <v>0.97000000000000008</v>
      </c>
      <c r="E4" s="449">
        <f>+'CONSOLIDADO TOTAL'!E8</f>
        <v>1</v>
      </c>
      <c r="F4" s="449">
        <f>+'CONSOLIDADO TOTAL'!F8</f>
        <v>0.72499999999999998</v>
      </c>
      <c r="G4" s="449">
        <f>+'CONSOLIDADO TOTAL'!G8</f>
        <v>0.90300000000000002</v>
      </c>
      <c r="H4" s="449">
        <f>+'CONSOLIDADO TOTAL'!H8</f>
        <v>0.95083499999999999</v>
      </c>
      <c r="I4" s="449">
        <f>+'CONSOLIDADO TOTAL'!I8</f>
        <v>0.63750000000000007</v>
      </c>
      <c r="J4" s="449">
        <f>+'CONSOLIDADO TOTAL'!J8</f>
        <v>0.99750000000000005</v>
      </c>
      <c r="K4" s="449">
        <f>+'CONSOLIDADO TOTAL'!K8</f>
        <v>1</v>
      </c>
      <c r="L4" s="518">
        <f>+AVERAGE(B4:K4)</f>
        <v>0.90754599999999996</v>
      </c>
    </row>
    <row r="5" spans="1:12" ht="15.75" hidden="1" customHeight="1" thickBot="1" x14ac:dyDescent="0.3">
      <c r="A5" s="740"/>
      <c r="B5" s="446">
        <f>'[1]TRANSP. ANTICOR Y PARTIC CIUDAD'!M37</f>
        <v>0.129</v>
      </c>
      <c r="C5" s="446">
        <f>'[1]TRANSP. ANTICOR Y PARTIC CIUDAD'!N37</f>
        <v>0.13199999999999998</v>
      </c>
      <c r="D5" s="446">
        <f>'[1]TRANSP. ANTICOR Y PARTIC CIUDAD'!O37</f>
        <v>0.124</v>
      </c>
      <c r="E5" s="446">
        <f>'[1]TRANSP. ANTICOR Y PARTIC CIUDAD'!P37</f>
        <v>0.13499999999999998</v>
      </c>
      <c r="F5" s="446">
        <f>'[1]TRANSP. ANTICOR Y PARTIC CIUDAD'!Q37</f>
        <v>0.10760000000000002</v>
      </c>
      <c r="G5" s="446">
        <f>'[1]TRANSP. ANTICOR Y PARTIC CIUDAD'!R37</f>
        <v>0.10180000000000003</v>
      </c>
      <c r="H5" s="446">
        <f>'[1]TRANSP. ANTICOR Y PARTIC CIUDAD'!S37</f>
        <v>9.5999000000000015E-2</v>
      </c>
      <c r="I5" s="446">
        <f>'[1]TRANSP. ANTICOR Y PARTIC CIUDAD'!T37</f>
        <v>3.2500000000000001E-2</v>
      </c>
      <c r="J5" s="446">
        <f>'[1]TRANSP. ANTICOR Y PARTIC CIUDAD'!U37</f>
        <v>0.129</v>
      </c>
      <c r="K5" s="446">
        <f>'[1]TRANSP. ANTICOR Y PARTIC CIUDAD'!V37</f>
        <v>0.10300000000000001</v>
      </c>
      <c r="L5" s="519">
        <f t="shared" ref="L5:L15" si="0">+AVERAGE(B5:K5)</f>
        <v>0.10898990000000001</v>
      </c>
    </row>
    <row r="6" spans="1:12" ht="10.5" hidden="1" customHeight="1" thickBot="1" x14ac:dyDescent="0.3">
      <c r="A6" s="450" t="s">
        <v>266</v>
      </c>
      <c r="B6" s="445">
        <f>+'CONSOLIDADO TOTAL'!B10</f>
        <v>1</v>
      </c>
      <c r="C6" s="445">
        <f>+'CONSOLIDADO TOTAL'!C10</f>
        <v>0.89162500000000011</v>
      </c>
      <c r="D6" s="445">
        <f>+'CONSOLIDADO TOTAL'!D10</f>
        <v>0.97000000000000008</v>
      </c>
      <c r="E6" s="445">
        <f>+'CONSOLIDADO TOTAL'!E10</f>
        <v>1</v>
      </c>
      <c r="F6" s="445">
        <f>+'CONSOLIDADO TOTAL'!F10</f>
        <v>0.72499999999999998</v>
      </c>
      <c r="G6" s="445">
        <f>+'CONSOLIDADO TOTAL'!G10</f>
        <v>0.90300000000000002</v>
      </c>
      <c r="H6" s="445">
        <f>+'CONSOLIDADO TOTAL'!H10</f>
        <v>0.95083499999999999</v>
      </c>
      <c r="I6" s="445">
        <f>+'CONSOLIDADO TOTAL'!I10</f>
        <v>0.63750000000000007</v>
      </c>
      <c r="J6" s="445">
        <f>+'CONSOLIDADO TOTAL'!J10</f>
        <v>0.99750000000000005</v>
      </c>
      <c r="K6" s="445">
        <f>+'CONSOLIDADO TOTAL'!K10</f>
        <v>1</v>
      </c>
      <c r="L6" s="520">
        <f t="shared" si="0"/>
        <v>0.90754599999999996</v>
      </c>
    </row>
    <row r="7" spans="1:12" x14ac:dyDescent="0.25">
      <c r="A7" s="740" t="s">
        <v>267</v>
      </c>
      <c r="B7" s="446">
        <f>+'CONSOLIDADO TOTAL'!B11</f>
        <v>0.9850000000000001</v>
      </c>
      <c r="C7" s="446">
        <f>+'CONSOLIDADO TOTAL'!C11</f>
        <v>0.92281000000000002</v>
      </c>
      <c r="D7" s="446">
        <f>+'CONSOLIDADO TOTAL'!D11</f>
        <v>1</v>
      </c>
      <c r="E7" s="446">
        <f>+'CONSOLIDADO TOTAL'!E11</f>
        <v>1</v>
      </c>
      <c r="F7" s="446">
        <f>+'CONSOLIDADO TOTAL'!F11</f>
        <v>0.3</v>
      </c>
      <c r="G7" s="446">
        <f>+'CONSOLIDADO TOTAL'!G11</f>
        <v>0.86999000000000004</v>
      </c>
      <c r="H7" s="446">
        <f>+'CONSOLIDADO TOTAL'!H11</f>
        <v>0.88700999999999997</v>
      </c>
      <c r="I7" s="446">
        <f>+'CONSOLIDADO TOTAL'!I11</f>
        <v>0.94</v>
      </c>
      <c r="J7" s="446">
        <f>+'CONSOLIDADO TOTAL'!J11</f>
        <v>0.97998999999999992</v>
      </c>
      <c r="K7" s="446">
        <f>+'CONSOLIDADO TOTAL'!K11</f>
        <v>1</v>
      </c>
      <c r="L7" s="519">
        <f t="shared" si="0"/>
        <v>0.88847999999999983</v>
      </c>
    </row>
    <row r="8" spans="1:12" hidden="1" x14ac:dyDescent="0.25">
      <c r="A8" s="740"/>
      <c r="B8" s="448">
        <f>'[1]GESTIÓN TALENTO HUMANO'!M53</f>
        <v>0.11986666666666668</v>
      </c>
      <c r="C8" s="448">
        <f>'[1]GESTIÓN TALENTO HUMANO'!N53</f>
        <v>0.11120000000000002</v>
      </c>
      <c r="D8" s="448">
        <f>'[1]GESTIÓN TALENTO HUMANO'!O53</f>
        <v>8.5683333333333334E-2</v>
      </c>
      <c r="E8" s="448">
        <f>'[1]GESTIÓN TALENTO HUMANO'!P53</f>
        <v>0.10308333333333333</v>
      </c>
      <c r="F8" s="448">
        <f>'[1]GESTIÓN TALENTO HUMANO'!Q53</f>
        <v>4.1666666666666671E-2</v>
      </c>
      <c r="G8" s="448">
        <f>'[1]GESTIÓN TALENTO HUMANO'!R53</f>
        <v>9.0916666666666673E-2</v>
      </c>
      <c r="H8" s="448">
        <f>'[1]GESTIÓN TALENTO HUMANO'!S53</f>
        <v>9.3582000000000012E-2</v>
      </c>
      <c r="I8" s="448">
        <f>'[1]GESTIÓN TALENTO HUMANO'!T53</f>
        <v>9.8013333333333341E-2</v>
      </c>
      <c r="J8" s="448">
        <f>'[1]GESTIÓN TALENTO HUMANO'!U53</f>
        <v>6.7250000000000004E-2</v>
      </c>
      <c r="K8" s="448">
        <f>'[1]GESTIÓN TALENTO HUMANO'!V53</f>
        <v>9.74E-2</v>
      </c>
      <c r="L8" s="519">
        <f t="shared" si="0"/>
        <v>9.0866200000000022E-2</v>
      </c>
    </row>
    <row r="9" spans="1:12" ht="16.5" hidden="1" customHeight="1" thickBot="1" x14ac:dyDescent="0.3">
      <c r="A9" s="451" t="s">
        <v>266</v>
      </c>
      <c r="B9" s="445">
        <f>+'CONSOLIDADO TOTAL'!B13</f>
        <v>0.9850000000000001</v>
      </c>
      <c r="C9" s="445">
        <f>+'CONSOLIDADO TOTAL'!C13</f>
        <v>0.92281000000000002</v>
      </c>
      <c r="D9" s="445">
        <f>+'CONSOLIDADO TOTAL'!D13</f>
        <v>1</v>
      </c>
      <c r="E9" s="445">
        <f>+'CONSOLIDADO TOTAL'!E13</f>
        <v>1</v>
      </c>
      <c r="F9" s="445">
        <f>+'CONSOLIDADO TOTAL'!F13</f>
        <v>0.3</v>
      </c>
      <c r="G9" s="445">
        <f>+'CONSOLIDADO TOTAL'!G13</f>
        <v>0.86999000000000004</v>
      </c>
      <c r="H9" s="445">
        <f>+'CONSOLIDADO TOTAL'!H13</f>
        <v>0.88700999999999997</v>
      </c>
      <c r="I9" s="445">
        <f>+'CONSOLIDADO TOTAL'!I13</f>
        <v>0.94</v>
      </c>
      <c r="J9" s="445">
        <f>+'CONSOLIDADO TOTAL'!J13</f>
        <v>0.97998999999999992</v>
      </c>
      <c r="K9" s="445">
        <f>+'CONSOLIDADO TOTAL'!K13</f>
        <v>1</v>
      </c>
      <c r="L9" s="520">
        <f t="shared" si="0"/>
        <v>0.88847999999999983</v>
      </c>
    </row>
    <row r="10" spans="1:12" x14ac:dyDescent="0.25">
      <c r="A10" s="741" t="s">
        <v>26</v>
      </c>
      <c r="B10" s="446">
        <f>+'CONSOLIDADO TOTAL'!B14</f>
        <v>0.99999999999999989</v>
      </c>
      <c r="C10" s="446">
        <f>+'CONSOLIDADO TOTAL'!C14</f>
        <v>0.94589999999999985</v>
      </c>
      <c r="D10" s="446">
        <f>+'CONSOLIDADO TOTAL'!D14</f>
        <v>0.85</v>
      </c>
      <c r="E10" s="446">
        <f>+'CONSOLIDADO TOTAL'!E14</f>
        <v>0.94374999999999987</v>
      </c>
      <c r="F10" s="446">
        <f>+'CONSOLIDADO TOTAL'!F14</f>
        <v>0.91249999999999998</v>
      </c>
      <c r="G10" s="446">
        <f>+'CONSOLIDADO TOTAL'!G14</f>
        <v>0.91249999999999998</v>
      </c>
      <c r="H10" s="446">
        <f>+'CONSOLIDADO TOTAL'!H14</f>
        <v>0.97499999999999987</v>
      </c>
      <c r="I10" s="446">
        <f>+'CONSOLIDADO TOTAL'!I14</f>
        <v>0.66</v>
      </c>
      <c r="J10" s="446">
        <f>+'CONSOLIDADO TOTAL'!J14</f>
        <v>0.99999999999999989</v>
      </c>
      <c r="K10" s="446">
        <f>+'CONSOLIDADO TOTAL'!K14</f>
        <v>0.81249999999999989</v>
      </c>
      <c r="L10" s="519">
        <f t="shared" si="0"/>
        <v>0.90121499999999988</v>
      </c>
    </row>
    <row r="11" spans="1:12" hidden="1" x14ac:dyDescent="0.25">
      <c r="A11" s="741"/>
      <c r="B11" s="448">
        <f>'[1]EFICIENCIA ADMINISTRATIVA'!M35</f>
        <v>0.10594999999999999</v>
      </c>
      <c r="C11" s="448">
        <f>'[1]EFICIENCIA ADMINISTRATIVA'!N35</f>
        <v>0.10385</v>
      </c>
      <c r="D11" s="448">
        <f>'[1]EFICIENCIA ADMINISTRATIVA'!O35</f>
        <v>8.3825000000000011E-2</v>
      </c>
      <c r="E11" s="448">
        <f>'[1]EFICIENCIA ADMINISTRATIVA'!P35</f>
        <v>8.8100000000000012E-2</v>
      </c>
      <c r="F11" s="448">
        <f>'[1]EFICIENCIA ADMINISTRATIVA'!Q35</f>
        <v>5.3850000000000002E-2</v>
      </c>
      <c r="G11" s="448">
        <f>'[1]EFICIENCIA ADMINISTRATIVA'!R35</f>
        <v>9.3849999999999989E-2</v>
      </c>
      <c r="H11" s="448">
        <f>'[1]EFICIENCIA ADMINISTRATIVA'!S35</f>
        <v>9.3100000000000002E-2</v>
      </c>
      <c r="I11" s="448">
        <f>'[1]EFICIENCIA ADMINISTRATIVA'!T35</f>
        <v>2.9499999999999998E-2</v>
      </c>
      <c r="J11" s="448">
        <f>'[1]EFICIENCIA ADMINISTRATIVA'!U35</f>
        <v>7.7700000000000005E-2</v>
      </c>
      <c r="K11" s="448">
        <f>'[1]EFICIENCIA ADMINISTRATIVA'!V35</f>
        <v>5.510000000000001E-2</v>
      </c>
      <c r="L11" s="519">
        <f t="shared" si="0"/>
        <v>7.8482499999999997E-2</v>
      </c>
    </row>
    <row r="12" spans="1:12" ht="18" hidden="1" customHeight="1" thickBot="1" x14ac:dyDescent="0.3">
      <c r="A12" s="450" t="s">
        <v>266</v>
      </c>
      <c r="B12" s="445">
        <f>+'CONSOLIDADO TOTAL'!B16</f>
        <v>0.99999999999999989</v>
      </c>
      <c r="C12" s="445">
        <f>+'CONSOLIDADO TOTAL'!C16</f>
        <v>0.94589999999999985</v>
      </c>
      <c r="D12" s="445">
        <f>+'CONSOLIDADO TOTAL'!D16</f>
        <v>0.85</v>
      </c>
      <c r="E12" s="445">
        <f>+'CONSOLIDADO TOTAL'!E16</f>
        <v>0.94374999999999987</v>
      </c>
      <c r="F12" s="445">
        <f>+'CONSOLIDADO TOTAL'!F16</f>
        <v>0.91249999999999998</v>
      </c>
      <c r="G12" s="445">
        <f>+'CONSOLIDADO TOTAL'!G16</f>
        <v>0.91249999999999998</v>
      </c>
      <c r="H12" s="445">
        <f>+'CONSOLIDADO TOTAL'!H16</f>
        <v>0.97499999999999987</v>
      </c>
      <c r="I12" s="445">
        <f>+'CONSOLIDADO TOTAL'!I16</f>
        <v>0.66</v>
      </c>
      <c r="J12" s="445">
        <f>+'CONSOLIDADO TOTAL'!J16</f>
        <v>0.99999999999999989</v>
      </c>
      <c r="K12" s="445">
        <f>+'CONSOLIDADO TOTAL'!K16</f>
        <v>0.81249999999999989</v>
      </c>
      <c r="L12" s="520">
        <f t="shared" si="0"/>
        <v>0.90121499999999988</v>
      </c>
    </row>
    <row r="13" spans="1:12" x14ac:dyDescent="0.25">
      <c r="A13" s="741" t="s">
        <v>268</v>
      </c>
      <c r="B13" s="446">
        <f>+'CONSOLIDADO TOTAL'!B17</f>
        <v>0.76</v>
      </c>
      <c r="C13" s="446">
        <f>+'CONSOLIDADO TOTAL'!C17</f>
        <v>0.90686499999999992</v>
      </c>
      <c r="D13" s="446">
        <f>+'CONSOLIDADO TOTAL'!D17</f>
        <v>0.82800000000000007</v>
      </c>
      <c r="E13" s="446">
        <f>+'CONSOLIDADO TOTAL'!E17</f>
        <v>0.97700399999999998</v>
      </c>
      <c r="F13" s="446">
        <f>+'CONSOLIDADO TOTAL'!F17</f>
        <v>0.38</v>
      </c>
      <c r="G13" s="446">
        <f>+'CONSOLIDADO TOTAL'!G17</f>
        <v>0.91690000000000005</v>
      </c>
      <c r="H13" s="446">
        <f>+'CONSOLIDADO TOTAL'!H17</f>
        <v>0.76920000000000011</v>
      </c>
      <c r="I13" s="446">
        <f>+'CONSOLIDADO TOTAL'!I17</f>
        <v>0.58400000000000007</v>
      </c>
      <c r="J13" s="446">
        <f>+'CONSOLIDADO TOTAL'!J17</f>
        <v>0.95849999999999991</v>
      </c>
      <c r="K13" s="446">
        <f>+'CONSOLIDADO TOTAL'!K17</f>
        <v>0.89500000000000002</v>
      </c>
      <c r="L13" s="519">
        <f t="shared" si="0"/>
        <v>0.79754690000000006</v>
      </c>
    </row>
    <row r="14" spans="1:12" hidden="1" x14ac:dyDescent="0.25">
      <c r="A14" s="742"/>
      <c r="B14" s="452">
        <f>'[1]GESTIÓN FINANCIERA'!M26</f>
        <v>0.11178000000000002</v>
      </c>
      <c r="C14" s="452">
        <f>'[1]GESTIÓN FINANCIERA'!N26</f>
        <v>0.15442</v>
      </c>
      <c r="D14" s="452">
        <f>'[1]GESTIÓN FINANCIERA'!O26</f>
        <v>8.1400000000000014E-2</v>
      </c>
      <c r="E14" s="452">
        <f>'[1]GESTIÓN FINANCIERA'!P26</f>
        <v>6.8000000000000005E-2</v>
      </c>
      <c r="F14" s="452">
        <f>'[1]GESTIÓN FINANCIERA'!Q26</f>
        <v>0.11040000000000001</v>
      </c>
      <c r="G14" s="452">
        <f>'[1]GESTIÓN FINANCIERA'!R26</f>
        <v>0.11882000000000002</v>
      </c>
      <c r="H14" s="452">
        <f>'[1]GESTIÓN FINANCIERA'!S26</f>
        <v>8.0299999999999996E-2</v>
      </c>
      <c r="I14" s="452">
        <f>'[1]GESTIÓN FINANCIERA'!T26</f>
        <v>9.0340000000000004E-2</v>
      </c>
      <c r="J14" s="452">
        <f>'[1]GESTIÓN FINANCIERA'!U26</f>
        <v>0.11040000000000001</v>
      </c>
      <c r="K14" s="452">
        <f>'[1]GESTIÓN FINANCIERA'!V26</f>
        <v>7.5359999999999996E-2</v>
      </c>
      <c r="L14" s="521">
        <f t="shared" si="0"/>
        <v>0.10012200000000002</v>
      </c>
    </row>
    <row r="15" spans="1:12" ht="26.25" hidden="1" customHeight="1" thickBot="1" x14ac:dyDescent="0.3">
      <c r="A15" s="447" t="s">
        <v>266</v>
      </c>
      <c r="B15" s="445">
        <f>+'CONSOLIDADO TOTAL'!B19</f>
        <v>0.76</v>
      </c>
      <c r="C15" s="445">
        <f>+'CONSOLIDADO TOTAL'!C19</f>
        <v>0.90686499999999992</v>
      </c>
      <c r="D15" s="445">
        <f>+'CONSOLIDADO TOTAL'!D19</f>
        <v>0.82800000000000007</v>
      </c>
      <c r="E15" s="445">
        <f>+'CONSOLIDADO TOTAL'!E19</f>
        <v>0.97700399999999998</v>
      </c>
      <c r="F15" s="445">
        <f>+'CONSOLIDADO TOTAL'!F19</f>
        <v>0.38</v>
      </c>
      <c r="G15" s="445">
        <f>+'CONSOLIDADO TOTAL'!G19</f>
        <v>0.91690000000000005</v>
      </c>
      <c r="H15" s="445">
        <f>+'CONSOLIDADO TOTAL'!H19</f>
        <v>0.76920000000000011</v>
      </c>
      <c r="I15" s="445">
        <f>+'CONSOLIDADO TOTAL'!I19</f>
        <v>0.58400000000000007</v>
      </c>
      <c r="J15" s="445">
        <f>+'CONSOLIDADO TOTAL'!J19</f>
        <v>0.95849999999999991</v>
      </c>
      <c r="K15" s="445">
        <f>+'CONSOLIDADO TOTAL'!K19</f>
        <v>0.89500000000000002</v>
      </c>
      <c r="L15" s="522">
        <f t="shared" si="0"/>
        <v>0.79754690000000006</v>
      </c>
    </row>
    <row r="16" spans="1:12" ht="24" customHeight="1" x14ac:dyDescent="0.25">
      <c r="A16" s="442" t="s">
        <v>269</v>
      </c>
      <c r="B16" s="453">
        <f>+'TRANSP. ANTICOR Y PARTIC CIUDAD'!O49+'GESTIÓN TALENTO HUMANO'!O39+'EFICIENCIA ADMINISTRATIVA'!O28+'GESTIÓN FINANCIERA'!O36</f>
        <v>0.749</v>
      </c>
      <c r="C16" s="453">
        <f>+'TRANSP. ANTICOR Y PARTIC CIUDAD'!P49+'GESTIÓN TALENTO HUMANO'!P39+'EFICIENCIA ADMINISTRATIVA'!P28+'GESTIÓN FINANCIERA'!P36</f>
        <v>0.73344000000000009</v>
      </c>
      <c r="D16" s="453">
        <f>+'TRANSP. ANTICOR Y PARTIC CIUDAD'!Q49+'GESTIÓN TALENTO HUMANO'!Q39+'EFICIENCIA ADMINISTRATIVA'!Q28+'GESTIÓN FINANCIERA'!Q36</f>
        <v>0.72960000000000003</v>
      </c>
      <c r="E16" s="453">
        <f>+'TRANSP. ANTICOR Y PARTIC CIUDAD'!R49+'GESTIÓN TALENTO HUMANO'!R39+'EFICIENCIA ADMINISTRATIVA'!R28+'GESTIÓN FINANCIERA'!R36</f>
        <v>0.78415080000000004</v>
      </c>
      <c r="F16" s="453">
        <f>+'TRANSP. ANTICOR Y PARTIC CIUDAD'!S49+'GESTIÓN TALENTO HUMANO'!S39+'EFICIENCIA ADMINISTRATIVA'!S28+'GESTIÓN FINANCIERA'!S36</f>
        <v>0.46349999999999997</v>
      </c>
      <c r="G16" s="453">
        <f>+'TRANSP. ANTICOR Y PARTIC CIUDAD'!T49+'GESTIÓN TALENTO HUMANO'!T39+'EFICIENCIA ADMINISTRATIVA'!T28+'GESTIÓN FINANCIERA'!T36</f>
        <v>0.72047800000000006</v>
      </c>
      <c r="H16" s="453">
        <f>+'TRANSP. ANTICOR Y PARTIC CIUDAD'!U49+'GESTIÓN TALENTO HUMANO'!U39+'EFICIENCIA ADMINISTRATIVA'!U28+'GESTIÓN FINANCIERA'!U36</f>
        <v>0.71640900000000007</v>
      </c>
      <c r="I16" s="453">
        <f>+'TRANSP. ANTICOR Y PARTIC CIUDAD'!V49+'GESTIÓN TALENTO HUMANO'!V39+'EFICIENCIA ADMINISTRATIVA'!V28+'GESTIÓN FINANCIERA'!V36</f>
        <v>0.56430000000000002</v>
      </c>
      <c r="J16" s="453">
        <f>+'TRANSP. ANTICOR Y PARTIC CIUDAD'!W49+'GESTIÓN TALENTO HUMANO'!W39+'EFICIENCIA ADMINISTRATIVA'!W28+'GESTIÓN FINANCIERA'!W36</f>
        <v>0.78719799999999995</v>
      </c>
      <c r="K16" s="453">
        <f>+'TRANSP. ANTICOR Y PARTIC CIUDAD'!X49+'GESTIÓN TALENTO HUMANO'!X39+'EFICIENCIA ADMINISTRATIVA'!X28+'GESTIÓN FINANCIERA'!X36</f>
        <v>0.74150000000000005</v>
      </c>
      <c r="L16" s="523">
        <f>+(L4+L7+L10+L13)/4</f>
        <v>0.87369697499999999</v>
      </c>
    </row>
    <row r="17" spans="1:15" ht="3" customHeight="1" x14ac:dyDescent="0.25">
      <c r="A17" s="119"/>
    </row>
    <row r="18" spans="1:15" ht="30" x14ac:dyDescent="0.25">
      <c r="A18" s="454" t="s">
        <v>266</v>
      </c>
      <c r="B18" s="455">
        <f>+(B6+B9+B12+B15)/4</f>
        <v>0.93625000000000003</v>
      </c>
      <c r="C18" s="455">
        <f t="shared" ref="C18:K18" si="1">+(C6+C9+C12+C15)/4</f>
        <v>0.91679999999999995</v>
      </c>
      <c r="D18" s="455">
        <f t="shared" si="1"/>
        <v>0.91200000000000014</v>
      </c>
      <c r="E18" s="455">
        <f t="shared" si="1"/>
        <v>0.98018849999999991</v>
      </c>
      <c r="F18" s="455">
        <f t="shared" si="1"/>
        <v>0.57937499999999997</v>
      </c>
      <c r="G18" s="455">
        <f t="shared" si="1"/>
        <v>0.90059750000000005</v>
      </c>
      <c r="H18" s="455">
        <f t="shared" si="1"/>
        <v>0.89551124999999998</v>
      </c>
      <c r="I18" s="455">
        <f t="shared" si="1"/>
        <v>0.70537500000000009</v>
      </c>
      <c r="J18" s="455">
        <f t="shared" si="1"/>
        <v>0.98399749999999997</v>
      </c>
      <c r="K18" s="455">
        <f t="shared" si="1"/>
        <v>0.926875</v>
      </c>
      <c r="L18" s="524">
        <f>AVERAGE(B18:K18)</f>
        <v>0.87369697499999999</v>
      </c>
      <c r="M18" s="6"/>
      <c r="N18" s="6"/>
      <c r="O18" s="6"/>
    </row>
    <row r="21" spans="1:15" ht="27.75" customHeight="1" x14ac:dyDescent="0.25">
      <c r="A21" s="737" t="s">
        <v>1244</v>
      </c>
      <c r="B21" s="738"/>
      <c r="C21" s="738"/>
      <c r="D21" s="738"/>
      <c r="E21" s="738"/>
      <c r="F21" s="738"/>
      <c r="G21" s="738"/>
      <c r="H21" s="738"/>
      <c r="I21" s="738"/>
      <c r="J21" s="738"/>
      <c r="K21" s="738"/>
      <c r="L21" s="738"/>
    </row>
    <row r="22" spans="1:15" ht="2.25" customHeight="1" thickBot="1" x14ac:dyDescent="0.3"/>
    <row r="23" spans="1:15" ht="35.25" customHeight="1" thickBot="1" x14ac:dyDescent="0.3">
      <c r="A23" s="428" t="s">
        <v>262</v>
      </c>
      <c r="B23" s="429" t="s">
        <v>151</v>
      </c>
      <c r="C23" s="429" t="s">
        <v>152</v>
      </c>
      <c r="D23" s="429" t="s">
        <v>252</v>
      </c>
      <c r="E23" s="429" t="s">
        <v>153</v>
      </c>
      <c r="F23" s="429" t="s">
        <v>253</v>
      </c>
      <c r="G23" s="429" t="s">
        <v>154</v>
      </c>
      <c r="H23" s="429" t="s">
        <v>133</v>
      </c>
      <c r="I23" s="429" t="s">
        <v>254</v>
      </c>
      <c r="J23" s="429" t="s">
        <v>155</v>
      </c>
      <c r="K23" s="429" t="s">
        <v>255</v>
      </c>
      <c r="L23" s="430" t="s">
        <v>263</v>
      </c>
    </row>
    <row r="24" spans="1:15" ht="36" customHeight="1" thickBot="1" x14ac:dyDescent="0.3">
      <c r="A24" s="473" t="s">
        <v>264</v>
      </c>
      <c r="B24" s="474">
        <v>0.89957606293897407</v>
      </c>
      <c r="C24" s="474">
        <v>0.80993893954000806</v>
      </c>
      <c r="D24" s="474">
        <v>1</v>
      </c>
      <c r="E24" s="474">
        <v>1</v>
      </c>
      <c r="F24" s="474">
        <v>0.51604117647058823</v>
      </c>
      <c r="G24" s="474">
        <v>0.85255555555555551</v>
      </c>
      <c r="H24" s="474">
        <v>0.97499999999999998</v>
      </c>
      <c r="I24" s="474">
        <v>0.97140000000000004</v>
      </c>
      <c r="J24" s="474">
        <v>1</v>
      </c>
      <c r="K24" s="474">
        <v>1</v>
      </c>
      <c r="L24" s="517">
        <v>0.70531117345051253</v>
      </c>
    </row>
    <row r="25" spans="1:15" ht="15.75" hidden="1" thickBot="1" x14ac:dyDescent="0.3">
      <c r="A25" s="126"/>
      <c r="B25" s="127"/>
      <c r="C25" s="127"/>
      <c r="D25" s="127"/>
      <c r="E25" s="127"/>
      <c r="F25" s="127"/>
      <c r="G25" s="127"/>
      <c r="H25" s="127"/>
      <c r="I25" s="127"/>
      <c r="J25" s="127"/>
      <c r="K25" s="127"/>
      <c r="L25" s="135"/>
    </row>
  </sheetData>
  <mergeCells count="6">
    <mergeCell ref="A21:L21"/>
    <mergeCell ref="A1:L1"/>
    <mergeCell ref="A4:A5"/>
    <mergeCell ref="A7:A8"/>
    <mergeCell ref="A10:A11"/>
    <mergeCell ref="A13:A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PLAN SECTORIAL 2017</vt:lpstr>
      <vt:lpstr>GESTION MISIONAL Y DE GOBIERNO</vt:lpstr>
      <vt:lpstr>TRANSP. ANTICOR Y PARTIC CIUDAD</vt:lpstr>
      <vt:lpstr>GESTIÓN TALENTO HUMANO</vt:lpstr>
      <vt:lpstr>EFICIENCIA ADMINISTRATIVA</vt:lpstr>
      <vt:lpstr>GESTIÓN FINANCIERA</vt:lpstr>
      <vt:lpstr>CONSOLIDADO TOTAL</vt:lpstr>
      <vt:lpstr>GRAFICA POR ENTIDAD</vt:lpstr>
      <vt:lpstr>Tablas_grafica</vt:lpstr>
      <vt:lpstr>Consolidado_politica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Martha Patricia Ortiz Camacho</cp:lastModifiedBy>
  <cp:lastPrinted>2017-04-12T00:11:24Z</cp:lastPrinted>
  <dcterms:created xsi:type="dcterms:W3CDTF">2016-12-01T18:52:10Z</dcterms:created>
  <dcterms:modified xsi:type="dcterms:W3CDTF">2018-01-26T17:25:40Z</dcterms:modified>
</cp:coreProperties>
</file>