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24226"/>
  <mc:AlternateContent xmlns:mc="http://schemas.openxmlformats.org/markup-compatibility/2006">
    <mc:Choice Requires="x15">
      <x15ac:absPath xmlns:x15ac="http://schemas.microsoft.com/office/spreadsheetml/2010/11/ac" url="D:\SDO_2 CICLO_2017\Planes de acción 2017\PLAN SECTORIAL 2017\3er Trimestre\"/>
    </mc:Choice>
  </mc:AlternateContent>
  <bookViews>
    <workbookView xWindow="0" yWindow="0" windowWidth="24000" windowHeight="9525" tabRatio="897" firstSheet="2" activeTab="9" xr2:uid="{00000000-000D-0000-FFFF-FFFF00000000}"/>
  </bookViews>
  <sheets>
    <sheet name="PLAN SECTORIAL 2017" sheetId="6" r:id="rId1"/>
    <sheet name="GESTION MISIONAL Y DE GOBIERNO" sheetId="5" r:id="rId2"/>
    <sheet name="TRANSP. ANTICOR Y PARTIC CIUDAD" sheetId="1" r:id="rId3"/>
    <sheet name="GESTIÓN TALENTO HUMANO" sheetId="2" r:id="rId4"/>
    <sheet name="EFICIENCIA ADMINISTRATIVA" sheetId="3" r:id="rId5"/>
    <sheet name="GESTIÓN FINANCIERA" sheetId="4" r:id="rId6"/>
    <sheet name="CONSOLIDADO TOTAL" sheetId="7" r:id="rId7"/>
    <sheet name="GRAFICA POR ENTIDAD" sheetId="8" r:id="rId8"/>
    <sheet name="Tablas_grafica" sheetId="9" r:id="rId9"/>
    <sheet name="Consolidado_politica" sheetId="10" r:id="rId10"/>
  </sheets>
  <externalReferences>
    <externalReference r:id="rId11"/>
    <externalReference r:id="rId12"/>
  </externalReferences>
  <calcPr calcId="171027" iterateDelta="1E-4"/>
</workbook>
</file>

<file path=xl/calcChain.xml><?xml version="1.0" encoding="utf-8"?>
<calcChain xmlns="http://schemas.openxmlformats.org/spreadsheetml/2006/main">
  <c r="E3" i="10" l="1"/>
  <c r="E7" i="10" l="1"/>
  <c r="E6" i="10"/>
  <c r="E5" i="10"/>
  <c r="E4" i="10"/>
  <c r="D7" i="10"/>
  <c r="D6" i="10"/>
  <c r="D5" i="10"/>
  <c r="D4" i="10"/>
  <c r="C15" i="9"/>
  <c r="D15" i="9"/>
  <c r="E15" i="9"/>
  <c r="F15" i="9"/>
  <c r="G15" i="9"/>
  <c r="H15" i="9"/>
  <c r="I15" i="9"/>
  <c r="J15" i="9"/>
  <c r="K15" i="9"/>
  <c r="B15" i="9"/>
  <c r="C12" i="9"/>
  <c r="D12" i="9"/>
  <c r="E12" i="9"/>
  <c r="F12" i="9"/>
  <c r="G12" i="9"/>
  <c r="H12" i="9"/>
  <c r="I12" i="9"/>
  <c r="J12" i="9"/>
  <c r="K12" i="9"/>
  <c r="B12" i="9"/>
  <c r="C9" i="9"/>
  <c r="D9" i="9"/>
  <c r="E9" i="9"/>
  <c r="F9" i="9"/>
  <c r="G9" i="9"/>
  <c r="H9" i="9"/>
  <c r="I9" i="9"/>
  <c r="J9" i="9"/>
  <c r="K9" i="9"/>
  <c r="B9" i="9"/>
  <c r="C6" i="9"/>
  <c r="D6" i="9"/>
  <c r="E6" i="9"/>
  <c r="F6" i="9"/>
  <c r="G6" i="9"/>
  <c r="H6" i="9"/>
  <c r="I6" i="9"/>
  <c r="J6" i="9"/>
  <c r="K6" i="9"/>
  <c r="B6" i="9"/>
  <c r="L15" i="9"/>
  <c r="L16" i="9"/>
  <c r="C16" i="9"/>
  <c r="D16" i="9"/>
  <c r="E16" i="9"/>
  <c r="F16" i="9"/>
  <c r="G16" i="9"/>
  <c r="H16" i="9"/>
  <c r="I16" i="9"/>
  <c r="J16" i="9"/>
  <c r="K16" i="9"/>
  <c r="B16" i="9"/>
  <c r="C19" i="7"/>
  <c r="D19" i="7"/>
  <c r="E19" i="7"/>
  <c r="F19" i="7"/>
  <c r="G19" i="7"/>
  <c r="H19" i="7"/>
  <c r="I19" i="7"/>
  <c r="J19" i="7"/>
  <c r="B19" i="7"/>
  <c r="C13" i="9"/>
  <c r="D13" i="9"/>
  <c r="E13" i="9"/>
  <c r="F13" i="9"/>
  <c r="G13" i="9"/>
  <c r="H13" i="9"/>
  <c r="I13" i="9"/>
  <c r="J13" i="9"/>
  <c r="K13" i="9"/>
  <c r="B13" i="9"/>
  <c r="C10" i="9"/>
  <c r="D10" i="9"/>
  <c r="E10" i="9"/>
  <c r="F10" i="9"/>
  <c r="G10" i="9"/>
  <c r="H10" i="9"/>
  <c r="I10" i="9"/>
  <c r="J10" i="9"/>
  <c r="K10" i="9"/>
  <c r="B10" i="9"/>
  <c r="C7" i="9"/>
  <c r="D7" i="9"/>
  <c r="E7" i="9"/>
  <c r="F7" i="9"/>
  <c r="G7" i="9"/>
  <c r="H7" i="9"/>
  <c r="I7" i="9"/>
  <c r="J7" i="9"/>
  <c r="K7" i="9"/>
  <c r="B7" i="9"/>
  <c r="C4" i="9"/>
  <c r="D4" i="9"/>
  <c r="E4" i="9"/>
  <c r="F4" i="9"/>
  <c r="G4" i="9"/>
  <c r="H4" i="9"/>
  <c r="I4" i="9"/>
  <c r="J4" i="9"/>
  <c r="K4" i="9"/>
  <c r="B4" i="9"/>
  <c r="C20" i="8"/>
  <c r="D20" i="8"/>
  <c r="E20" i="8"/>
  <c r="F20" i="8"/>
  <c r="G20" i="8"/>
  <c r="H20" i="8"/>
  <c r="I20" i="8"/>
  <c r="J20" i="8"/>
  <c r="B20" i="8"/>
  <c r="B19" i="8"/>
  <c r="E8" i="10"/>
  <c r="B7" i="10"/>
  <c r="B6" i="10"/>
  <c r="B5" i="10"/>
  <c r="B4" i="10"/>
  <c r="L24" i="9"/>
  <c r="K18" i="9"/>
  <c r="J18" i="9"/>
  <c r="I18" i="9"/>
  <c r="H18" i="9"/>
  <c r="G18" i="9"/>
  <c r="F18" i="9"/>
  <c r="E18" i="9"/>
  <c r="D18" i="9"/>
  <c r="C18" i="9"/>
  <c r="B18" i="9"/>
  <c r="B14" i="9"/>
  <c r="C14" i="9"/>
  <c r="L14" i="9" s="1"/>
  <c r="D14" i="9"/>
  <c r="E14" i="9"/>
  <c r="F14" i="9"/>
  <c r="G14" i="9"/>
  <c r="H14" i="9"/>
  <c r="I14" i="9"/>
  <c r="J14" i="9"/>
  <c r="K14" i="9"/>
  <c r="L13" i="9"/>
  <c r="L12" i="9"/>
  <c r="B11" i="9"/>
  <c r="C11" i="9"/>
  <c r="L11" i="9" s="1"/>
  <c r="D11" i="9"/>
  <c r="E11" i="9"/>
  <c r="F11" i="9"/>
  <c r="G11" i="9"/>
  <c r="H11" i="9"/>
  <c r="I11" i="9"/>
  <c r="J11" i="9"/>
  <c r="K11" i="9"/>
  <c r="L10" i="9"/>
  <c r="L9" i="9"/>
  <c r="B8" i="9"/>
  <c r="C8" i="9"/>
  <c r="D8" i="9"/>
  <c r="E8" i="9"/>
  <c r="F8" i="9"/>
  <c r="G8" i="9"/>
  <c r="H8" i="9"/>
  <c r="I8" i="9"/>
  <c r="J8" i="9"/>
  <c r="K8" i="9"/>
  <c r="L8" i="9"/>
  <c r="L7" i="9"/>
  <c r="L6" i="9"/>
  <c r="B5" i="9"/>
  <c r="L5" i="9" s="1"/>
  <c r="C5" i="9"/>
  <c r="D5" i="9"/>
  <c r="E5" i="9"/>
  <c r="F5" i="9"/>
  <c r="G5" i="9"/>
  <c r="H5" i="9"/>
  <c r="I5" i="9"/>
  <c r="J5" i="9"/>
  <c r="K5" i="9"/>
  <c r="L4" i="9"/>
  <c r="K17" i="8"/>
  <c r="J17" i="8"/>
  <c r="I17" i="8"/>
  <c r="H17" i="8"/>
  <c r="G17" i="8"/>
  <c r="F17" i="8"/>
  <c r="E17" i="8"/>
  <c r="D17" i="8"/>
  <c r="C17" i="8"/>
  <c r="B17" i="8"/>
  <c r="K16" i="8"/>
  <c r="J16" i="8"/>
  <c r="I16" i="8"/>
  <c r="H16" i="8"/>
  <c r="G16" i="8"/>
  <c r="F16" i="8"/>
  <c r="E16" i="8"/>
  <c r="D16" i="8"/>
  <c r="C16" i="8"/>
  <c r="B16" i="8"/>
  <c r="K14" i="8"/>
  <c r="J14" i="8"/>
  <c r="I14" i="8"/>
  <c r="H14" i="8"/>
  <c r="G14" i="8"/>
  <c r="F14" i="8"/>
  <c r="E14" i="8"/>
  <c r="D14" i="8"/>
  <c r="C14" i="8"/>
  <c r="B14" i="8"/>
  <c r="K13" i="8"/>
  <c r="J13" i="8"/>
  <c r="I13" i="8"/>
  <c r="H13" i="8"/>
  <c r="G13" i="8"/>
  <c r="F13" i="8"/>
  <c r="E13" i="8"/>
  <c r="D13" i="8"/>
  <c r="C13" i="8"/>
  <c r="B13" i="8"/>
  <c r="K11" i="8"/>
  <c r="J11" i="8"/>
  <c r="I11" i="8"/>
  <c r="H11" i="8"/>
  <c r="G11" i="8"/>
  <c r="F11" i="8"/>
  <c r="E11" i="8"/>
  <c r="D11" i="8"/>
  <c r="C11" i="8"/>
  <c r="B11" i="8"/>
  <c r="K10" i="8"/>
  <c r="J10" i="8"/>
  <c r="I10" i="8"/>
  <c r="H10" i="8"/>
  <c r="G10" i="8"/>
  <c r="F10" i="8"/>
  <c r="E10" i="8"/>
  <c r="D10" i="8"/>
  <c r="C10" i="8"/>
  <c r="B10" i="8"/>
  <c r="K8" i="8"/>
  <c r="J8" i="8"/>
  <c r="I8" i="8"/>
  <c r="H8" i="8"/>
  <c r="G8" i="8"/>
  <c r="F8" i="8"/>
  <c r="E8" i="8"/>
  <c r="D8" i="8"/>
  <c r="C8" i="8"/>
  <c r="B8" i="8"/>
  <c r="K7" i="8"/>
  <c r="J7" i="8"/>
  <c r="I7" i="8"/>
  <c r="H7" i="8"/>
  <c r="G7" i="8"/>
  <c r="F7" i="8"/>
  <c r="E7" i="8"/>
  <c r="D7" i="8"/>
  <c r="C7" i="8"/>
  <c r="B7" i="8"/>
  <c r="C18" i="7"/>
  <c r="D18" i="7"/>
  <c r="E18" i="7"/>
  <c r="F18" i="7"/>
  <c r="G18" i="7"/>
  <c r="H18" i="7"/>
  <c r="I18" i="7"/>
  <c r="J18" i="7"/>
  <c r="K18" i="7"/>
  <c r="B18" i="7"/>
  <c r="C15" i="7"/>
  <c r="D15" i="7"/>
  <c r="E15" i="7"/>
  <c r="F15" i="7"/>
  <c r="G15" i="7"/>
  <c r="H15" i="7"/>
  <c r="I15" i="7"/>
  <c r="J15" i="7"/>
  <c r="K15" i="7"/>
  <c r="B15" i="7"/>
  <c r="C12" i="7"/>
  <c r="D12" i="7"/>
  <c r="E12" i="7"/>
  <c r="F12" i="7"/>
  <c r="G12" i="7"/>
  <c r="H12" i="7"/>
  <c r="I12" i="7"/>
  <c r="J12" i="7"/>
  <c r="K12" i="7"/>
  <c r="B12" i="7"/>
  <c r="C9" i="7"/>
  <c r="D9" i="7"/>
  <c r="E9" i="7"/>
  <c r="F9" i="7"/>
  <c r="G9" i="7"/>
  <c r="H9" i="7"/>
  <c r="I9" i="7"/>
  <c r="J9" i="7"/>
  <c r="K9" i="7"/>
  <c r="B9" i="7"/>
  <c r="C17" i="7"/>
  <c r="D17" i="7"/>
  <c r="E17" i="7"/>
  <c r="F17" i="7"/>
  <c r="G17" i="7"/>
  <c r="H17" i="7"/>
  <c r="I17" i="7"/>
  <c r="J17" i="7"/>
  <c r="K17" i="7"/>
  <c r="B17" i="7"/>
  <c r="C16" i="7"/>
  <c r="D16" i="7"/>
  <c r="E16" i="7"/>
  <c r="F16" i="7"/>
  <c r="G16" i="7"/>
  <c r="H16" i="7"/>
  <c r="I16" i="7"/>
  <c r="J16" i="7"/>
  <c r="K16" i="7"/>
  <c r="B16" i="7"/>
  <c r="C14" i="7"/>
  <c r="D14" i="7"/>
  <c r="E14" i="7"/>
  <c r="F14" i="7"/>
  <c r="G14" i="7"/>
  <c r="H14" i="7"/>
  <c r="I14" i="7"/>
  <c r="J14" i="7"/>
  <c r="K14" i="7"/>
  <c r="B14" i="7"/>
  <c r="C13" i="7"/>
  <c r="D13" i="7"/>
  <c r="E13" i="7"/>
  <c r="F13" i="7"/>
  <c r="G13" i="7"/>
  <c r="H13" i="7"/>
  <c r="I13" i="7"/>
  <c r="J13" i="7"/>
  <c r="K13" i="7"/>
  <c r="B13" i="7"/>
  <c r="C11" i="7"/>
  <c r="D11" i="7"/>
  <c r="E11" i="7"/>
  <c r="F11" i="7"/>
  <c r="G11" i="7"/>
  <c r="H11" i="7"/>
  <c r="I11" i="7"/>
  <c r="J11" i="7"/>
  <c r="K11" i="7"/>
  <c r="B11" i="7"/>
  <c r="C10" i="7"/>
  <c r="D10" i="7"/>
  <c r="E10" i="7"/>
  <c r="F10" i="7"/>
  <c r="G10" i="7"/>
  <c r="H10" i="7"/>
  <c r="I10" i="7"/>
  <c r="J10" i="7"/>
  <c r="K10" i="7"/>
  <c r="B10" i="7"/>
  <c r="C8" i="7"/>
  <c r="D8" i="7"/>
  <c r="E8" i="7"/>
  <c r="F8" i="7"/>
  <c r="G8" i="7"/>
  <c r="H8" i="7"/>
  <c r="I8" i="7"/>
  <c r="J8" i="7"/>
  <c r="K8" i="7"/>
  <c r="B8" i="7"/>
  <c r="C7" i="7"/>
  <c r="D7" i="7"/>
  <c r="E7" i="7"/>
  <c r="F7" i="7"/>
  <c r="G7" i="7"/>
  <c r="H7" i="7"/>
  <c r="I7" i="7"/>
  <c r="J7" i="7"/>
  <c r="K7" i="7"/>
  <c r="B7" i="7"/>
  <c r="C4" i="7"/>
  <c r="D4" i="7"/>
  <c r="E4" i="7"/>
  <c r="F4" i="7"/>
  <c r="G4" i="7"/>
  <c r="H4" i="7"/>
  <c r="I4" i="7"/>
  <c r="J4" i="7"/>
  <c r="K4" i="7"/>
  <c r="L4" i="7" s="1"/>
  <c r="B4" i="7"/>
  <c r="Z104" i="5"/>
  <c r="Z101" i="5"/>
  <c r="N217" i="5"/>
  <c r="Z94" i="5"/>
  <c r="Z95" i="5"/>
  <c r="Z96" i="5"/>
  <c r="Z97" i="5"/>
  <c r="Z98" i="5"/>
  <c r="Z99" i="5"/>
  <c r="Z100" i="5"/>
  <c r="Z91" i="5"/>
  <c r="M217" i="5"/>
  <c r="Z188" i="5"/>
  <c r="Z189" i="5"/>
  <c r="Z190" i="5"/>
  <c r="Z191" i="5"/>
  <c r="Z192" i="5"/>
  <c r="Z193" i="5"/>
  <c r="Z194" i="5"/>
  <c r="Z195" i="5"/>
  <c r="Z196" i="5"/>
  <c r="Z197" i="5"/>
  <c r="Z185" i="5"/>
  <c r="L217" i="5"/>
  <c r="Z90" i="5"/>
  <c r="K217" i="5"/>
  <c r="Z108" i="5"/>
  <c r="Z109" i="5"/>
  <c r="Z113" i="5"/>
  <c r="Z115" i="5"/>
  <c r="Z116" i="5"/>
  <c r="Z117" i="5"/>
  <c r="Z118" i="5"/>
  <c r="Z119" i="5"/>
  <c r="Z120" i="5"/>
  <c r="Z105" i="5"/>
  <c r="J217" i="5"/>
  <c r="Z156" i="5"/>
  <c r="Z157" i="5"/>
  <c r="Z158" i="5"/>
  <c r="Z159" i="5"/>
  <c r="Z160" i="5"/>
  <c r="Z161" i="5"/>
  <c r="Z162" i="5"/>
  <c r="Z163" i="5"/>
  <c r="Z164" i="5"/>
  <c r="Z165" i="5"/>
  <c r="Z166" i="5"/>
  <c r="Z167" i="5"/>
  <c r="Z168" i="5"/>
  <c r="Z169" i="5"/>
  <c r="Z170" i="5"/>
  <c r="Z171" i="5"/>
  <c r="Z172" i="5"/>
  <c r="Z153" i="5"/>
  <c r="I217" i="5"/>
  <c r="Z176" i="5"/>
  <c r="Z178" i="5"/>
  <c r="Z180" i="5"/>
  <c r="Z181" i="5"/>
  <c r="Z183" i="5"/>
  <c r="Z173" i="5"/>
  <c r="H217" i="5"/>
  <c r="Z201" i="5"/>
  <c r="Z202" i="5"/>
  <c r="Z203" i="5"/>
  <c r="Z204" i="5"/>
  <c r="Z198" i="5"/>
  <c r="G217" i="5"/>
  <c r="Z126" i="5"/>
  <c r="Z127" i="5"/>
  <c r="Z128" i="5"/>
  <c r="Z129" i="5"/>
  <c r="Z130" i="5"/>
  <c r="Z131" i="5"/>
  <c r="Z132" i="5"/>
  <c r="Z133" i="5"/>
  <c r="Z134" i="5"/>
  <c r="Z135" i="5"/>
  <c r="Z136" i="5"/>
  <c r="Z137" i="5"/>
  <c r="Z138" i="5"/>
  <c r="Z140" i="5"/>
  <c r="Z141" i="5"/>
  <c r="Z142" i="5"/>
  <c r="Z143" i="5"/>
  <c r="Z144" i="5"/>
  <c r="Z145" i="5"/>
  <c r="Z146" i="5"/>
  <c r="Z147" i="5"/>
  <c r="Z148" i="5"/>
  <c r="Z149" i="5"/>
  <c r="Z150" i="5"/>
  <c r="Z151" i="5"/>
  <c r="Z152" i="5"/>
  <c r="Z123" i="5"/>
  <c r="F217" i="5"/>
  <c r="Z78" i="5"/>
  <c r="Z79" i="5"/>
  <c r="Z80" i="5"/>
  <c r="Z81" i="5"/>
  <c r="Z82" i="5"/>
  <c r="Z83" i="5"/>
  <c r="Z84" i="5"/>
  <c r="Z85" i="5"/>
  <c r="Z75" i="5"/>
  <c r="E217" i="5"/>
  <c r="Y204" i="5"/>
  <c r="Y203" i="5"/>
  <c r="Y202" i="5"/>
  <c r="Y201" i="5"/>
  <c r="Y198" i="5"/>
  <c r="U198" i="5"/>
  <c r="T198" i="5"/>
  <c r="S198" i="5"/>
  <c r="Y197" i="5"/>
  <c r="C197" i="5"/>
  <c r="Y196" i="5"/>
  <c r="Y195" i="5"/>
  <c r="Y194" i="5"/>
  <c r="Y193" i="5"/>
  <c r="Y192" i="5"/>
  <c r="Y191" i="5"/>
  <c r="C191" i="5"/>
  <c r="Y190" i="5"/>
  <c r="Y189" i="5"/>
  <c r="Y188" i="5"/>
  <c r="Y185" i="5"/>
  <c r="U185" i="5"/>
  <c r="T185" i="5"/>
  <c r="S185" i="5"/>
  <c r="Y183" i="5"/>
  <c r="Y181" i="5"/>
  <c r="Y180" i="5"/>
  <c r="Y178" i="5"/>
  <c r="O176" i="5"/>
  <c r="Y176" i="5"/>
  <c r="Q176" i="5"/>
  <c r="Y173" i="5"/>
  <c r="U173" i="5"/>
  <c r="T173" i="5"/>
  <c r="S173" i="5"/>
  <c r="Y172" i="5"/>
  <c r="Y171" i="5"/>
  <c r="Y170" i="5"/>
  <c r="Y169" i="5"/>
  <c r="Y168" i="5"/>
  <c r="Y167" i="5"/>
  <c r="Y166" i="5"/>
  <c r="Y165" i="5"/>
  <c r="Y164" i="5"/>
  <c r="Y163" i="5"/>
  <c r="Y162" i="5"/>
  <c r="Y161" i="5"/>
  <c r="Y160" i="5"/>
  <c r="Y159" i="5"/>
  <c r="Y158" i="5"/>
  <c r="Y157" i="5"/>
  <c r="Y156" i="5"/>
  <c r="Y153" i="5"/>
  <c r="U153" i="5"/>
  <c r="T153" i="5"/>
  <c r="S153" i="5"/>
  <c r="Y152" i="5"/>
  <c r="Y151" i="5"/>
  <c r="Y150" i="5"/>
  <c r="Y149" i="5"/>
  <c r="Y148" i="5"/>
  <c r="Y147" i="5"/>
  <c r="Y146" i="5"/>
  <c r="Y145" i="5"/>
  <c r="Y144" i="5"/>
  <c r="Y143" i="5"/>
  <c r="Y142" i="5"/>
  <c r="Y141" i="5"/>
  <c r="Y140" i="5"/>
  <c r="Y138" i="5"/>
  <c r="Y137" i="5"/>
  <c r="Y136" i="5"/>
  <c r="Y135" i="5"/>
  <c r="Y134" i="5"/>
  <c r="Y133" i="5"/>
  <c r="Y132" i="5"/>
  <c r="Y131" i="5"/>
  <c r="Y130" i="5"/>
  <c r="Y129" i="5"/>
  <c r="Y128" i="5"/>
  <c r="Y127" i="5"/>
  <c r="Y126" i="5"/>
  <c r="Y123" i="5"/>
  <c r="U123" i="5"/>
  <c r="T123" i="5"/>
  <c r="S123" i="5"/>
  <c r="Y120" i="5"/>
  <c r="Y119" i="5"/>
  <c r="Y118" i="5"/>
  <c r="Y117" i="5"/>
  <c r="Y116" i="5"/>
  <c r="Y115" i="5"/>
  <c r="Y113" i="5"/>
  <c r="Y109" i="5"/>
  <c r="Y108" i="5"/>
  <c r="Y105" i="5"/>
  <c r="U105" i="5"/>
  <c r="T105" i="5"/>
  <c r="S105" i="5"/>
  <c r="Y104" i="5"/>
  <c r="Y101" i="5"/>
  <c r="U101" i="5"/>
  <c r="T101" i="5"/>
  <c r="S101" i="5"/>
  <c r="Y100" i="5"/>
  <c r="Y99" i="5"/>
  <c r="Y98" i="5"/>
  <c r="Y97" i="5"/>
  <c r="Y96" i="5"/>
  <c r="Y95" i="5"/>
  <c r="Y94" i="5"/>
  <c r="Y91" i="5"/>
  <c r="U91" i="5"/>
  <c r="T91" i="5"/>
  <c r="S91" i="5"/>
  <c r="Y90" i="5"/>
  <c r="Z87" i="5"/>
  <c r="Y87" i="5"/>
  <c r="U87" i="5"/>
  <c r="T87" i="5"/>
  <c r="S87" i="5"/>
  <c r="Y85" i="5"/>
  <c r="Y84" i="5"/>
  <c r="Y83" i="5"/>
  <c r="Y82" i="5"/>
  <c r="Y81" i="5"/>
  <c r="Y79" i="5"/>
  <c r="Y78" i="5"/>
  <c r="Y75" i="5"/>
  <c r="U75" i="5"/>
  <c r="T75" i="5"/>
  <c r="S75" i="5"/>
  <c r="AA71" i="5"/>
  <c r="Z71" i="5"/>
  <c r="Y71" i="5"/>
  <c r="AA70" i="5"/>
  <c r="Z70" i="5"/>
  <c r="Y70" i="5"/>
  <c r="AA69" i="5"/>
  <c r="Z69" i="5"/>
  <c r="Y69" i="5"/>
  <c r="AA68" i="5"/>
  <c r="Z68" i="5"/>
  <c r="Y68" i="5"/>
  <c r="AA67" i="5"/>
  <c r="Z67" i="5"/>
  <c r="Y67" i="5"/>
  <c r="AA66" i="5"/>
  <c r="Z66" i="5"/>
  <c r="Y66" i="5"/>
  <c r="AA65" i="5"/>
  <c r="Z65" i="5"/>
  <c r="Y65" i="5"/>
  <c r="AA64" i="5"/>
  <c r="Z64" i="5"/>
  <c r="Y64" i="5"/>
  <c r="AA63" i="5"/>
  <c r="Z63" i="5"/>
  <c r="Y63" i="5"/>
  <c r="AA62" i="5"/>
  <c r="Z62" i="5"/>
  <c r="Y62" i="5"/>
  <c r="AA61" i="5"/>
  <c r="Z61" i="5"/>
  <c r="Y61" i="5"/>
  <c r="AA60" i="5"/>
  <c r="Z60" i="5"/>
  <c r="Y60" i="5"/>
  <c r="AA59" i="5"/>
  <c r="Z59" i="5"/>
  <c r="Y59" i="5"/>
  <c r="AA58" i="5"/>
  <c r="Z58" i="5"/>
  <c r="Y58" i="5"/>
  <c r="AA57" i="5"/>
  <c r="Z57" i="5"/>
  <c r="Y57" i="5"/>
  <c r="AA56" i="5"/>
  <c r="Z56" i="5"/>
  <c r="Y56" i="5"/>
  <c r="AA55" i="5"/>
  <c r="Z55" i="5"/>
  <c r="Y55" i="5"/>
  <c r="AA54" i="5"/>
  <c r="Z54" i="5"/>
  <c r="Y54" i="5"/>
  <c r="AA53" i="5"/>
  <c r="Z53" i="5"/>
  <c r="Y53" i="5"/>
  <c r="AA52" i="5"/>
  <c r="Z52" i="5"/>
  <c r="Y52" i="5"/>
  <c r="AA51" i="5"/>
  <c r="Z51" i="5"/>
  <c r="Y51" i="5"/>
  <c r="AA50" i="5"/>
  <c r="Z50" i="5"/>
  <c r="Y50" i="5"/>
  <c r="AA49" i="5"/>
  <c r="Z49" i="5"/>
  <c r="Y49" i="5"/>
  <c r="AA48" i="5"/>
  <c r="Z48" i="5"/>
  <c r="Y48" i="5"/>
  <c r="AA47" i="5"/>
  <c r="Z47" i="5"/>
  <c r="Y47" i="5"/>
  <c r="AA46" i="5"/>
  <c r="Z46" i="5"/>
  <c r="Y46" i="5"/>
  <c r="AA45" i="5"/>
  <c r="Z45" i="5"/>
  <c r="Y45" i="5"/>
  <c r="AA44" i="5"/>
  <c r="Z44" i="5"/>
  <c r="Y44" i="5"/>
  <c r="AA43" i="5"/>
  <c r="Z43" i="5"/>
  <c r="Y43" i="5"/>
  <c r="AA42" i="5"/>
  <c r="Z42" i="5"/>
  <c r="Y42" i="5"/>
  <c r="AA41" i="5"/>
  <c r="Z41" i="5"/>
  <c r="Y41" i="5"/>
  <c r="AA40" i="5"/>
  <c r="Z40" i="5"/>
  <c r="Y40" i="5"/>
  <c r="AA39" i="5"/>
  <c r="Z39" i="5"/>
  <c r="Y39" i="5"/>
  <c r="AA38" i="5"/>
  <c r="Z38" i="5"/>
  <c r="Y38" i="5"/>
  <c r="AA37" i="5"/>
  <c r="Z37" i="5"/>
  <c r="Y37" i="5"/>
  <c r="AA36" i="5"/>
  <c r="Z36" i="5"/>
  <c r="Y36" i="5"/>
  <c r="AA35" i="5"/>
  <c r="Z35" i="5"/>
  <c r="Y35" i="5"/>
  <c r="AA34" i="5"/>
  <c r="Z34" i="5"/>
  <c r="Y34" i="5"/>
  <c r="AA33" i="5"/>
  <c r="Z33" i="5"/>
  <c r="Y33" i="5"/>
  <c r="AA32" i="5"/>
  <c r="Z32" i="5"/>
  <c r="Y32" i="5"/>
  <c r="AA31" i="5"/>
  <c r="Z31" i="5"/>
  <c r="Y31" i="5"/>
  <c r="AA30" i="5"/>
  <c r="Z30" i="5"/>
  <c r="Y30" i="5"/>
  <c r="AA29" i="5"/>
  <c r="Z29" i="5"/>
  <c r="Y29" i="5"/>
  <c r="AA28" i="5"/>
  <c r="Z28" i="5"/>
  <c r="Y28" i="5"/>
  <c r="AA27" i="5"/>
  <c r="Z27" i="5"/>
  <c r="Y27" i="5"/>
  <c r="AA26" i="5"/>
  <c r="Z26" i="5"/>
  <c r="Y26" i="5"/>
  <c r="AA25" i="5"/>
  <c r="Z25" i="5"/>
  <c r="Y25" i="5"/>
  <c r="AA24" i="5"/>
  <c r="Z24" i="5"/>
  <c r="Y24" i="5"/>
  <c r="AA23" i="5"/>
  <c r="Z23" i="5"/>
  <c r="Y23" i="5"/>
  <c r="AA22" i="5"/>
  <c r="Z22" i="5"/>
  <c r="Y22" i="5"/>
  <c r="AA21" i="5"/>
  <c r="Z21" i="5"/>
  <c r="Y21" i="5"/>
  <c r="AA20" i="5"/>
  <c r="Z20" i="5"/>
  <c r="Y20" i="5"/>
  <c r="AA19" i="5"/>
  <c r="Z19" i="5"/>
  <c r="Y19" i="5"/>
  <c r="AA18" i="5"/>
  <c r="Z18" i="5"/>
  <c r="Y18" i="5"/>
  <c r="AA17" i="5"/>
  <c r="Z17" i="5"/>
  <c r="Y17" i="5"/>
  <c r="AA16" i="5"/>
  <c r="Z16" i="5"/>
  <c r="Y16" i="5"/>
  <c r="AA15" i="5"/>
  <c r="Z15" i="5"/>
  <c r="Y15" i="5"/>
  <c r="AA14" i="5"/>
  <c r="Z14" i="5"/>
  <c r="Y14" i="5"/>
  <c r="AA13" i="5"/>
  <c r="Z13" i="5"/>
  <c r="Y13" i="5"/>
  <c r="AA12" i="5"/>
  <c r="Z12" i="5"/>
  <c r="Y12" i="5"/>
  <c r="J11" i="5"/>
  <c r="AA11" i="5"/>
  <c r="Z11" i="5"/>
  <c r="Y11" i="5"/>
  <c r="K21" i="7"/>
  <c r="J21" i="7"/>
  <c r="I21" i="7"/>
  <c r="H21" i="7"/>
  <c r="G21" i="7"/>
  <c r="F21" i="7"/>
  <c r="E21" i="7"/>
  <c r="D21" i="7"/>
  <c r="C21" i="7"/>
  <c r="B21" i="7"/>
  <c r="B5" i="7"/>
  <c r="C5" i="7"/>
  <c r="D5" i="7"/>
  <c r="E5" i="7"/>
  <c r="F5" i="7"/>
  <c r="G5" i="7"/>
  <c r="H5" i="7"/>
  <c r="I5" i="7"/>
  <c r="J5" i="7"/>
  <c r="K5" i="7"/>
  <c r="K19" i="7" s="1"/>
  <c r="L18" i="7"/>
  <c r="L17" i="7"/>
  <c r="L16" i="7"/>
  <c r="L15" i="7"/>
  <c r="L14" i="7"/>
  <c r="L13" i="7"/>
  <c r="L12" i="7"/>
  <c r="L11" i="7"/>
  <c r="L10" i="7"/>
  <c r="L9" i="7"/>
  <c r="L8" i="7"/>
  <c r="L7" i="7"/>
  <c r="L5" i="7"/>
  <c r="P32" i="4"/>
  <c r="Q32" i="4"/>
  <c r="R32" i="4"/>
  <c r="S32" i="4"/>
  <c r="T32" i="4"/>
  <c r="U32" i="4"/>
  <c r="V32" i="4"/>
  <c r="W32" i="4"/>
  <c r="X32" i="4"/>
  <c r="O32" i="4"/>
  <c r="P34" i="4"/>
  <c r="Q34" i="4"/>
  <c r="R34" i="4"/>
  <c r="S34" i="4"/>
  <c r="T34" i="4"/>
  <c r="U34" i="4"/>
  <c r="V34" i="4"/>
  <c r="W34" i="4"/>
  <c r="X34" i="4"/>
  <c r="O34" i="4"/>
  <c r="F34" i="4"/>
  <c r="X36" i="4"/>
  <c r="W36" i="4"/>
  <c r="V36" i="4"/>
  <c r="U36" i="4"/>
  <c r="T36" i="4"/>
  <c r="S36" i="4"/>
  <c r="R36" i="4"/>
  <c r="Q36" i="4"/>
  <c r="P36" i="4"/>
  <c r="O36" i="4"/>
  <c r="N34" i="4"/>
  <c r="N36" i="4"/>
  <c r="M34" i="4"/>
  <c r="M36" i="4"/>
  <c r="G34" i="4"/>
  <c r="G36" i="4"/>
  <c r="F36" i="4"/>
  <c r="E34" i="4"/>
  <c r="E36" i="4"/>
  <c r="D34" i="4"/>
  <c r="D36" i="4"/>
  <c r="Y30" i="4"/>
  <c r="P28" i="4"/>
  <c r="Q28" i="4"/>
  <c r="R28" i="4"/>
  <c r="S28" i="4"/>
  <c r="T28" i="4"/>
  <c r="U28" i="4"/>
  <c r="V28" i="4"/>
  <c r="W28" i="4"/>
  <c r="X28" i="4"/>
  <c r="O28" i="4"/>
  <c r="F32" i="4"/>
  <c r="Y32" i="4"/>
  <c r="G32" i="4"/>
  <c r="E32" i="4"/>
  <c r="D32" i="4"/>
  <c r="Y23" i="4"/>
  <c r="Y12" i="4"/>
  <c r="Y28" i="4"/>
  <c r="F28" i="4"/>
  <c r="P21" i="4"/>
  <c r="Q21" i="4"/>
  <c r="R21" i="4"/>
  <c r="S21" i="4"/>
  <c r="T21" i="4"/>
  <c r="U21" i="4"/>
  <c r="V21" i="4"/>
  <c r="W21" i="4"/>
  <c r="X21" i="4"/>
  <c r="O21" i="4"/>
  <c r="F21" i="4"/>
  <c r="Y21" i="4"/>
  <c r="G21" i="4"/>
  <c r="E21" i="4"/>
  <c r="D21" i="4"/>
  <c r="P26" i="3"/>
  <c r="Q26" i="3"/>
  <c r="R26" i="3"/>
  <c r="S26" i="3"/>
  <c r="T26" i="3"/>
  <c r="U26" i="3"/>
  <c r="V26" i="3"/>
  <c r="W26" i="3"/>
  <c r="X26" i="3"/>
  <c r="O26" i="3"/>
  <c r="F24" i="3"/>
  <c r="F21" i="3"/>
  <c r="F18" i="3"/>
  <c r="F26" i="3"/>
  <c r="X28" i="3"/>
  <c r="W28" i="3"/>
  <c r="V28" i="3"/>
  <c r="U28" i="3"/>
  <c r="T28" i="3"/>
  <c r="S28" i="3"/>
  <c r="R28" i="3"/>
  <c r="Q28" i="3"/>
  <c r="P28" i="3"/>
  <c r="O28" i="3"/>
  <c r="N26" i="3"/>
  <c r="N28" i="3"/>
  <c r="M26" i="3"/>
  <c r="M28" i="3"/>
  <c r="G26" i="3"/>
  <c r="G28" i="3"/>
  <c r="F28" i="3"/>
  <c r="E26" i="3"/>
  <c r="E28" i="3"/>
  <c r="D26" i="3"/>
  <c r="D28" i="3"/>
  <c r="Y23" i="3"/>
  <c r="Y20" i="3"/>
  <c r="Y14" i="3"/>
  <c r="P24" i="3"/>
  <c r="Q24" i="3"/>
  <c r="R24" i="3"/>
  <c r="S24" i="3"/>
  <c r="T24" i="3"/>
  <c r="U24" i="3"/>
  <c r="V24" i="3"/>
  <c r="W24" i="3"/>
  <c r="X24" i="3"/>
  <c r="O24" i="3"/>
  <c r="P21" i="3"/>
  <c r="Q21" i="3"/>
  <c r="R21" i="3"/>
  <c r="S21" i="3"/>
  <c r="T21" i="3"/>
  <c r="U21" i="3"/>
  <c r="V21" i="3"/>
  <c r="W21" i="3"/>
  <c r="X21" i="3"/>
  <c r="O21" i="3"/>
  <c r="P18" i="3"/>
  <c r="Q18" i="3"/>
  <c r="R18" i="3"/>
  <c r="S18" i="3"/>
  <c r="T18" i="3"/>
  <c r="U18" i="3"/>
  <c r="V18" i="3"/>
  <c r="W18" i="3"/>
  <c r="X18" i="3"/>
  <c r="O18" i="3"/>
  <c r="Y11" i="3"/>
  <c r="Y10" i="3"/>
  <c r="P12" i="3"/>
  <c r="Q12" i="3"/>
  <c r="R12" i="3"/>
  <c r="S12" i="3"/>
  <c r="T12" i="3"/>
  <c r="U12" i="3"/>
  <c r="V12" i="3"/>
  <c r="W12" i="3"/>
  <c r="X12" i="3"/>
  <c r="O12" i="3"/>
  <c r="F12" i="3"/>
  <c r="Y24" i="3"/>
  <c r="G24" i="3"/>
  <c r="E24" i="3"/>
  <c r="D24" i="3"/>
  <c r="Y21" i="3"/>
  <c r="G21" i="3"/>
  <c r="E21" i="3"/>
  <c r="D21" i="3"/>
  <c r="Y18" i="3"/>
  <c r="G18" i="3"/>
  <c r="E18" i="3"/>
  <c r="D18" i="3"/>
  <c r="Y12" i="3"/>
  <c r="G12" i="3"/>
  <c r="E12" i="3"/>
  <c r="D12" i="3"/>
  <c r="W47" i="1"/>
  <c r="X47" i="1"/>
  <c r="W49" i="1"/>
  <c r="X49" i="1"/>
  <c r="X37" i="2"/>
  <c r="X39" i="2"/>
  <c r="W37" i="2"/>
  <c r="W39" i="2"/>
  <c r="Y24" i="2"/>
  <c r="P35" i="2"/>
  <c r="Q35" i="2"/>
  <c r="R35" i="2"/>
  <c r="S35" i="2"/>
  <c r="T35" i="2"/>
  <c r="U35" i="2"/>
  <c r="V35" i="2"/>
  <c r="W35" i="2"/>
  <c r="X35" i="2"/>
  <c r="O35" i="2"/>
  <c r="F35" i="2"/>
  <c r="P15" i="2"/>
  <c r="P22" i="2"/>
  <c r="P37" i="2"/>
  <c r="Q15" i="2"/>
  <c r="Q22" i="2"/>
  <c r="Q37" i="2"/>
  <c r="R15" i="2"/>
  <c r="R22" i="2"/>
  <c r="R37" i="2"/>
  <c r="S15" i="2"/>
  <c r="S22" i="2"/>
  <c r="S37" i="2"/>
  <c r="T15" i="2"/>
  <c r="T22" i="2"/>
  <c r="T37" i="2"/>
  <c r="U15" i="2"/>
  <c r="U22" i="2"/>
  <c r="U37" i="2"/>
  <c r="V15" i="2"/>
  <c r="V22" i="2"/>
  <c r="V37" i="2"/>
  <c r="O15" i="2"/>
  <c r="O22" i="2"/>
  <c r="O37" i="2"/>
  <c r="F37" i="2"/>
  <c r="V39" i="2"/>
  <c r="U39" i="2"/>
  <c r="T39" i="2"/>
  <c r="S39" i="2"/>
  <c r="R39" i="2"/>
  <c r="Q39" i="2"/>
  <c r="P39" i="2"/>
  <c r="O39" i="2"/>
  <c r="N37" i="2"/>
  <c r="N39" i="2"/>
  <c r="M37" i="2"/>
  <c r="M39" i="2"/>
  <c r="G37" i="2"/>
  <c r="G39" i="2"/>
  <c r="F39" i="2"/>
  <c r="E37" i="2"/>
  <c r="E39" i="2"/>
  <c r="D37" i="2"/>
  <c r="D39" i="2"/>
  <c r="Y35" i="2"/>
  <c r="G35" i="2"/>
  <c r="E35" i="2"/>
  <c r="D35" i="2"/>
  <c r="Y17" i="2"/>
  <c r="W22" i="2"/>
  <c r="X22" i="2"/>
  <c r="F22" i="2"/>
  <c r="Y22" i="2"/>
  <c r="G22" i="2"/>
  <c r="E22" i="2"/>
  <c r="D22" i="2"/>
  <c r="Y10" i="2"/>
  <c r="W15" i="2"/>
  <c r="X15" i="2"/>
  <c r="F15" i="2"/>
  <c r="Y15" i="2"/>
  <c r="G15" i="2"/>
  <c r="E15" i="2"/>
  <c r="D15" i="2"/>
  <c r="Y41" i="1"/>
  <c r="P16" i="1"/>
  <c r="P28" i="1"/>
  <c r="P39" i="1"/>
  <c r="P45" i="1"/>
  <c r="P47" i="1"/>
  <c r="Q16" i="1"/>
  <c r="Q28" i="1"/>
  <c r="Q39" i="1"/>
  <c r="Q45" i="1"/>
  <c r="Q47" i="1"/>
  <c r="R16" i="1"/>
  <c r="R28" i="1"/>
  <c r="R39" i="1"/>
  <c r="R45" i="1"/>
  <c r="R47" i="1"/>
  <c r="S16" i="1"/>
  <c r="S28" i="1"/>
  <c r="S39" i="1"/>
  <c r="S45" i="1"/>
  <c r="S47" i="1"/>
  <c r="T16" i="1"/>
  <c r="T28" i="1"/>
  <c r="T39" i="1"/>
  <c r="T45" i="1"/>
  <c r="T47" i="1"/>
  <c r="U16" i="1"/>
  <c r="U28" i="1"/>
  <c r="U39" i="1"/>
  <c r="U45" i="1"/>
  <c r="U47" i="1"/>
  <c r="V16" i="1"/>
  <c r="V28" i="1"/>
  <c r="V39" i="1"/>
  <c r="V45" i="1"/>
  <c r="V47" i="1"/>
  <c r="O16" i="1"/>
  <c r="O28" i="1"/>
  <c r="O39" i="1"/>
  <c r="O45" i="1"/>
  <c r="O47" i="1"/>
  <c r="E47" i="1"/>
  <c r="F47" i="1"/>
  <c r="G47" i="1"/>
  <c r="D47" i="1"/>
  <c r="V49" i="1"/>
  <c r="U49" i="1"/>
  <c r="T49" i="1"/>
  <c r="S49" i="1"/>
  <c r="R49" i="1"/>
  <c r="Q49" i="1"/>
  <c r="P49" i="1"/>
  <c r="O49" i="1"/>
  <c r="N47" i="1"/>
  <c r="N49" i="1"/>
  <c r="M47" i="1"/>
  <c r="M49" i="1"/>
  <c r="G49" i="1"/>
  <c r="F49" i="1"/>
  <c r="E49" i="1"/>
  <c r="D49" i="1"/>
  <c r="E45" i="1"/>
  <c r="F45" i="1"/>
  <c r="G45" i="1"/>
  <c r="D45" i="1"/>
  <c r="Y34" i="1"/>
  <c r="Y30" i="1"/>
  <c r="Y27" i="1"/>
  <c r="Y26" i="1"/>
  <c r="Y23" i="1"/>
  <c r="Y20" i="1"/>
  <c r="Y18" i="1"/>
  <c r="Y13" i="1"/>
  <c r="Y10" i="1"/>
  <c r="W39" i="1"/>
  <c r="X39" i="1"/>
  <c r="E39" i="1"/>
  <c r="F39" i="1"/>
  <c r="G39" i="1"/>
  <c r="D39" i="1"/>
  <c r="W45" i="1"/>
  <c r="X45" i="1"/>
  <c r="Y45" i="1"/>
  <c r="Y39" i="1"/>
  <c r="W28" i="1"/>
  <c r="X28" i="1"/>
  <c r="G28" i="1"/>
  <c r="E28" i="1"/>
  <c r="F28" i="1"/>
  <c r="D28" i="1"/>
  <c r="Y28" i="1"/>
  <c r="W16" i="1"/>
  <c r="X16" i="1"/>
  <c r="Y16" i="1"/>
  <c r="G16" i="1"/>
  <c r="F16" i="1"/>
  <c r="E16" i="1"/>
  <c r="D16" i="1"/>
  <c r="K20" i="8" l="1"/>
  <c r="L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Patricia Ortiz Camacho</author>
    <author>Mi Portatil</author>
  </authors>
  <commentList>
    <comment ref="S9" authorId="0" shapeId="0" xr:uid="{B02C6962-3BD2-4F69-87CE-8B67D27A749E}">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T9" authorId="0" shapeId="0" xr:uid="{264E48B5-1CD7-4159-A5D6-B321312A7651}">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U9" authorId="0" shapeId="0" xr:uid="{FA03A003-66BC-4A2B-BEDA-C616DC8EBC59}">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S75" authorId="0" shapeId="0" xr:uid="{58B28003-274D-4C8E-8984-195B9BA6AFFE}">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75" authorId="0" shapeId="0" xr:uid="{2479BE9F-7E92-448D-B228-FB7221697F4A}">
      <text>
        <r>
          <rPr>
            <b/>
            <sz val="9"/>
            <color indexed="81"/>
            <rFont val="Tahoma"/>
            <family val="2"/>
          </rPr>
          <t>MEN:</t>
        </r>
        <r>
          <rPr>
            <sz val="9"/>
            <color indexed="81"/>
            <rFont val="Tahoma"/>
            <family val="2"/>
          </rPr>
          <t xml:space="preserve">
Producto o entregable que se deriva de la ejecución de la ctividad</t>
        </r>
      </text>
    </comment>
    <comment ref="W75" authorId="0" shapeId="0" xr:uid="{130976A7-8B17-4BA2-A344-C42767EA293A}">
      <text>
        <r>
          <rPr>
            <b/>
            <sz val="9"/>
            <color indexed="81"/>
            <rFont val="Tahoma"/>
            <family val="2"/>
          </rPr>
          <t>MEN:</t>
        </r>
        <r>
          <rPr>
            <sz val="9"/>
            <color indexed="81"/>
            <rFont val="Tahoma"/>
            <family val="2"/>
          </rPr>
          <t xml:space="preserve">
Indique el lugar físico o virtual en el que se encuentra la evidencia</t>
        </r>
      </text>
    </comment>
    <comment ref="X75" authorId="0" shapeId="0" xr:uid="{EE5CD7A1-EBE0-4969-9137-45BA6A3DD3CC}">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V87" authorId="0" shapeId="0" xr:uid="{1E5DB989-1658-4DEF-9283-26925D6AF0F1}">
      <text>
        <r>
          <rPr>
            <b/>
            <sz val="9"/>
            <color indexed="81"/>
            <rFont val="Tahoma"/>
            <family val="2"/>
          </rPr>
          <t xml:space="preserve">MEN:
</t>
        </r>
        <r>
          <rPr>
            <sz val="9"/>
            <color indexed="81"/>
            <rFont val="Tahoma"/>
            <family val="2"/>
          </rPr>
          <t>Producto o entregable que se deriva de la ejecución de la ctividad</t>
        </r>
      </text>
    </comment>
    <comment ref="W87" authorId="0" shapeId="0" xr:uid="{6468938C-F94C-42CE-8F18-0D60BA63F025}">
      <text>
        <r>
          <rPr>
            <b/>
            <sz val="9"/>
            <color indexed="81"/>
            <rFont val="Tahoma"/>
            <family val="2"/>
          </rPr>
          <t>MEN:</t>
        </r>
        <r>
          <rPr>
            <sz val="9"/>
            <color indexed="81"/>
            <rFont val="Tahoma"/>
            <family val="2"/>
          </rPr>
          <t xml:space="preserve">
Indique el lugar físico o virtual en el que se encuentra la evidencia</t>
        </r>
      </text>
    </comment>
    <comment ref="X87" authorId="0" shapeId="0" xr:uid="{FA14D071-AEF6-42D6-AB42-7928BDAC234C}">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91" authorId="0" shapeId="0" xr:uid="{B041A15D-E301-4D87-A309-BA803AD8146F}">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91" authorId="0" shapeId="0" xr:uid="{FD09135F-AA17-49EF-8B36-F5DF774E9C2A}">
      <text>
        <r>
          <rPr>
            <b/>
            <sz val="9"/>
            <color indexed="81"/>
            <rFont val="Tahoma"/>
            <family val="2"/>
          </rPr>
          <t>MEN:</t>
        </r>
        <r>
          <rPr>
            <sz val="9"/>
            <color indexed="81"/>
            <rFont val="Tahoma"/>
            <family val="2"/>
          </rPr>
          <t xml:space="preserve">
Producto o entregable que se deriva de la ejecución de la ctividad</t>
        </r>
      </text>
    </comment>
    <comment ref="W91" authorId="0" shapeId="0" xr:uid="{52CBC96D-8515-4D96-9C1C-FDEFDB48471E}">
      <text>
        <r>
          <rPr>
            <b/>
            <sz val="9"/>
            <color indexed="81"/>
            <rFont val="Tahoma"/>
            <family val="2"/>
          </rPr>
          <t>MEN:</t>
        </r>
        <r>
          <rPr>
            <sz val="9"/>
            <color indexed="81"/>
            <rFont val="Tahoma"/>
            <family val="2"/>
          </rPr>
          <t xml:space="preserve">
Indique el lugar físico o virtual en el que se encuentra la evidencia</t>
        </r>
      </text>
    </comment>
    <comment ref="X91" authorId="0" shapeId="0" xr:uid="{EC7A6C67-B939-4F09-9404-0B81F5B64788}">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I94" authorId="1" shapeId="0" xr:uid="{050BC816-C510-4A92-A4BD-792747244B66}">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S101" authorId="0" shapeId="0" xr:uid="{7FD5063B-8298-4A22-8E42-CC697DF2EF6A}">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01" authorId="0" shapeId="0" xr:uid="{307CBE24-26DD-45AF-B1EC-76E0CD71DCF0}">
      <text>
        <r>
          <rPr>
            <b/>
            <sz val="9"/>
            <color indexed="81"/>
            <rFont val="Tahoma"/>
            <family val="2"/>
          </rPr>
          <t>MEN:</t>
        </r>
        <r>
          <rPr>
            <sz val="9"/>
            <color indexed="81"/>
            <rFont val="Tahoma"/>
            <family val="2"/>
          </rPr>
          <t xml:space="preserve">
Producto o entregable que se deriva de la ejecución de la ctividad</t>
        </r>
      </text>
    </comment>
    <comment ref="S105" authorId="0" shapeId="0" xr:uid="{1D3DD076-C82B-47AC-B873-4EC990D1F2DC}">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05" authorId="0" shapeId="0" xr:uid="{8CEC4F5B-5911-43F0-A9E9-FD30F2DFD2A3}">
      <text>
        <r>
          <rPr>
            <b/>
            <sz val="9"/>
            <color indexed="81"/>
            <rFont val="Tahoma"/>
            <family val="2"/>
          </rPr>
          <t>MEN:</t>
        </r>
        <r>
          <rPr>
            <sz val="9"/>
            <color indexed="81"/>
            <rFont val="Tahoma"/>
            <family val="2"/>
          </rPr>
          <t xml:space="preserve">
Producto o entregable que se deriva de la ejecución de la ctividad</t>
        </r>
      </text>
    </comment>
    <comment ref="W105" authorId="0" shapeId="0" xr:uid="{0CE694B3-FC2F-426F-868A-B82D9735BD40}">
      <text>
        <r>
          <rPr>
            <b/>
            <sz val="9"/>
            <color indexed="81"/>
            <rFont val="Tahoma"/>
            <family val="2"/>
          </rPr>
          <t>MEN:</t>
        </r>
        <r>
          <rPr>
            <sz val="9"/>
            <color indexed="81"/>
            <rFont val="Tahoma"/>
            <family val="2"/>
          </rPr>
          <t xml:space="preserve">
Indique el lugar físico o virtual en el que se encuentra la evidencia</t>
        </r>
      </text>
    </comment>
    <comment ref="X105" authorId="0" shapeId="0" xr:uid="{D6D8E6E0-9C84-4A06-925D-454DFEE21A1F}">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23" authorId="0" shapeId="0" xr:uid="{F9C89BC1-8F1F-4A8F-BF84-9E2444406A33}">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23" authorId="0" shapeId="0" xr:uid="{36CBFB18-F29F-4709-B1D4-703680B5B8D3}">
      <text>
        <r>
          <rPr>
            <b/>
            <sz val="9"/>
            <color indexed="81"/>
            <rFont val="Tahoma"/>
            <family val="2"/>
          </rPr>
          <t>MEN:</t>
        </r>
        <r>
          <rPr>
            <sz val="9"/>
            <color indexed="81"/>
            <rFont val="Tahoma"/>
            <family val="2"/>
          </rPr>
          <t xml:space="preserve">
Producto o entregable que se deriva de la ejecución de la ctividad</t>
        </r>
      </text>
    </comment>
    <comment ref="W123" authorId="0" shapeId="0" xr:uid="{348BC4DF-49B6-47A5-8BF6-24B9BE78C760}">
      <text>
        <r>
          <rPr>
            <b/>
            <sz val="9"/>
            <color indexed="81"/>
            <rFont val="Tahoma"/>
            <family val="2"/>
          </rPr>
          <t>MEN:</t>
        </r>
        <r>
          <rPr>
            <sz val="9"/>
            <color indexed="81"/>
            <rFont val="Tahoma"/>
            <family val="2"/>
          </rPr>
          <t xml:space="preserve">
Indique el lugar físico o virtual en el que se encuentra la evidencia</t>
        </r>
      </text>
    </comment>
    <comment ref="X123" authorId="0" shapeId="0" xr:uid="{A12FA9D4-04EA-4694-967D-4D06787B2AB5}">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53" authorId="0" shapeId="0" xr:uid="{658CD8AD-D9DE-480E-9B47-75E7074BC979}">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V153" authorId="0" shapeId="0" xr:uid="{D5A2D5E8-3044-4164-B1C2-6B9C529C2CC9}">
      <text>
        <r>
          <rPr>
            <b/>
            <sz val="9"/>
            <color indexed="81"/>
            <rFont val="Tahoma"/>
            <family val="2"/>
          </rPr>
          <t xml:space="preserve">MEN:
</t>
        </r>
        <r>
          <rPr>
            <sz val="9"/>
            <color indexed="81"/>
            <rFont val="Tahoma"/>
            <family val="2"/>
          </rPr>
          <t>Producto o entregable que se deriva de la ejecución de la ctividad</t>
        </r>
      </text>
    </comment>
    <comment ref="W153" authorId="0" shapeId="0" xr:uid="{131D609B-9179-43CB-9E52-389821BD9AB2}">
      <text>
        <r>
          <rPr>
            <b/>
            <sz val="9"/>
            <color indexed="81"/>
            <rFont val="Tahoma"/>
            <family val="2"/>
          </rPr>
          <t>MEN:</t>
        </r>
        <r>
          <rPr>
            <sz val="9"/>
            <color indexed="81"/>
            <rFont val="Tahoma"/>
            <family val="2"/>
          </rPr>
          <t xml:space="preserve">
Indique el lugar físico o virtual en el que se encuentra la evidencia</t>
        </r>
      </text>
    </comment>
    <comment ref="X153" authorId="0" shapeId="0" xr:uid="{1D350029-B929-46FB-8809-B3FF43B99EC1}">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73" authorId="0" shapeId="0" xr:uid="{7B142428-86C8-4202-AD6A-F957B8D5320E}">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73" authorId="0" shapeId="0" xr:uid="{22B73E71-A93F-40E6-9F94-B17E935060F6}">
      <text>
        <r>
          <rPr>
            <b/>
            <sz val="9"/>
            <color indexed="81"/>
            <rFont val="Tahoma"/>
            <family val="2"/>
          </rPr>
          <t>MEN:</t>
        </r>
        <r>
          <rPr>
            <sz val="9"/>
            <color indexed="81"/>
            <rFont val="Tahoma"/>
            <family val="2"/>
          </rPr>
          <t xml:space="preserve">
Producto o entregable que se deriva de la ejecución de la ctividad</t>
        </r>
      </text>
    </comment>
    <comment ref="W173" authorId="0" shapeId="0" xr:uid="{327C35E1-AAAA-4582-892F-1BED500EC987}">
      <text>
        <r>
          <rPr>
            <b/>
            <sz val="9"/>
            <color indexed="81"/>
            <rFont val="Tahoma"/>
            <family val="2"/>
          </rPr>
          <t>MEN:</t>
        </r>
        <r>
          <rPr>
            <sz val="9"/>
            <color indexed="81"/>
            <rFont val="Tahoma"/>
            <family val="2"/>
          </rPr>
          <t xml:space="preserve">
Indique el lugar físico o virtual en el que se encuentra la evidencia</t>
        </r>
      </text>
    </comment>
    <comment ref="X173" authorId="0" shapeId="0" xr:uid="{8159065A-2CBD-428B-8AA3-86F4F15E3F26}">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85" authorId="0" shapeId="0" xr:uid="{EC02E271-9A9E-453D-ABF2-F82D9BA65109}">
      <text>
        <r>
          <rPr>
            <b/>
            <sz val="9"/>
            <color indexed="81"/>
            <rFont val="Tahoma"/>
            <family val="2"/>
          </rPr>
          <t>MEN:</t>
        </r>
        <r>
          <rPr>
            <sz val="9"/>
            <color indexed="81"/>
            <rFont val="Tahoma"/>
            <family val="2"/>
          </rPr>
          <t xml:space="preserve">
Describa brevemente en cuanto a lo reportado cuál fue el avance, qué esté pendiente por realizar y dificultades en la ejecución, si las hubo</t>
        </r>
      </text>
    </comment>
    <comment ref="V185" authorId="0" shapeId="0" xr:uid="{FB809C01-020D-4BE6-B57D-B89731A4861F}">
      <text>
        <r>
          <rPr>
            <b/>
            <sz val="9"/>
            <color indexed="81"/>
            <rFont val="Tahoma"/>
            <family val="2"/>
          </rPr>
          <t>MEN:</t>
        </r>
        <r>
          <rPr>
            <sz val="9"/>
            <color indexed="81"/>
            <rFont val="Tahoma"/>
            <family val="2"/>
          </rPr>
          <t xml:space="preserve">
Producto o entregable que se deriva de la ejecución de la ctividad</t>
        </r>
      </text>
    </comment>
    <comment ref="W185" authorId="0" shapeId="0" xr:uid="{A78CA643-0397-4C67-8F54-7C0839980EBC}">
      <text>
        <r>
          <rPr>
            <b/>
            <sz val="9"/>
            <color indexed="81"/>
            <rFont val="Tahoma"/>
            <family val="2"/>
          </rPr>
          <t>MEN:</t>
        </r>
        <r>
          <rPr>
            <sz val="9"/>
            <color indexed="81"/>
            <rFont val="Tahoma"/>
            <family val="2"/>
          </rPr>
          <t xml:space="preserve">
Indique el lugar físico o virtual en el que se encuentra la evidencia</t>
        </r>
      </text>
    </comment>
    <comment ref="X185" authorId="0" shapeId="0" xr:uid="{26D07618-BC06-4CAA-8C48-7441BB7108B8}">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 ref="S198" authorId="0" shapeId="0" xr:uid="{0612FD43-C846-4A4F-833B-0C13F480215D}">
      <text>
        <r>
          <rPr>
            <b/>
            <sz val="9"/>
            <color indexed="81"/>
            <rFont val="Tahoma"/>
            <family val="2"/>
          </rPr>
          <t xml:space="preserve">MEN:
</t>
        </r>
        <r>
          <rPr>
            <sz val="9"/>
            <color indexed="81"/>
            <rFont val="Tahoma"/>
            <family val="2"/>
          </rPr>
          <t>Describa brevemente en cuanto a lo reportado cuál fue el avance, qué esté pendiente por realizar y dificultades en la ejecución, si las hubo</t>
        </r>
      </text>
    </comment>
    <comment ref="V198" authorId="0" shapeId="0" xr:uid="{32605E1E-DA6D-4E7A-80DB-CDE36738302C}">
      <text>
        <r>
          <rPr>
            <b/>
            <sz val="9"/>
            <color indexed="81"/>
            <rFont val="Tahoma"/>
            <family val="2"/>
          </rPr>
          <t xml:space="preserve">MEN:
</t>
        </r>
        <r>
          <rPr>
            <sz val="9"/>
            <color indexed="81"/>
            <rFont val="Tahoma"/>
            <family val="2"/>
          </rPr>
          <t>Producto o entregable que se deriva de la ejecución de la ctividad</t>
        </r>
      </text>
    </comment>
    <comment ref="W198" authorId="0" shapeId="0" xr:uid="{EBEBA535-54C9-4216-9300-419AC145EA70}">
      <text>
        <r>
          <rPr>
            <b/>
            <sz val="9"/>
            <color indexed="81"/>
            <rFont val="Tahoma"/>
            <family val="2"/>
          </rPr>
          <t>MEN:</t>
        </r>
        <r>
          <rPr>
            <sz val="9"/>
            <color indexed="81"/>
            <rFont val="Tahoma"/>
            <family val="2"/>
          </rPr>
          <t xml:space="preserve">
Indique el lugar físico o virtual en el que se encuentra la evidencia</t>
        </r>
      </text>
    </comment>
    <comment ref="X198" authorId="0" shapeId="0" xr:uid="{5E27489B-6062-41A5-8C60-595648FCBD1D}">
      <text>
        <r>
          <rPr>
            <b/>
            <sz val="9"/>
            <color indexed="81"/>
            <rFont val="Tahoma"/>
            <family val="2"/>
          </rPr>
          <t>MEN:</t>
        </r>
        <r>
          <rPr>
            <sz val="9"/>
            <color indexed="81"/>
            <rFont val="Tahoma"/>
            <family val="2"/>
          </rPr>
          <t xml:space="preserve">
Establezca las acciones que implementará inmediatamente, para corregir deficiencias y así lograr el cumplimiento de la meta.</t>
        </r>
      </text>
    </comment>
  </commentList>
</comments>
</file>

<file path=xl/sharedStrings.xml><?xml version="1.0" encoding="utf-8"?>
<sst xmlns="http://schemas.openxmlformats.org/spreadsheetml/2006/main" count="2094" uniqueCount="1183">
  <si>
    <t>Transparencia, Anticorrupción y Participación Ciudadana</t>
  </si>
  <si>
    <t xml:space="preserve">ESTRATEGIA 1:  </t>
  </si>
  <si>
    <t>NOMBRE DEL INDICADOR</t>
  </si>
  <si>
    <t>FORMULA DEL INDICADOR</t>
  </si>
  <si>
    <t xml:space="preserve">Proyección de cumplimiento del indicador % (Acumulado)                     </t>
  </si>
  <si>
    <t>ACTIVIDADES ESPECÍFICAS
(Tácticas)</t>
  </si>
  <si>
    <t>PRODUCTO</t>
  </si>
  <si>
    <t>PESO DE LA ESTRATEGIA
(Porcentaje)</t>
  </si>
  <si>
    <t xml:space="preserve"> 1er Trimestre</t>
  </si>
  <si>
    <t>2do Trimestre</t>
  </si>
  <si>
    <t xml:space="preserve"> 3er Trimestre</t>
  </si>
  <si>
    <t xml:space="preserve"> 4to Trimestre</t>
  </si>
  <si>
    <t>FECHA INICIO</t>
  </si>
  <si>
    <t>FECHA FINAL</t>
  </si>
  <si>
    <t xml:space="preserve">ESTRATEGIA 2:  </t>
  </si>
  <si>
    <t xml:space="preserve">ESTRATEGIA 3:  </t>
  </si>
  <si>
    <t xml:space="preserve">ESTRATEGIA 4:  </t>
  </si>
  <si>
    <t>Acciones estrategia rendición de cuentas</t>
  </si>
  <si>
    <t>META A 2017</t>
  </si>
  <si>
    <t>diciembre de 2017</t>
  </si>
  <si>
    <t>Documento elaborado y aprobado por todas las entidades del sector</t>
  </si>
  <si>
    <t>Política:</t>
  </si>
  <si>
    <t>Gestión del Talento Humano</t>
  </si>
  <si>
    <t>Acuerdos de gestión</t>
  </si>
  <si>
    <t>100% de vacantes definitivas reportadas</t>
  </si>
  <si>
    <t>100% de servidores vinculados en SIGEP</t>
  </si>
  <si>
    <t>Eficiencia Administrativa</t>
  </si>
  <si>
    <t>Actividades ejecutadas / actividades planeadas *100</t>
  </si>
  <si>
    <t>Racionalizar los tramites del sector</t>
  </si>
  <si>
    <t>Gestión Financiera</t>
  </si>
  <si>
    <t>90% del cumplimiento del Plan Anual de Adquisiciones</t>
  </si>
  <si>
    <t xml:space="preserve"> Plan anual de adquisiciones</t>
  </si>
  <si>
    <t>Realizar seguimiento al Plan Anual de Adquisiciones</t>
  </si>
  <si>
    <t>Plan anual de adquisiciones y actos  de contratación publicados</t>
  </si>
  <si>
    <t>Procesos adelantados en plataforma SECOP II</t>
  </si>
  <si>
    <t xml:space="preserve">Implementación de Normas Internacionales de Información Financiera (NIIF) y Normas Internacionales de Contabilidad para el Sector Publico (NICSP) </t>
  </si>
  <si>
    <t>Implementación de SECOP II en las entidades del sector</t>
  </si>
  <si>
    <t>100% de entidades contratando en línea</t>
  </si>
  <si>
    <t>Capacitaciones presenciales y virtuales de Colombia Compra eficiente en procesos de selección, herramientas y acuerdos marco.</t>
  </si>
  <si>
    <t>Reforzar mecanismos de control y registros de información relacionada con el vínculo laboral</t>
  </si>
  <si>
    <t xml:space="preserve">100% de novedades en el registro público de carrera administrativa </t>
  </si>
  <si>
    <t>Fortalecimiento de las capacidades de los servidores públicos</t>
  </si>
  <si>
    <t>Informe de resultados de evaluación del desempeño</t>
  </si>
  <si>
    <t>Implementar estrategias de lucha contra la corrupción</t>
  </si>
  <si>
    <t>Registro público de carrera</t>
  </si>
  <si>
    <t>PAC programado</t>
  </si>
  <si>
    <t>Reservas presupuestales</t>
  </si>
  <si>
    <t>Vigencias Futuras</t>
  </si>
  <si>
    <t>SECOP II implementado</t>
  </si>
  <si>
    <t>Procesos realizados en SECOP II / Total de procesos de la entidad* 100</t>
  </si>
  <si>
    <t xml:space="preserve">ESTRATEGIA 3: </t>
  </si>
  <si>
    <t xml:space="preserve">ESTRATEGIA 4: </t>
  </si>
  <si>
    <t>Alineación del Plan estratégico de Talento Humano (PETH) con la estrategia del sector educativo</t>
  </si>
  <si>
    <t>Integración de los Sistemas de Gestión</t>
  </si>
  <si>
    <t>gestión documental en las entidades del sector</t>
  </si>
  <si>
    <t xml:space="preserve">Seguimiento sectorial de la cadena presupuestal para el mejoramiento de la eficacia en la ejecución de recursos), plan de adquisiciones, PAC, e  implementación del presupuesto por resultados </t>
  </si>
  <si>
    <t>Implementar al 50% la gestión documental en cada entidad del sector</t>
  </si>
  <si>
    <t>FECHA DE EJECUCIÓN</t>
  </si>
  <si>
    <t>100% de la información publicada por entidad</t>
  </si>
  <si>
    <t>Información publicada en todas las páginas Web en el link de transparencia</t>
  </si>
  <si>
    <t>Incluir en el Plan de Institucional de capacitación (PIC) el tema de derecho de petición verbal.</t>
  </si>
  <si>
    <t>Actualizar los procesos y plataforma para la atención de PQRS verbales.</t>
  </si>
  <si>
    <t xml:space="preserve">Ejecutar la estrategia de rendición de cuentas publica </t>
  </si>
  <si>
    <t>Desarrollar al menos un ejercicio de colaboración e innovación abierta en cada EAV</t>
  </si>
  <si>
    <t>Preparación del Ejercicio, Análisis de Retos, Identificación del conocimiento aplicable, Desarrollo del ejercicio y Difusión y uso del desarrollo.</t>
  </si>
  <si>
    <t>Realizar o actualizar la caracterización del ciudadano y grupos de interés en cada entidad del sector.</t>
  </si>
  <si>
    <t>Número de hojas de vida actualizadas / Total de  hojas de vida *100</t>
  </si>
  <si>
    <t>Número de actividades realizadas en el periodo / Total actividades programadas en el periodo * 100</t>
  </si>
  <si>
    <t>Número de novedades registradas / Total de novedades presentadas en el periodo * 100</t>
  </si>
  <si>
    <t>Número de hojas de vida vinculadas / Total de  hojas de vida *100</t>
  </si>
  <si>
    <t>Número de actividades realizadas / Total de actividades establecidas para la ejecución del ejercicio de colaboración e innovación abierta * 100</t>
  </si>
  <si>
    <t>Número de actividades realizadas / Total de actividades establecidas para elaborar el proceso unificado PQRS de atención al ciudadano*100</t>
  </si>
  <si>
    <t>Número de acciones ejecutadas / Total de acciones planeadas *100</t>
  </si>
  <si>
    <t>Acuerdos Gerentes Públicos</t>
  </si>
  <si>
    <t>Suscripción de acuerdos de gestión</t>
  </si>
  <si>
    <t>Seguimiento a los acuerdos de gestión</t>
  </si>
  <si>
    <t xml:space="preserve">Reportar las novedades en el registro público de carrera administrativa </t>
  </si>
  <si>
    <t>Reporte de vacantes definitivas- OPEC</t>
  </si>
  <si>
    <t>90% de novedades registradas en SIGEP</t>
  </si>
  <si>
    <t>Novedades registradas actualizadas en SIGEP</t>
  </si>
  <si>
    <t>Registro y actualización de novedades en el SIGEP</t>
  </si>
  <si>
    <t>Reporte de novedades y Hojas de vida vinculadas en SIGEP</t>
  </si>
  <si>
    <t>Registrar las vacantes definitivas en el aplicativo que la CNSC disponga para tal fin</t>
  </si>
  <si>
    <t>Registro de las vacantes definitivas ante la CNSC</t>
  </si>
  <si>
    <t>Actualización del SIGEP</t>
  </si>
  <si>
    <t>Hojas de vida vinculadas en SIGEP</t>
  </si>
  <si>
    <t>Novedades registradas actualizadas / Total de novedades *100</t>
  </si>
  <si>
    <t>Actualización HV SIGEP</t>
  </si>
  <si>
    <t>80% de las hojas de vida de los secvidores actualizadas en el SIGEP</t>
  </si>
  <si>
    <t>Actualización novedades SIGEP</t>
  </si>
  <si>
    <t>Implementar el programa de Evaluación del Desempeño Laboral para servidores vinculados en provisionalidad.</t>
  </si>
  <si>
    <t>Evaluación del Desempeño Laboral para servidores vinculados en provisionalidad.</t>
  </si>
  <si>
    <t>Elaborar el instrumento de Evaluación del Desempeño Laboral para servidores vinculados en provisionalidad.</t>
  </si>
  <si>
    <t>Elaborar el acto administrativo que regula el programa de Evaluación del Desempeño Laboral para servidores vinculados en provisionalidad.</t>
  </si>
  <si>
    <t>Realizar actividades de sensibilización y capacitación a evaluados y evaluadores para la implementación del programa de evaluación del desempeño laboral de los servidores vinculados en provisionalidad (establecimiento de compromisos; evaluación periódica y evaluación definitiva).</t>
  </si>
  <si>
    <t xml:space="preserve">Realizar seguimiento a los evaluados y evaluadores para el establecimiento de compromisos laborales. </t>
  </si>
  <si>
    <t xml:space="preserve">Realizar seguimiento a los evaluados y evaluadores para la realización de la evaluación periódica. </t>
  </si>
  <si>
    <t>Presentar informe de seguimiento y avance de la evaluación periódica de los servidores vinculados en provisionalidad.</t>
  </si>
  <si>
    <t>Número de actividades de EDL para servidores vinculados en provisionalidad ejecutadas en el periodo / Número de actividades de EDL para servidores vinculados en provisionalidad programadas en el periodo * 100</t>
  </si>
  <si>
    <t>Elaborar el procedimiento o documento de Evaluación del Desempeño Laboral para servidores vinculados en provisionalidad.</t>
  </si>
  <si>
    <t>Expedir, publicar y difundir el acto administrativo a través de medios internos.</t>
  </si>
  <si>
    <t>Actualización HV del SIGEP</t>
  </si>
  <si>
    <t>Ejercicio de innovación abierta</t>
  </si>
  <si>
    <t>Número de acuerdos de gestión suscritos / Número cargos directivos de la EAV *100</t>
  </si>
  <si>
    <t>Entidades Adscritas y/o vinculadas con información publicada</t>
  </si>
  <si>
    <t>Cantidad de información publicada / Total de información que requiere publicación* 100</t>
  </si>
  <si>
    <t>Atención de PRQS verbales de Atención al Ciudadano</t>
  </si>
  <si>
    <t>Número de actividades del Plan de adquisiciones ejecutadas / Total de actividades del Plan adquisiciones programado*100</t>
  </si>
  <si>
    <t>Normas Internacionales NIIF  implementadas</t>
  </si>
  <si>
    <t>Porcentaje de avance en el proceso de alistamiento</t>
  </si>
  <si>
    <t>Sensibilización y acompañamiento a las entidades adscritas, de manera que acojan internamente la obligatoriedad de implementacion de NIIF a partir del 2018</t>
  </si>
  <si>
    <t>2 mesas de trabajo tecnicas</t>
  </si>
  <si>
    <t>Productos socializados</t>
  </si>
  <si>
    <t>Establecer el Impacto del cambio a NIIF en los distintos procesos y procedimientos de las entidades adscritas a traves de las asesorias que cada una de ellas contrate.</t>
  </si>
  <si>
    <t>Documento de diagnostico e impacto en sistemas de información, procesos y procedimientos</t>
  </si>
  <si>
    <t>01/072017</t>
  </si>
  <si>
    <t>Fijar los lineamientos de politica contable que deben manejar cada una de las entidades adscritas, una vez se implementen las NIIF en el 2018</t>
  </si>
  <si>
    <t>Documento de  manual de políticas aprobado por cada entidad adscrita</t>
  </si>
  <si>
    <t>preparacion del ESFA 2018 por parte de cada entidad adscrita</t>
  </si>
  <si>
    <t>Proceso de seguimiento a la ejecución del presupuesto implementado</t>
  </si>
  <si>
    <t>Avance en el proceso de seguimiento a la ejecución financiera de los recursos del presupuesto</t>
  </si>
  <si>
    <t>Realizar reportes periódicos de ejecución financiera y dar alertas</t>
  </si>
  <si>
    <t>Reportes de monitoreo</t>
  </si>
  <si>
    <t>PAC pagado Total / PAC asignado Total</t>
  </si>
  <si>
    <t>Sensibilizacion sobre el manejo eficiente del PAC</t>
  </si>
  <si>
    <t>Mesa de trabajo sobre mejores practicas de utilizacion de PAC</t>
  </si>
  <si>
    <t xml:space="preserve">12 informes </t>
  </si>
  <si>
    <t>Realizar seguimiento a la  ejecución de la reserva constituida por cada dependencia</t>
  </si>
  <si>
    <t>Reporte mensual de  ejecución de las reservas enviado a la OAPF y SGF</t>
  </si>
  <si>
    <t>Realizar seguimiento a las vigencias futuras aprobadas</t>
  </si>
  <si>
    <t>Reporte trimestral de  utilizacion de vigencias futuras enviado a la OAPF y SGF</t>
  </si>
  <si>
    <t>Vigencias Futuras ejecutadas / Vigencias futuras aprobadas* 100</t>
  </si>
  <si>
    <t>Información de los servidores de carrera administrativa actualizada en el registro único de carrea administrativa</t>
  </si>
  <si>
    <t>Área</t>
  </si>
  <si>
    <t>Dependencia</t>
  </si>
  <si>
    <t>Objetivo General</t>
  </si>
  <si>
    <t>Producto  (Definido como un Indicador de Producto)</t>
  </si>
  <si>
    <t>Unidad de Medida</t>
  </si>
  <si>
    <t>Meta 2017</t>
  </si>
  <si>
    <t>Meta después de modificación</t>
  </si>
  <si>
    <t xml:space="preserve">Justificación(es) </t>
  </si>
  <si>
    <t>Soporte de solicitud de justificación (correo, Oficio #, ambos Etc)</t>
  </si>
  <si>
    <t>1 VEPBM</t>
  </si>
  <si>
    <t>Cobertura - PAE</t>
  </si>
  <si>
    <t>Contribuir con el acceso y la permanencia escolar de los niños, niñas y adolescentes en edad escolar, registrados en la matricula oficial.</t>
  </si>
  <si>
    <t>Número</t>
  </si>
  <si>
    <t>Porcentaje</t>
  </si>
  <si>
    <t>Cobertura - Población Vulnerable</t>
  </si>
  <si>
    <t>Incrementar el acceso y  la  permanencia en la educación preescolar, básica y media de los niños, niñas adolescentes, jóvenes y adultos  víctimas del conflicto armado interno en situaciones de riesgo y/o emergencia.</t>
  </si>
  <si>
    <t>Dirección de Cobertura - Población Víctima</t>
  </si>
  <si>
    <t>Cobertura - Infraestructura Construcción</t>
  </si>
  <si>
    <t xml:space="preserve">Incrementar y mejorar la infraestructura educativa para los niveles de educación  preescolar, básica y media en zonas urbana y rural del territorio nacional. </t>
  </si>
  <si>
    <t>Dirección de Calidad Educación Básica</t>
  </si>
  <si>
    <t>Mejorar la Calidad de la educación en los niveles Preescolar, Básica y Media</t>
  </si>
  <si>
    <t>Primera Infancia</t>
  </si>
  <si>
    <t xml:space="preserve">Dotar a las entidades territoriales y los prestadores del servicio  de instrumentos y estrategias de política pública en educación inicial
</t>
  </si>
  <si>
    <t>Fortalecimiento a la Gestión Territorial</t>
  </si>
  <si>
    <t>Fortalecer la capacidad de gestión de las secretarías de educación,  los establecimientos educativos, y la política educativa para grupos étnicos.</t>
  </si>
  <si>
    <t>Calidad - Modelo de Gestión</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</si>
  <si>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</si>
  <si>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10 VES</t>
  </si>
  <si>
    <t>Calidad Superior</t>
  </si>
  <si>
    <t>Aumentar la eficiencia y eficacia del sistema de aseguramiento de la calidad de la educación superior y de la educación para el trabajo y el desarrollo humano.</t>
  </si>
  <si>
    <t>11 VES</t>
  </si>
  <si>
    <t>Dirección de Fomento</t>
  </si>
  <si>
    <t>Fortalecimiento para el acceso y la permanencia en la educación superior con calidad en Colombia</t>
  </si>
  <si>
    <t>14 VES</t>
  </si>
  <si>
    <t>Dirección de Fomento TyT</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</si>
  <si>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</si>
  <si>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18 VES</t>
  </si>
  <si>
    <t>Dirección de Fomento de la Educación Superior</t>
  </si>
  <si>
    <t>Fomentar el acceso con calidad y la permanencia de los estudiantes en la educación superior a través de la asignación de incentivos que permitan disminuir la deserción</t>
  </si>
  <si>
    <t>15 Secretaría General</t>
  </si>
  <si>
    <t>Fortalecer  la gestión sectorial y la capacidad institucional para mejorar la calidad educativa del País</t>
  </si>
  <si>
    <t>POLÍTICA</t>
  </si>
  <si>
    <t>Fuente Financiación (Proyecto Inversión)</t>
  </si>
  <si>
    <t>Valor de  la fuente</t>
  </si>
  <si>
    <t>Área Responsable</t>
  </si>
  <si>
    <t>Actividades Principales</t>
  </si>
  <si>
    <t>Responsable</t>
  </si>
  <si>
    <t>Indicador</t>
  </si>
  <si>
    <t>ICFES                                                                                                                                                                     ICFES                                                                                                                                                                                  ICFES</t>
  </si>
  <si>
    <t>CALIDAD</t>
  </si>
  <si>
    <t>PRUEBAS</t>
  </si>
  <si>
    <t>Esquema tarifario para las pruebas SABER del estado</t>
  </si>
  <si>
    <t>OFICINA ASESORA DE PLANEACIÓN</t>
  </si>
  <si>
    <t>% de actividades ejecutadas en la vigencia/ % de actividades programadas para la vigencia</t>
  </si>
  <si>
    <t>Contar con un  10%  de avance del esquema tarifario que incorpore análisis de costos de la cadena de valor y el punto de equilibrio</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</si>
  <si>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</si>
  <si>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</si>
  <si>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</si>
  <si>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</si>
  <si>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Pruebas adaptativas y pruebas por computador</t>
  </si>
  <si>
    <t>SUBDIRECCIÓN DE PRODUCCIÓN DE INSTRUMENTOS</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</si>
  <si>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</si>
  <si>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</si>
  <si>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Implementación de metodologia SAE para la calificación de las pruebas SABER</t>
  </si>
  <si>
    <t>DIRECCIÓN DE EVALUACIÓN</t>
  </si>
  <si>
    <t xml:space="preserve">Número de establecimientos con resultados de pruebas metodologia SAE/Número de establecimientos proyectados  con aplicación de prueba 3579.  </t>
  </si>
  <si>
    <t>100% de la implementación de la metodologia</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</si>
  <si>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</si>
  <si>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</si>
  <si>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</si>
  <si>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</si>
  <si>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RETROALIMENTACIÓN DE PRUEBAS Y RESULTADOS (INFORMACIÓN MEN)</t>
  </si>
  <si>
    <t>SUBDIRECCIÓN DE ANALISIS Y DIVULGACIÓN</t>
  </si>
  <si>
    <t>% de actividades realizadas /actividades planeadas para la vigencia</t>
  </si>
  <si>
    <t xml:space="preserve">Ejecución del 30% de las actividades del proyecto </t>
  </si>
  <si>
    <t>NUEVOS NEGOCIOS</t>
  </si>
  <si>
    <t>Nuevos negocios para la generación de Ingresos</t>
  </si>
  <si>
    <t>Ingresos corrientes 2015+disponibilidad inicial-excedentes financieros de vigencias anteriores- menos cuentas por cobrar de 2014</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</si>
  <si>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</si>
  <si>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</si>
  <si>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</si>
  <si>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</si>
  <si>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</si>
  <si>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 xml:space="preserve"># de documentos de trabajo </t>
  </si>
  <si>
    <t>ETITC                                                                                                                                                                                       ETITC                                                                                                                                                   ETITC</t>
  </si>
  <si>
    <t>Recursos propios</t>
  </si>
  <si>
    <t>Viceacadémica y
Oficina de Planeación</t>
  </si>
  <si>
    <t>Acreditar los programas de Educación Superior de la ETITC o al menos obtener la visita de pares</t>
  </si>
  <si>
    <t>ETITC</t>
  </si>
  <si>
    <t>Programas de Educación Superior acreditados o con visita de pares/ Programas de Educación Superior de la Escuela</t>
  </si>
  <si>
    <t>INFOTEP SAN JUAN DEL CESAR                                                                                                                                                       INFOTEP SAN JUAN DEL CESAR                                                                                             INFOTEP SAN JUAN DEL CESAR</t>
  </si>
  <si>
    <t>CIERRE DE BRECHAS</t>
  </si>
  <si>
    <t>Académica</t>
  </si>
  <si>
    <t>Realizar los estudios  y diseños de los nuevos programas</t>
  </si>
  <si>
    <t>Nº de programas nuevos con solicitud de registro calificado</t>
  </si>
  <si>
    <t>Diseñar nueves (9)  nuevos programas académicos para solicitud de registro calificado en el CONACES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</si>
  <si>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</si>
  <si>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</si>
  <si>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</si>
  <si>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Docentes en formación en maestrias y doctorados</t>
  </si>
  <si>
    <t>Docentes formados en maestria y doctorados</t>
  </si>
  <si>
    <t>Formar y capacitar estudiante y docentes en las pruebas saber prop</t>
  </si>
  <si>
    <t>Nº de puntos icrementados en el promedio medio en las    competencias lectura, escritura y cuantitativa</t>
  </si>
  <si>
    <t xml:space="preserve">  Incrementar 0,4, cada año, el promedio alcanzanzado en las pruebas saber pro en las  competencias lectura, escritura y cuantitativa, tomando como base los promedios alcanzados en el 2014.</t>
  </si>
  <si>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</si>
  <si>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</si>
  <si>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</si>
  <si>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t>Fortalecer la articulación con cuatros (4) instituciones de educación media</t>
  </si>
  <si>
    <t>Numero de instituciones de educación media fortalecida.</t>
  </si>
  <si>
    <t>Fortalecimiento a  la articulación con cuatro (4) instituciones de educación media</t>
  </si>
  <si>
    <t>Investigación</t>
  </si>
  <si>
    <t>Mejorar las competencia investigativas  de los grupos de investigación y categorizarlo en colciencias</t>
  </si>
  <si>
    <t xml:space="preserve">Numero de grupos de investigación categorizados en colciencias </t>
  </si>
  <si>
    <t>Categorizar un(1) grupo en Colciencia ( linea base 0)</t>
  </si>
  <si>
    <t>INSTITUTO TOLIMENSE DE FORMACION TECNICA PROFESIONAL ITFIP                                                                                                                     INSTITUTO TOLIMENSE DE FORMACION TECNICA PROFESIONAL ITFIP</t>
  </si>
  <si>
    <t xml:space="preserve">CALIDAD </t>
  </si>
  <si>
    <t>NACIÓN</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</si>
  <si>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</si>
  <si>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</si>
  <si>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</si>
  <si>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</si>
  <si>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</si>
  <si>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INTENALCO                                                                                                                                                   INTENALCO                                                                                                                                               INTENALCO</t>
  </si>
  <si>
    <t>Mejorar la Calidad de la educación en todos los niveles</t>
  </si>
  <si>
    <t xml:space="preserve">Propios </t>
  </si>
  <si>
    <t>Vicerrectoría Académica</t>
  </si>
  <si>
    <t xml:space="preserve">Recibir visita institucional para la reedición por ciclos propedéuticos </t>
  </si>
  <si>
    <t>Toda la Institución</t>
  </si>
  <si>
    <t>N° de visitas atendidas</t>
  </si>
  <si>
    <t>Redefinición Institucional por ciclos propedéuticos</t>
  </si>
  <si>
    <t>Planeación</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</si>
  <si>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</si>
  <si>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</si>
  <si>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</si>
  <si>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</si>
  <si>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</si>
  <si>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</si>
  <si>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</si>
  <si>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</si>
  <si>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</si>
  <si>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</si>
  <si>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</si>
  <si>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</si>
  <si>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</si>
  <si>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</si>
  <si>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</si>
  <si>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</si>
  <si>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Nación (BPIN 2013011000074)</t>
  </si>
  <si>
    <t>Elaborar y ejecutar del plan de inversión para la vigencia</t>
  </si>
  <si>
    <t>% de ejecución del plan de inversiones</t>
  </si>
  <si>
    <t>% ejecución del plan de inversiones de dotación de la nueva sede construida</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</si>
  <si>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</si>
  <si>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</si>
  <si>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</si>
  <si>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N° total de estudiantes nuevos matriculados en las los dos periodos académicos de la vigencia</t>
  </si>
  <si>
    <t>1000 Estudiantes nuevos matriculados en los dos periodos académicos de la vigencia</t>
  </si>
  <si>
    <t>Coordinador de articulación académica</t>
  </si>
  <si>
    <t>N° total de estudiantes matriculados en articulación académica</t>
  </si>
  <si>
    <t>200 Estudiantes nuevos matriculados en articulación académica</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</si>
  <si>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</si>
  <si>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</si>
  <si>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</si>
  <si>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</si>
  <si>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</si>
  <si>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</si>
  <si>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</si>
  <si>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</si>
  <si>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</si>
  <si>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 xml:space="preserve">Adjudicar subsidios:
Subsidios de matrícula adjudicados a Mejores Bachilleres - Ley 1546 de 2012
</t>
  </si>
  <si>
    <t>Número de  Nuevos créditos condonables adjudicados</t>
  </si>
  <si>
    <t>Renovar Subsidios:
Subsidios de sostenimiento a los mejores bachilleres - Ley 1546 de 2012</t>
  </si>
  <si>
    <t>Número de  Renovaciones realizadas</t>
  </si>
  <si>
    <t>Renovar Créditos.
Renovación de créditos educativos a los mejores bachilleres (Decreto 644 Art. 6)</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</si>
  <si>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</si>
  <si>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</si>
  <si>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</si>
  <si>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Renovar Subsidios:
Subsidios de sostenimiento renovados a grupos focalizados por Sisbén  - Condonación del 25% sobre el crédito educativo</t>
  </si>
  <si>
    <t xml:space="preserve">Número de  Renovaciones de
subsidios de sostenimiento </t>
  </si>
  <si>
    <t>Condonar el 25% de la matricula a los estudiantes de educacion superior desde 2011</t>
  </si>
  <si>
    <t>Número de  Condonaciones del 25%</t>
  </si>
  <si>
    <t xml:space="preserve">Adjudicar créditos condonables: 
Créditos condonables adjudicados a poblacion en condición de discapacidad </t>
  </si>
  <si>
    <t xml:space="preserve">Número de  Adjudicaciones créditos condonables
</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</si>
  <si>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</si>
  <si>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</si>
  <si>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</si>
  <si>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</si>
  <si>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</si>
  <si>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</si>
  <si>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</si>
  <si>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</si>
  <si>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</si>
  <si>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</si>
  <si>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</si>
  <si>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</si>
  <si>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</si>
  <si>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</si>
  <si>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</si>
  <si>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Renovar Créditos:
Créditos educativos renovados a Médicos para realizar especializaciones en salud</t>
  </si>
  <si>
    <t>Incrementar el acceso a la educación superior de posgrados</t>
  </si>
  <si>
    <t>Número de  nuevas becas adjudicadas para maestría</t>
  </si>
  <si>
    <t>Adjudicar la beca Alfonso Lopez Michelsen para Derecho Internacional Humanitario:
Créditos educativos adjudicados para Posgrado DIH</t>
  </si>
  <si>
    <t xml:space="preserve"> Beca adjudicada</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</si>
  <si>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</si>
  <si>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</si>
  <si>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</si>
  <si>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Renovar Subsidios de sostenimiento Ser Pilo Paga 2015 - 2016</t>
  </si>
  <si>
    <t>Número de  Renovaciones de  Subsidios de sostenimiento Ser Pilo Paga 2015 - 2016</t>
  </si>
  <si>
    <t>Adjudicar nuevos créditos para Ser Pilo Paga 2017</t>
  </si>
  <si>
    <t>Número de  Adjudicaciones de nuevos créditos para Ser Pilo Paga 2017</t>
  </si>
  <si>
    <t>Adjudicar nuevos subsidios para Ser Pilo Paga 2017</t>
  </si>
  <si>
    <t>Número de  Adjudicaciones de nuevos subsidios para Ser Pilo Paga 2017</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</si>
  <si>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</si>
  <si>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</si>
  <si>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</si>
  <si>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Renovar Créditos en todas las líneas de financiación</t>
  </si>
  <si>
    <t>Número de  Renovaciones de Créditos en todas las líneas de financiación</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</si>
  <si>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</si>
  <si>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</si>
  <si>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</si>
  <si>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</si>
  <si>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</si>
  <si>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</si>
  <si>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</si>
  <si>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</si>
  <si>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</si>
  <si>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</si>
  <si>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FODESEP                                                                                                                                                                    FODESEP                                                                                                                                                                                  FODESEP</t>
  </si>
  <si>
    <t>Gestión Misional y de Gobierno</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</si>
  <si>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</si>
  <si>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</si>
  <si>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</si>
  <si>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</si>
  <si>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</si>
  <si>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</si>
  <si>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</si>
  <si>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</si>
  <si>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</si>
  <si>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</si>
  <si>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</si>
  <si>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</si>
  <si>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</si>
  <si>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</si>
  <si>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</si>
  <si>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</si>
  <si>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</si>
  <si>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</si>
  <si>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</si>
  <si>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</si>
  <si>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</si>
  <si>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</si>
  <si>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</si>
  <si>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</si>
  <si>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</si>
  <si>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</si>
  <si>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</si>
  <si>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</si>
  <si>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</si>
  <si>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</si>
  <si>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</si>
  <si>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</si>
  <si>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</si>
  <si>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</si>
  <si>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</si>
  <si>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</si>
  <si>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</si>
  <si>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</si>
  <si>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</si>
  <si>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</si>
  <si>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</si>
  <si>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</si>
  <si>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</si>
  <si>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</si>
  <si>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</si>
  <si>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</si>
  <si>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</si>
  <si>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</si>
  <si>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</si>
  <si>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</si>
  <si>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INSOR                                                                                                                                                                                   INSOR                                                                                                                                                  INSOR</t>
  </si>
  <si>
    <t>2203-0700-1 / 
propios 20 - 21</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</si>
  <si>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</si>
  <si>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</si>
  <si>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</si>
  <si>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t>Una estrategia integral para el mejoramiento de la cobertura y  calidad de la educación de la población sorda implementada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</si>
  <si>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</si>
  <si>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</si>
  <si>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</si>
  <si>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</si>
  <si>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2203-0700-1
nación 10</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</si>
  <si>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</si>
  <si>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</si>
  <si>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</si>
  <si>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</si>
  <si>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</si>
  <si>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</si>
  <si>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</si>
  <si>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</si>
  <si>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</si>
  <si>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2203-0700-1
nacion 10</t>
  </si>
  <si>
    <t>BIENESTAR UNIVERSITARIO</t>
  </si>
  <si>
    <t>GESTIÓN MISIONAL Y DE GOBIERNO</t>
  </si>
  <si>
    <t>Política</t>
  </si>
  <si>
    <t>NA</t>
  </si>
  <si>
    <t>GESTION MISIONAL</t>
  </si>
  <si>
    <t>Presupuesto de inversión</t>
  </si>
  <si>
    <t>Subdirección Técnica</t>
  </si>
  <si>
    <t>Ejecutar la fase II del nuevo modelo de asistencia técnica</t>
  </si>
  <si>
    <t>Subdirección  Técnica</t>
  </si>
  <si>
    <t>100% de la fase II del nuevo modelo de asistencia técnica ejecutado</t>
  </si>
  <si>
    <t xml:space="preserve">Producir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</si>
  <si>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</si>
  <si>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Promover las descargas de libros digitales accesibles de la biblioteca virtual para personas con discapacidad visual </t>
  </si>
  <si>
    <t>Desarrollar el 100% de las actividades programadas para fortalecer la atención de PQRS verbales</t>
  </si>
  <si>
    <t>Diseñar e implementar el 100% la estrategia de rendición de cuentas</t>
  </si>
  <si>
    <t>Número de actividades realizadas / Total de actividades planeadas * 100</t>
  </si>
  <si>
    <r>
      <t>Publicar la Información</t>
    </r>
    <r>
      <rPr>
        <sz val="12"/>
        <color rgb="FFFF0000"/>
        <rFont val="Arial"/>
        <family val="2"/>
      </rPr>
      <t xml:space="preserve"> </t>
    </r>
    <r>
      <rPr>
        <sz val="12"/>
        <color theme="1"/>
        <rFont val="Arial"/>
        <family val="2"/>
      </rPr>
      <t>establecida en la ley 1712 de 2014, decreto 103 de 2015, Resolición 3564 de 2015 MinTIC y demás normatividad aplicable</t>
    </r>
  </si>
  <si>
    <t>Diseñar los portales para equipos móviles para radicación de PQRS - Gobierno en línea.</t>
  </si>
  <si>
    <t>Espacios para revisión y ajuste a riesgos de corrupción</t>
  </si>
  <si>
    <t xml:space="preserve">Diseñar o ajustar la estrategia para la administrción de los riesgos de corrupción </t>
  </si>
  <si>
    <t>Publicación de matriz de riesgos de corrupción</t>
  </si>
  <si>
    <t>Matriz de riesgos de corrupción publicada</t>
  </si>
  <si>
    <t>Matriz de riesgos actualizada</t>
  </si>
  <si>
    <t>Actualizar la información publicada debido a ajustes y/o modificaciones</t>
  </si>
  <si>
    <t>Formular un Plan de espacios de dialogo e incentivos de rendición de cuentas para el 2017 (Art. 53 Ley 1757 de 2015).</t>
  </si>
  <si>
    <t>Evaluar la estrategia de rendición de cuentas de forma general y por cada espacio</t>
  </si>
  <si>
    <t>Implementar política de accesibilidad</t>
  </si>
  <si>
    <t>Socializacion con las entidades adscritas  de los avances del Ministerio,  frente al proceso de alistamiento (socializacion de los productos del contrato con BDO) liderado por el MEN</t>
  </si>
  <si>
    <t>Promover la ejecución adecuada y oportuna del 97% de los recursos del presupuesto de cada entidad</t>
  </si>
  <si>
    <t>ICFES</t>
  </si>
  <si>
    <t>ICETEX</t>
  </si>
  <si>
    <t>INSOR</t>
  </si>
  <si>
    <t>INTENALCO</t>
  </si>
  <si>
    <t>INFOTEP SAN JUAN DEL CESAR</t>
  </si>
  <si>
    <t xml:space="preserve">Cumplimiento del indicador % (Acumulado)                     </t>
  </si>
  <si>
    <t>DISPOSICIÓN DE LA EVIDENCIA</t>
  </si>
  <si>
    <t>ACCION INMEDIATA A TOMAR</t>
  </si>
  <si>
    <t>DESCRIPCIÓN DE LA EVIDENCIA</t>
  </si>
  <si>
    <t>Código:</t>
  </si>
  <si>
    <t>Versión:</t>
  </si>
  <si>
    <t>Fecha de elaboración:</t>
  </si>
  <si>
    <t>SEGUIMIENTO PLAN SECTORIAL</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</si>
  <si>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</si>
  <si>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Entidad Responsable</t>
  </si>
  <si>
    <t>ITIFP TOLIMA</t>
  </si>
  <si>
    <t xml:space="preserve">FODESEP  </t>
  </si>
  <si>
    <r>
      <t xml:space="preserve">30 entidades territoriales fortalecidas para ofrecer educación pertinente para las personas sordas </t>
    </r>
    <r>
      <rPr>
        <sz val="10"/>
        <rFont val="Verdana"/>
        <family val="2"/>
      </rPr>
      <t xml:space="preserve">e insitituciones educativas asesoradas para la organización de la oferta educativa y acceso a la educación para la Población Sorda
</t>
    </r>
  </si>
  <si>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</si>
  <si>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</si>
  <si>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</si>
  <si>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</si>
  <si>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</si>
  <si>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</si>
  <si>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</si>
  <si>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</si>
  <si>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Implementar estrategias y/o procesos para garantizar el acceso, permanencia y graduación de los estudiantes del INFOTEP.</t>
  </si>
  <si>
    <t>Número de estrategias y/o procesos implementados (porcentaje de estrategias ejecutadas vs. Planeadas)</t>
  </si>
  <si>
    <t>Implementar estrategias para el fomento y la apropiación de la investigación en el INFOTEP.</t>
  </si>
  <si>
    <t>COORDINACIÓN DE INVESTIGACIÓN</t>
  </si>
  <si>
    <t>Número de estrategias para el fomento y la apropiación de la investigación ejecutadas</t>
  </si>
  <si>
    <t>EXTENSION Y PROYECCION SOCIAL</t>
  </si>
  <si>
    <t>Vincular estudiantes a programas de educación contínua del INFOTEP</t>
  </si>
  <si>
    <t>COORDINACIÓN DE EXTENSIÓN Y PROYECCION SOCIAL</t>
  </si>
  <si>
    <t>Número de estudiantes vinculados  en programas de educacion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</si>
  <si>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</si>
  <si>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</si>
  <si>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</si>
  <si>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</si>
  <si>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</si>
  <si>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</si>
  <si>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Programar actividad para integrar a los egresados del INFOTEP con su comunidad</t>
  </si>
  <si>
    <t>Número de actividades programadas para los egresados de Infotep realizadas</t>
  </si>
  <si>
    <t>NACIÓN (HONORARIOS)</t>
  </si>
  <si>
    <t>Desarrollar procesos para el fortalecimiento del emprendimiento con la comunidad vinculada a nuestra institución</t>
  </si>
  <si>
    <t>Procesos para el fortalecimiento del emprendimiento en la comunidad vinculada a la institucion implementados</t>
  </si>
  <si>
    <t>Realizar actividades para el fortalecimiento de la internacionalización de nuestra institución</t>
  </si>
  <si>
    <t>Procesos para el fortalecimiento de la internacionalización de la institución implementados</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</si>
  <si>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theme="1"/>
        <rFont val="Arial"/>
        <family val="2"/>
      </rPr>
      <t>)</t>
    </r>
  </si>
  <si>
    <t>Ejecutar el Plan de Acción de Bienestar Universitario</t>
  </si>
  <si>
    <t>(Número de metas ejecutadas del Plan de Acción del Proceso de Bienestar Universitario / Número de metas programadas) X 100</t>
  </si>
  <si>
    <t>INCI                                                                                                                                                                     INCI                                                                                                                                                  INCI</t>
  </si>
  <si>
    <t>MINISTERIO DE EDUCACIÓN NACIONAL                                                                                                                                                                                                                                                                                                  MINISTERIO DE EDUCACIÓN NACIONAL</t>
  </si>
  <si>
    <t>ENTIDADES ADSCRITAS Y VINCULDAS AL MINISTERIO DE EDUCACION NACIONAL                                                                                                                                                                                  ENTIDADES ADSCRITAS Y VINCULDAS AL MINISTERIO DE EDUCACION NACIONAL</t>
  </si>
  <si>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</si>
  <si>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</si>
  <si>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</si>
  <si>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</si>
  <si>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</si>
  <si>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</si>
  <si>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t>NR</t>
  </si>
  <si>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</si>
  <si>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</si>
  <si>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</si>
  <si>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t>La Plan Nacional de Lectura se encuentra en proceso de Planeación de los procesos de formación para la vigencia 2017.</t>
  </si>
  <si>
    <t>La Plan Nacional de Lectura se encuentra en proceso de Planeación de los procesos de formación para la vigencia 2017. SIC</t>
  </si>
  <si>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</si>
  <si>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</si>
  <si>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</si>
  <si>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</si>
  <si>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</si>
  <si>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</si>
  <si>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</si>
  <si>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</si>
  <si>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</si>
  <si>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</si>
  <si>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t>Se ha prestado asistencia técnica en el proceso de certificación de municipios menores de 100 mil habitantes a los municipios de Funza (Cundinamarca) y Barrancas (La Guajira)</t>
  </si>
  <si>
    <t>Se remitió a las 95 ETC Documento de orientaciones con los lineamientos para inspección y vigilancia 2017. Se ha dado retroalimentación a 9 seguimientos a planes operativos de inspección y vigilancia 2016 y a 5 de la formulación del 2017.</t>
  </si>
  <si>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</si>
  <si>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</si>
  <si>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t>no se recibieron solicitudes de acreditaciones.</t>
  </si>
  <si>
    <t>En el mes de marzo se realizaron 3 visitas para reforzar a las IES con programas del área de la salud en el diligenciamiento de los documentos que se deben presentar para los diferentes trámites ante la Direcciòn de Aseguramiento.</t>
  </si>
  <si>
    <t>La adjudicación de estos créditos condonables se realizará en el segundo semestre.</t>
  </si>
  <si>
    <t>Se analizaron las diferentes formas de seleccionar las instituciones que serán sujetas de acompañamiento para mejorar condiciones de calidad y la IES que brindará dicho acompañamiento</t>
  </si>
  <si>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</si>
  <si>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t>Al mes de febrero se han renovado 59 créditos a los mejores bachilleres.</t>
  </si>
  <si>
    <t>No se han desembolsado recursos para adjudicar subsidios de sostenimiento, toda vez que los recursos del PAC llegaron a finales del mes de febrero por lo cual se iniciará el proceso de giro a partir del mes de marzo.</t>
  </si>
  <si>
    <t xml:space="preserve">Al mes de febrero se han desembolsado 13.484 giros de subsidio de sostenimiento. </t>
  </si>
  <si>
    <t>Al cierre de febrero no se ha suscrito el convenio respectivo y la adjudicación de estos créditos se realizará en el segundo semestre.</t>
  </si>
  <si>
    <t>La adjudicación de estos créditos condonables se realizarán en el segundo semestre.</t>
  </si>
  <si>
    <t>Al mes de febrero se han efectuado 1.158 renovaciones. Las renovaciones de este Fondo se realizan durante todo el semestre.</t>
  </si>
  <si>
    <t>Al mes de febrero se han efectuado 994 renovaciones. Las renovaciones de este Fondo se realizan durante todo el semestre.</t>
  </si>
  <si>
    <t>Al cierre de enero no se ha suscrito el convenio respectivo y la adjudicación de estos créditos se realizará en el segundo semestre.</t>
  </si>
  <si>
    <t>La adjudicación de estos créditos se realizará en el segundo semestre.</t>
  </si>
  <si>
    <t>la meta para este indicador es 0</t>
  </si>
  <si>
    <t>Al mes de febrero se han efectuado 3.045 renovaciones. Las renovaciones de este Fondo se realizan durante todo el semestre.</t>
  </si>
  <si>
    <t>La adjudicación de estas becas se realizará en el segundo semestre.</t>
  </si>
  <si>
    <t>Las renovaciones están abiertas hasta febrero 2017</t>
  </si>
  <si>
    <t>La convocatoria se encuentra abierta y está en periodo de legalización para realizar desembolsos en el mes de febrero, una vez se cuente con los recursos situados del PAC.</t>
  </si>
  <si>
    <t>En el mes de febrero se desembolsaron 123 créditos con subsidio de tasa.</t>
  </si>
  <si>
    <t>Al mes de febrero se han renovado 35.247 créditos con subsidio de tasa.</t>
  </si>
  <si>
    <t>No se han desembolsado recursos para ajuste de tasas en periodo de amortización, toda vez que no se ha situado PAC por parte de la Nación.</t>
  </si>
  <si>
    <t>Al mes de febrero se han renovado 29 créditos para maestros</t>
  </si>
  <si>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</si>
  <si>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</si>
  <si>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 xml:space="preserve">No aplica </t>
  </si>
  <si>
    <t>Apoyar la formación de tres (3) docentes en maetrías</t>
  </si>
  <si>
    <t>Se ha venido trabajando en la revisión y ajuste de la cadena de valor y desarrollo del ERP para lograr un costeo por etapas.</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</si>
  <si>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</si>
  <si>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</si>
  <si>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No se reporta avance en esta actividad teniendo en cuenta que no hay acciones programadas para el primer trimestre</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</si>
  <si>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</si>
  <si>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</si>
  <si>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Durante el primer trimestre del año se suscribieron  2 contratos, uno con la SED y otro con el MEN.</t>
  </si>
  <si>
    <t>Para el primer trimestre, el equipo de trabajo está conformado por 8 personas con maestria</t>
  </si>
  <si>
    <r>
      <t xml:space="preserve">Este avance del 50% esta representado en </t>
    </r>
    <r>
      <rPr>
        <b/>
        <i/>
        <sz val="10"/>
        <rFont val="Calibri"/>
        <family val="2"/>
        <scheme val="minor"/>
      </rPr>
      <t xml:space="preserve">"una jornada pedagogica sobre  toeria sobre estilos de aprendizaje"(contrato004 del 25 de marzo 2017)" </t>
    </r>
    <r>
      <rPr>
        <sz val="10"/>
        <rFont val="Calibri"/>
        <family val="2"/>
        <scheme val="minor"/>
      </rPr>
      <t>a cuarenta docentes.</t>
    </r>
  </si>
  <si>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</si>
  <si>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 xml:space="preserve">Al 31 de marzo de 2017 no se han recaudado ingresos por concepto de cursos de extensión y educación continua, se proyecta empezar la ofertas de educación continua en el mes de  mayo.  </t>
  </si>
  <si>
    <t>A la fecha la institución cuenta con 219 estudiantes matriculados en los programas de educación para el trabajo y desarrollo humano.</t>
  </si>
  <si>
    <t>A la fecha la institución cuenta con 1355 estudiantes en los programas técnicos profesionales en las jornadas de mañana, tarde y noche.</t>
  </si>
  <si>
    <t>Al 31 de marzo de 2017 se cuenta con 422 estudiantes nuevos en los diferentes programas técnicos profesionales que ofrece la institución.</t>
  </si>
  <si>
    <t>Se cuenta con el documento del plan estratégico de internacionalización en su fase de elaboración, esta a la espera de su revisión y aprobación por parte del comité de desarrollo administrativo.</t>
  </si>
  <si>
    <t>Esta actividad se programó para inició en el segundo trimestre del año.</t>
  </si>
  <si>
    <t xml:space="preserve">Se suscribió acuerdo de voluntades con ACIESCA </t>
  </si>
  <si>
    <t xml:space="preserve">Se participo activamente en la construcción del Plan Decenal de Educación como miembros de la Comisión Gestora. </t>
  </si>
  <si>
    <t xml:space="preserve">Se acompaño a las IES afiliadas </t>
  </si>
  <si>
    <t>Al mes de marzo se han desembolsado 132 nuevos créditos a los mejores bachilleres.</t>
  </si>
  <si>
    <t>Al mes de marzo se han renovado 57 subsidios a los mejores bachilleres.</t>
  </si>
  <si>
    <t>Al mes de marzo se han renovado 91 créditos a los mejores bachilleres.</t>
  </si>
  <si>
    <t>No se han desembolsado recursos para adjudicar subsidios de sostenimiento de beneficiarios nuevos por cuanto se encuentran en proceso de retiro de las tarjetas recargables o activando el mecanismo de giro.</t>
  </si>
  <si>
    <t>Al mes de marzo se han desembolsado 45.623 giros de subsidio de sostenimiento.</t>
  </si>
  <si>
    <t>Estas condonaciones se realizan durante todo el año, una vez verificado el cumplimiento de los requisitos. A la fecha se han realizado 447 solicitudes de condonación.</t>
  </si>
  <si>
    <t>Al cierre de marzo no se ha suscrito el convenio respectivo y la adjudicación de estos créditos se realizará en el segundo semestre.</t>
  </si>
  <si>
    <t>Al mes de marzo se han efectuado 1.558 renovaciones.</t>
  </si>
  <si>
    <t>Al mes de marzo se han efectuado 7.686 renovaciones.</t>
  </si>
  <si>
    <t>No se apropiaron recursos en 2017 para nuevas adjudicaciones en el presupuesto del sector educación.</t>
  </si>
  <si>
    <t>Al mes de marzo se han efectuado 3.142 renovaciones.
Las renovaciones de este Fondo se realizan durante todo el semestre.</t>
  </si>
  <si>
    <t>La adjudicación de esta beca se realizará en el segundo semestre.</t>
  </si>
  <si>
    <t xml:space="preserve">Al mes de marzo se han efectuado 14.301 giros. 
</t>
  </si>
  <si>
    <t xml:space="preserve">Al mes de marzo se han efectuado 19.917 giros.
</t>
  </si>
  <si>
    <t xml:space="preserve">Al mes de marzo se han efectuado 1.017 giros. </t>
  </si>
  <si>
    <t xml:space="preserve">Al mes de marzo se han efectuado 8.220 giros. </t>
  </si>
  <si>
    <t>Hasta el mes de marzo se desembolsaron 7.392 créditos con subsidio de tasa.</t>
  </si>
  <si>
    <t>Al mes de marzo se han renovado 87.423 créditos con subsidio de tasa.</t>
  </si>
  <si>
    <t>Al mes de marzo se han renovado 36 créditos para maestros</t>
  </si>
  <si>
    <t>Estas condonaciones se realizan durante todo el año, una vez verificado el cumplimiento de los requisitos. A la fecha se han realizado 24 solicitudes de condonación.</t>
  </si>
  <si>
    <t xml:space="preserve">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</si>
  <si>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Se elabora el Plan General de Asesorías para las nuevas entidades territoriales. Se adelantan procesos de Asesoría en la ciudad de Popayán por medio de su operador Distribuidora Asiri; en la ciudad de Tunja y Ciénaga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</si>
  <si>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</si>
  <si>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</si>
  <si>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Se diseña y se estructura el plan curricular de las áreas de matemáticas, ciencias, lenguaje y sociales. Adicionalmente se elabora el guión 1 de materiales educativos.</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</si>
  <si>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</si>
  <si>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Aumento de la cobertura estudiantil con 65 nuevos estudiantes matriculados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</si>
  <si>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</si>
  <si>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El proyecto estuvo bloqueado hasta mediados de febrero; inmediatamente se iniciaron gestiones para la realización de convenios.  Se espera que finalizado el primer semestre se encuentre realizado el 60% de las metas planeadas.</t>
  </si>
  <si>
    <t>Actualmente se encuentran matriculados 30 estudiantes en programas de educación continua</t>
  </si>
  <si>
    <t>Se logró nuevamente  la vinculación del l Institución Educativa Brooks Hill.</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</si>
  <si>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</si>
  <si>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</si>
  <si>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Se inicia el proceso de contratación para el mes de Abril</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</si>
  <si>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</si>
  <si>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</si>
  <si>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Se inició la ejecución la fase II del nuevo modelo de asistencia técnica, para lo cual se ha elaborado el nuevo modelo de datos.</t>
  </si>
  <si>
    <t xml:space="preserve">Se han producido 12210 libros y textos escolares en formatos accesibles de braille, relieve, macrotipo y digitales y otras ayudas técnicas para la población con discapacidad visual </t>
  </si>
  <si>
    <t xml:space="preserve">Se han producido 1168 libros y textos escolares producidos  en formato digital accesible para las personas con discapacidad visual </t>
  </si>
  <si>
    <t xml:space="preserve">Se han producido 983 descargas de libros digitales accesibles de la biblioteca virtual para personas con discapacidad visual </t>
  </si>
  <si>
    <t>Este avance está representado en dos capacitaciones que se relalizaron para fortalecer los grupos de investigaciones en  administración de la investigación en los grupos de investigación y Técnicas y métodos de  investigativas , los dias 25 de enero y 8 de febrero respectivamente.</t>
  </si>
  <si>
    <t>Este avance del 25% está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</si>
  <si>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avance del 33% está representado  en el diseño de la estrategia y el programa radial y publicidad que se hizo en el mes de enero y febrero.</t>
  </si>
  <si>
    <t>En este avance el 25% está representado en el apoyo que se dio a dos docentes para continuar con sus estudios de maestria el cual se puede evidenciar mediante las resoluciones de apoyo n° 016 del 23 de enero y n° 18 del 24 de enero.</t>
  </si>
  <si>
    <r>
      <t>Este avance del 40% está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scheme val="minor"/>
      </rPr>
      <t>el fortalecimiento Saber Pro"</t>
    </r>
  </si>
  <si>
    <t>Este avance del 25% está representado en acciones que llevaron acabo con los estudiantes de articulación: una jornada de indución y un taller sobre inteligencia emocional</t>
  </si>
  <si>
    <t>Se está recopilando la información de los contratos de alimentación escolar de las ETC para conocer el número de raciones contratadas que deben ser entregadas por el respectivo operador y hacer la consolidación del total nacional.</t>
  </si>
  <si>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</si>
  <si>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t>Fortalecimiento tecnologico y de sistemas de información</t>
  </si>
  <si>
    <t>1. Plan Formulado e implementado</t>
  </si>
  <si>
    <t>Avance matriz estrategia de coherencia administrativa y buen gobierno.</t>
  </si>
  <si>
    <t>Diagnosticar el cumplimiento de la estrategia de coherencia administrativa y buen gobierno.</t>
  </si>
  <si>
    <t>1. Diagnostico de estretegia de coherencia administrativa y buen gobierno.
2. Establecer Plan.
3. Ejecutar Plan.
4. Realizar seguimiento al Plan.</t>
  </si>
  <si>
    <t>1. Diagnostico Matriz.
2. Plan de trabajo.</t>
  </si>
  <si>
    <t>Formular y ejecutar el Plan de Racionalización de Trámites</t>
  </si>
  <si>
    <t>Porcentaje de ejecución actividades programadas</t>
  </si>
  <si>
    <t>1. Plan de Racionalización de Trámites
2. Seguimiento al Plan de Racionalización de Trámites</t>
  </si>
  <si>
    <t>Formular y ejecutar el Plan para la implementación de la Estrategia de Gobierno en Línea de acuerdo con las fases establecidas por MINTIC.</t>
  </si>
  <si>
    <t>Plan  de la Estrategia de Gobierno en Línea</t>
  </si>
  <si>
    <t>1. Formular Plan  de la Estrategia de Gobierno en Línea
2. Aprobación del MEN del Plan  de la Estrategia de Gobierno en Línea
3.Socializar Plan  de la Estrategia de Gobierno en Línea.
4. Ejecutar Plan  de la Estrategia de Gobierno en Línea.
5. Hacer seguimiento al Plan  de la Estrategia de Gobierno en Línea.</t>
  </si>
  <si>
    <t>Formular y ejecutar el Plan de implementación del Sistema de gestión documental, acorde con las directrices del Archivo General de la Nación.</t>
  </si>
  <si>
    <t>Plan de implementación del Sistema de gestión documental</t>
  </si>
  <si>
    <t xml:space="preserve">1. Formular el Plan de implementación del Sistema de gestión documental.
2. Socializar el Plan de implementación del Sistema de gestión documental.
3. Ejecutar el Plan de implementación del Sistema de gestión documental.
4. Realizar seguimiento al Plan de implementación del Sistema de gestión documental.
</t>
  </si>
  <si>
    <t xml:space="preserve">Ejecutar el 100% del plan de implementación, sostenimiento y mejora de los SGC, SGSST, SGSI y el cumplimiento de requisitos mínimos legales ambientales vigentes aplicables a las actividades administrativas y las actividades del componente de transformación de la estrategia de gobierno el línea Política de Cero Papel. </t>
  </si>
  <si>
    <t>1. Formular Plan por Sistema
2. Ejecutar Plan por Sistema
3. Realizar seguimiento al Plan por Sistema</t>
  </si>
  <si>
    <t>1. Formular Plan de Racionalización de Trámites.
2. Aprobación del DAFP
3. Actualizar Plan de Racionalización de Trámites en el SUIT.
4. Socializar Plan de Racionalización de Trámites.
5. Ejecutar Plan de Racionalización de Trámites.
6. Realizar monitoreo y seguimiento al Plan de Racionalización de Trámites en el SUIT.
7. Diseño de herramienta de evaluación de impacto del Plan de Racionalización de Trámites.</t>
  </si>
  <si>
    <t xml:space="preserve">Formular y ejecutar el plan de implementación de las NIIF en la Entidad </t>
  </si>
  <si>
    <t>FECHA 
DE 
EJECUCIÓN</t>
  </si>
  <si>
    <t>Definir el plan de implementación de las NIIF en la entidad</t>
  </si>
  <si>
    <t>Plan de implementación</t>
  </si>
  <si>
    <t>Desarrollar acciones establecidas en el plan de implementación de las NIIF en la entidad</t>
  </si>
  <si>
    <t>Acciones desarrolladas</t>
  </si>
  <si>
    <t>Realizar seguimiento al avance de la implementación del plan</t>
  </si>
  <si>
    <t xml:space="preserve">Informe de avance </t>
  </si>
  <si>
    <t>Elaborar / ajustar los procesos y procedimientos conforme los estándares establecidos en la implementación de las NIIF</t>
  </si>
  <si>
    <t>procesos y procedimientos ajustados</t>
  </si>
  <si>
    <t>Formular presupuesto de inversión 2018 de acuerdo al marco normativo</t>
  </si>
  <si>
    <t>Presupuesto de inversión 2018 formulado en los tiempos establecidos</t>
  </si>
  <si>
    <t>Presupuesto de inversión 2018</t>
  </si>
  <si>
    <t>Formular el presupuesto de inversión 2018</t>
  </si>
  <si>
    <t xml:space="preserve">Alcanzar una ejecución mensual del PAC  del 95% </t>
  </si>
  <si>
    <t>Establecer el nivel de ejecución mensual de las reservas presupuestales durante la vigencia. (Cuando aplique)</t>
  </si>
  <si>
    <t>Optimizar en un 100% el uso de Vigencias Futuras, según acuerdo de ejecución (Cuando aplique)</t>
  </si>
  <si>
    <t>100% de cumplimiento del plan anticorrupción y atención al ciudadano</t>
  </si>
  <si>
    <t>Ejecución del plan anticorrupción y atención al ciudadano</t>
  </si>
  <si>
    <t>Actividades ejecutadas / Actividades Planeadas 100%</t>
  </si>
  <si>
    <t>Revísar  y ajustar el plan con observaciones  recibidas</t>
  </si>
  <si>
    <t xml:space="preserve">Plan ajustado
</t>
  </si>
  <si>
    <t>Publicar el plan anticorrupción y atención al ciudadano</t>
  </si>
  <si>
    <t>Plan publicado</t>
  </si>
  <si>
    <t>Realizar evaluación cuatrimestral del cumplimiento del plan anticorrupción y atención al ciudadano</t>
  </si>
  <si>
    <t>Evaluaciones cuatrimestrales realizadas y publicadas</t>
  </si>
  <si>
    <t xml:space="preserve">Matriz de riesgos de corrupción actualizada  y publicada en las entidades del sector </t>
  </si>
  <si>
    <t xml:space="preserve">Actualización de la Matriz de riesgos de corrupción </t>
  </si>
  <si>
    <t>Matriz de riesgos de corrupción actualizada y publicada</t>
  </si>
  <si>
    <t xml:space="preserve">Estrategia para la administración de los riesgos de corrupción </t>
  </si>
  <si>
    <t xml:space="preserve">Fortalecer el acceso a la información pública </t>
  </si>
  <si>
    <t>100% de actividades programadas para documentar un manual de atención al ciudadano, que contenga los protocolos establecidos por el Programa Nacional de Servicio al Ciudadano del DNP</t>
  </si>
  <si>
    <t>Cumplimiento de actividades de la estrategia para documentación del manual</t>
  </si>
  <si>
    <t>Elaborar manual de atención al ciudadano con base en los lineamientos establecidos por el Programa Nacional de Servicio al Ciudadano del DNP</t>
  </si>
  <si>
    <t>Manual de atención al ciudadano, publicado y socializado</t>
  </si>
  <si>
    <t>Publicar el manual de atención al ciudadano</t>
  </si>
  <si>
    <t>Socializar el manual de atención al ciudadano a nivel interno de la entidad</t>
  </si>
  <si>
    <t>Elaborar o actualizar la caracterización de usuarios de acuerdo con las guías dispuestas para tal fin (trámites y servicios)</t>
  </si>
  <si>
    <t>Caracterizar ciudadanos respecto a trámites y servicios de las entidades</t>
  </si>
  <si>
    <t>Caracterizaciones, elaboradas, publicadas y socializadas de trámites y servicios</t>
  </si>
  <si>
    <t>Fortalecer mecanismos de participación ciudadana y rendición de cuentas permanente</t>
  </si>
  <si>
    <t>Diseñar y construir la metodología que se presentará a los ciudadanos en los espacios de rendición de cuentas</t>
  </si>
  <si>
    <t>Estrategia de rendición de cuentas elaborada y publicada
Informe de evaluacion del ejercicio de rendición de cuentas elaborado y publicado</t>
  </si>
  <si>
    <t>Diseñar  e implementar estrategía de participación ciudadana</t>
  </si>
  <si>
    <t>Acciones estrategia Participación ciudadana</t>
  </si>
  <si>
    <t>Diseñar y construir la metodología para los espacios de participación ciudadana, teniendo en cuenta las diferentes etapas del ciclo de gestión</t>
  </si>
  <si>
    <t>Estrategia de participación ciudadana elaborada y publicada
Informe de resultados de estrategia de participación ciudadana</t>
  </si>
  <si>
    <t>Formular estrategia de participación ciudadana</t>
  </si>
  <si>
    <t>Ejecutar la estrategia de participación ciudadana</t>
  </si>
  <si>
    <t>Documentar resultados de espacios de participación ciudadana</t>
  </si>
  <si>
    <t>Elaborar informe de resultados de estrategia de participación ciudadana</t>
  </si>
  <si>
    <t>100% de ejecución del plan de accesibilidad en las páginas web para la vigencia</t>
  </si>
  <si>
    <t xml:space="preserve">Cumplimiento plan de accesibilidad </t>
  </si>
  <si>
    <t>Formular Plan de accesibilidad en páginas web</t>
  </si>
  <si>
    <t>Plan formulado y con seguimientos a su ejecución</t>
  </si>
  <si>
    <t>Aprobar plan de accesibilidad en páginas web</t>
  </si>
  <si>
    <t>Ejecutar plan de accesibilidad en páginas web</t>
  </si>
  <si>
    <t>Reailzar seguimiento a la ejecución del plan de accesibilidad</t>
  </si>
  <si>
    <t>Elaborar e implementar Plan Estratégico de Talento Humano - PETH, por cada EAyV, que inlcuya los 4 componentes (capacitación, bienestar, incentivos y estímulos) y establecer mecanismos de evaluación del mismo.</t>
  </si>
  <si>
    <t>Plan Estratégico de Talento Humano</t>
  </si>
  <si>
    <t>Número de actividades realizadas en el periodo / Total actividades programadas en el periodo en el PETH * 100</t>
  </si>
  <si>
    <t xml:space="preserve">Formular el PETH al interior de cada EAyV, en sus 4 componentes (capacitación, bienestar, incentivos y estímulos) </t>
  </si>
  <si>
    <t>Documento Plan Estratégico de Talento Humano</t>
  </si>
  <si>
    <t>Ejecutar el plan de trabajo definido para en el PETH por cada EAyV</t>
  </si>
  <si>
    <t>Reporte de avance del Plan Estratégico de Talento Humano</t>
  </si>
  <si>
    <t>Realizar seguimiento y realimentación del Plan estratégico de Talento Humano de cada EAyV (por parte del MEN)</t>
  </si>
  <si>
    <t>Realimentaciones enviadas por el MEN</t>
  </si>
  <si>
    <t>Diseñar mecanismo de evaluación de los componentes del PETH (capacitación, bienestar, incentivos y estímulos)  por cada EAyV.</t>
  </si>
  <si>
    <t xml:space="preserve">Mecanismo de evaluación de los componentes del PETH </t>
  </si>
  <si>
    <t>Implementar mecanismo y analizar los resultados obtenidos por cada EAyV.</t>
  </si>
  <si>
    <t>Reporte de implementación</t>
  </si>
  <si>
    <t xml:space="preserve">Gestionar el 100% de las actividades de concertación y seguimiento de evaluación del desempeño de los servidores de Carrera Administrativa (CA) y Libre Nombramiento y Remoción (LNR) (no gerentes públicos) de acuerdo con los nuevos lineamientos </t>
  </si>
  <si>
    <t>Concertaciones y seguimientos de evaluación de desempeño de los servidores de Carrera Administrativa (CA) y Libre Nombramiento y Remoción (LNR) (no gerentes públicos)</t>
  </si>
  <si>
    <t>Realizar la evaluación del desempeño según normativa vigente.</t>
  </si>
  <si>
    <t>Concertaciones y seguimientos</t>
  </si>
  <si>
    <t>Formulación y seguimiento  al 100% de los acuerdos de gestión</t>
  </si>
  <si>
    <t>INCI</t>
  </si>
  <si>
    <t>FODESEP</t>
  </si>
  <si>
    <t>INFOTEP SAN ANDRES</t>
  </si>
  <si>
    <t>ITFIT</t>
  </si>
  <si>
    <t>PROMEDIO</t>
  </si>
  <si>
    <t>Total meta</t>
  </si>
  <si>
    <t>Total programado</t>
  </si>
  <si>
    <t>Total Polìtica</t>
  </si>
  <si>
    <t xml:space="preserve">Total programado Xpeso </t>
  </si>
  <si>
    <t>Total politica por peso Polìtica</t>
  </si>
  <si>
    <t>POLITICA</t>
  </si>
  <si>
    <t>PPROMEDIO</t>
  </si>
  <si>
    <t>Gestiòn Misional y de Gobierno</t>
  </si>
  <si>
    <t>Transparencia, Anticorrupciòn y servicio al ciudadano</t>
  </si>
  <si>
    <t>Promedio de cumplimiento de la planeaciòn</t>
  </si>
  <si>
    <t>Gestiòn del Talento Humano</t>
  </si>
  <si>
    <t>Gestiòn Financiera</t>
  </si>
  <si>
    <t>Total General</t>
  </si>
  <si>
    <t>Descripción de la Meta 2017</t>
  </si>
  <si>
    <t>MODIFICACIÓN</t>
  </si>
  <si>
    <t>ANALISIS I Trimestre</t>
  </si>
  <si>
    <t>ANALISIS II Trimestre</t>
  </si>
  <si>
    <t>ANALISIS III Trimestre</t>
  </si>
  <si>
    <t>Descripción de la Meta 2017
después de la modificación</t>
  </si>
  <si>
    <r>
      <t xml:space="preserve">Raciones alimentarias contratadas, para la atención a beneficiarios a través de los complementos alimentarios del PAE </t>
    </r>
    <r>
      <rPr>
        <sz val="11"/>
        <color theme="0"/>
        <rFont val="Calibri"/>
        <family val="2"/>
        <scheme val="minor"/>
      </rPr>
      <t>3.5.1.1</t>
    </r>
  </si>
  <si>
    <t>El MEN, en especial el Equipo PAE, ha podido hacer el seguimiento de los contratos de alimentación escolar de las Entidades Territoriales Certificadas en Educación, en los que ha identificado al 30 de junio, la suma de 629.338.247 raciones contratadas(464.153.330 complementos am/pm y 165.184.917 almuerzos) con lo que se llega al 70,91% de la meta establecida para la vigencia.</t>
  </si>
  <si>
    <t>Se ha trabajado con el equipo de monitoreo del PAE para ir actualizando con detalle el estado de los contratos suscritos durante los primeros meses del segundo semestre.</t>
  </si>
  <si>
    <r>
      <t xml:space="preserve">Informe de asistencia técnica por Entidad Territorial Certificada consolidado </t>
    </r>
    <r>
      <rPr>
        <sz val="11"/>
        <color theme="0"/>
        <rFont val="Calibri"/>
        <family val="2"/>
        <scheme val="minor"/>
      </rPr>
      <t>3.5.2.1</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</si>
  <si>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"Verificación de Veedurías Ciudadanas", "Uso de los recursos asignados", "Conformación bolsa común" y “Resoluciones de giro de recursos MEN" Asistencia y acompañamientos a Mesas públicas en 51 ETC Capacitación a los Comités de Alimentación Escolar de 80 IE de 31 ETC Seguimiento y verificación de operación en 298 instituciones educativas de 82 ETC Seguimiento y acompañamiento a 6 ETC que a corte 30 de junio no habían iniciado operación</t>
  </si>
  <si>
    <t>Las 95 ETC recibieron por parte del equipo del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“Recursos transferidos desde el Ministerio de Educación Nacional como cofinanciación del Programa de Alimentación Escolar”, “Continuidad en la contratación de la operación del Programa de Alimentación Escolar” , "Recursos asignados", “Resoluciones de giro de recursos MEN", "Seguimiento Mesas públicas", " Reportes recursos de incorporación", "Notificación acciones de seguimiento y solicitud planes de mejora" Asistencia y acompañamiento a Mesas públicas en 65 ETC Capacitación a los Comités de Alimentación Escolar de 158 IE en 54 ETC Seguimiento y verificación de operación en 637 instituciones educativas de 95 ETC Asistencia y acompañamiento a las 95 ETC: 229 reuniones en 95 ETC Asistencia y capacitación de personeros estudiantiles en temas relacionados con la participación ciudadana y control social: 6 ETC</t>
  </si>
  <si>
    <r>
      <t>Plan estratégico de comunicaciones y actividades de promoción y divulgación del PAE ejecutado.</t>
    </r>
    <r>
      <rPr>
        <sz val="12"/>
        <color theme="0"/>
        <rFont val="Calibri"/>
        <family val="2"/>
        <scheme val="minor"/>
      </rPr>
      <t>3.5.3.1</t>
    </r>
  </si>
  <si>
    <t xml:space="preserve">Durante el mes de junio el avance que se tuvo sobre el 100% del plan de comunicaciones del Programa de Alimentación Escolar fue del 9,5% para un acumulado del 57,09%. En este periodo se adelantaron actividades como, 5 de las 7 capacitaciones de SIMAT, quinta edición del boletín, publicaciones en la web, elaboración de documentos para reuniones e intervención, la matriz de seguimiento a noticias, 2 alianzas con el SENA, diseño de piezas, entre otros. </t>
  </si>
  <si>
    <t xml:space="preserve">Durante el mes de septiembre el avance que se tuvo sobre el 100% del plan de comunicaciones del Programa de Alimentación Escolar, al cual se le aumentaron actividades, fue del % 4.2 para un acumulado del 86,79%. En este periodo se adelantaron actividades como: octava edición del boletín, más 3 publicaciones relevantes en redes sociales del MEN, publicaciones en la web, elaboración de documentos para reuniones e intervención, la matriz de seguimiento a noticias, capacitaciones a personeros, entre otros. </t>
  </si>
  <si>
    <r>
      <t xml:space="preserve">Servicios de asistencia técnica y monitoreo a Secretarías de Educación de Entidades Territoriales  Certificadas, en estrategias de acceso y permanencia realizadas. </t>
    </r>
    <r>
      <rPr>
        <sz val="12"/>
        <color theme="0"/>
        <rFont val="Calibri"/>
        <family val="2"/>
        <scheme val="minor"/>
      </rPr>
      <t>3.1.1</t>
    </r>
  </si>
  <si>
    <t>Desde la Subdirección de Permanencia se realizó durante el mes de junio asistencia técnica a las siguientes 33 secretarías de educación: Amazonas, Antioquia, Atlántico, Barranquilla, Bolívar, Bucaramanga, Cartagena, Caquetá, Cauca, Cesar, Chocó, Ciénaga, Córdoba, Cúcuta, Floridablanca, Girón, Guaviare, Huila, Ibagué, Ipiales, Magangué, Magdalena, Meta, Nariño, Norte de Santander, Palmira, Piedecuesta, Putumayo, Santa Marta, Santander, Tolima, Tumaco y Vichada, en los temas de Contratación del servicio educativo, atención educativa a estudiantes con discapacidad y con capacidades y talentos excepcionales, Educación en emergencias, Internados, Sistema de Responsabilidad Penal para Adolescentes, Programa Nacional de Alfabetización, educación rural, SIMPADE, Inversión del Sector Solidario, Atención a población víctima, completitud de la información modulo Estrategias de permanencia anexo 13 A. En el mes de junio se prestó asistencia técnica a 14 secretarias de educación nuevas; Con corte al 30 de junio se han presentado asistencia técnica a 60 SEC</t>
  </si>
  <si>
    <t>Desde la Subdirección de Permanencia se realizó durante el mes de septiembre asistencia técnica a las siguientes 58 secretarías de educación: Antioquia, Apartadó, Armenia, Atlántico, Barrancabermeja, Bello, Bolívar, Boyacá, Bucaramanga, Buenaventura, Caldas, Caquetá, Cauca, Casanare, Cesar, Chía, Chocó, Ciénaga, Córdoba, Cúcuta, Duitama, Envigado, Florencia, Floridablanca, Girardot, Girón, Guaviare, Ibagué, Ipiales, Itagüí, La guajira, Lorica, Magangué, Magdalena, Maicao, Manizales, Medellín, Meta, Montería, Norte de Santander, Pereira, Piedecuesta, Putumayo, Quibdó, Quindio, Rionegro, Risaralda, Sabaneta, Santander, Sincelejo, Sogamoso, Sucre, Tolima, Tunja, Turbo, Uribia, Valledupar, Villavicencio en los siguientes temas: Modelos educativos flexibles, SIMPADE, SIMAT, Programa Nacional de Alfabetización y educación de Jóvenes y adultos, Sistema de Responsabilidad Penal para Adolescentes, Atención educativa a estudiantes con discapacidad y capacidades excepcionales, Atención a población víctima, Atención de NNA procedentes de Venezuela, Plan Territorial de Permanencia, Inversión del Sector Solidario, Contratación del servicio educativo, Internados, Educación en Emergencia y Completitud de la información Anexo 13 A. En el mes de septiembre se prestó asistencia técnica a 8 secretarias de educación nuevas, llegando a un acumulado hasta el momento de 81 SEC con asistencia técnica.</t>
  </si>
  <si>
    <r>
      <t xml:space="preserve">Servicios de asistencia técnica a las Secretarías de Educación para la formulación de Planes de Acción que permitan la atención  educativa a población vulnerable y víctima del conflicto armado. </t>
    </r>
    <r>
      <rPr>
        <sz val="11"/>
        <color theme="0"/>
        <rFont val="Calibri"/>
        <family val="2"/>
        <scheme val="minor"/>
      </rPr>
      <t>3.2.1.1</t>
    </r>
  </si>
  <si>
    <t>A la fecha se avanza en el proceso de la convocatoria pública LP-MEN-04-2017 a través de SECOP II de acuerdo con el cronograma establecido, al momento el proceso está en la presentación de observaciones al pliego de condiciones, en tal sentido, cumplido el proceso de evaluación y selección la adjudicación está programada para la primera semana de agosto.</t>
  </si>
  <si>
    <t xml:space="preserve">A partir del desarrollo del contrato 1166 de 2017, con la Fundación Internacional de Pedagogía Conceptual Merani, se ha avanzado en la definición de la propuesta técnica y pedagógica, que permita realizar los procesos de capacitación y dotación a docentes. El contratista ha avanzado en los temas logísticos propios del evento de lanzamiento de proyecto con secretarios de educación. </t>
  </si>
  <si>
    <r>
      <t xml:space="preserve">Servicios de asistencia técnica a Entidades territoriales certificadas para la implementación de planes de educación, que permiten la atención de la población del medio rural y víctima  </t>
    </r>
    <r>
      <rPr>
        <sz val="11"/>
        <color theme="0"/>
        <rFont val="Calibri"/>
        <family val="2"/>
        <scheme val="minor"/>
      </rPr>
      <t>3.2.1.2</t>
    </r>
    <r>
      <rPr>
        <sz val="11"/>
        <rFont val="Calibri"/>
        <family val="2"/>
        <scheme val="minor"/>
      </rPr>
      <t xml:space="preserve">
</t>
    </r>
  </si>
  <si>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</si>
  <si>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realizaron las siguientes asistencias técnicas: - Casanare - Antioquia (Anorí) - Chocó En temas relacionados con Modelos educativos flexibles y la proyección para la vigencia 2018</t>
  </si>
  <si>
    <r>
      <t xml:space="preserve">Niños, niñas, adolescentes y jóvenes víctimas atendidos con Modelos Educativos Flexibles  </t>
    </r>
    <r>
      <rPr>
        <sz val="11"/>
        <color theme="0"/>
        <rFont val="Calibri"/>
        <family val="2"/>
        <scheme val="minor"/>
      </rPr>
      <t>3.2.2.1</t>
    </r>
    <r>
      <rPr>
        <sz val="11"/>
        <rFont val="Calibri"/>
        <family val="2"/>
        <scheme val="minor"/>
      </rPr>
      <t xml:space="preserve"> </t>
    </r>
  </si>
  <si>
    <t>Durante el mes de junio se publicaron los resultados de las evaluaciones de las propuestas presentadas para la licitación con la cual se espera contratar los operadores que realizarán el fortalecimiento de los internados escolares, el fortalecimiento de la permanencia de los estudiantes en el sistema educativo a través de la implementación de los modelos educativos flexibles de Escuela Nueva, Postprimaria Rural y Educación Media Rural que incluye capacitación docente y dotación de canasta educativa y fortalecimiento y acompañamiento al desarrollo de los proyectos pedagógicos productivos.</t>
  </si>
  <si>
    <t>Durante el mes de septiembre se iniciaron los diferentes talleres de fortalecimiento a la implementación de modelos educativos flexibles e internados escolares, así mismo se inició la atención de estudiantes en el ciclo V de educación para adultos en 16 ETC focalizadas</t>
  </si>
  <si>
    <r>
      <t xml:space="preserve">Nuevos jóvenes y adultos mayores de 15 años alfabetizados </t>
    </r>
    <r>
      <rPr>
        <sz val="11"/>
        <color theme="0"/>
        <rFont val="Calibri"/>
        <family val="2"/>
        <scheme val="minor"/>
      </rPr>
      <t>3.2.3.1</t>
    </r>
    <r>
      <rPr>
        <sz val="11"/>
        <rFont val="Calibri"/>
        <family val="2"/>
        <scheme val="minor"/>
      </rPr>
      <t xml:space="preserve"> </t>
    </r>
  </si>
  <si>
    <t>El indicador establecido por la Subdirección de Permanencia para el registro de las acciones encaminadas a la alfabetización es "Nuevos jóvenes y adultos mayores de 15 años alfabetizados", en la presente vigencia se fijó una meta de 15.000 personas iletradas alfabetizadas, no obstante, el desarrollo de otras acciones como las alcanzadas mediante alianzas estratégicas permitirán tener mayor incidencia en el indicador precitado toda vez que es posible aumentar con certeza la cifra que constituye la meta esperada en la presente vigencia, como parte de dichas alianzas se encuentra el convenio suscrito con el Consejo Noruego con el cual se pretende alfabetizar a 1000 participantes de la zona costera de los departamentos de Cauca y Chocó, igualmente mediante el convenio suscrito con ASCUN se pretende una atención de 530 personas en situación de analfabetismo mediante el despliegue de un programa piloto en las ETC Bogotá y Cundinamarca, frente a los contratos adjudicados con recursos administrados por la Organización de Estados Iberoamericanos - OEI se atenderán 7.580 personas iletradas de las ETC priorizadas en el marco del convenio 844 de 2011. Durante los meses previos al ajuste de la meta se había reportado la atención mediante el registro del Ciclo I a partir de la información generada por el SIMAT mediante otros procesos que no corresponden a la inversión efectuada por el MEN en la presente vigencia, igualmente este registro no obedece a la población beneficiaria con la licitación pública para la atención de 26.000 personas iletradas de 24 ETC, toda vez que el proceso contractual se encuentra en la fase final que culmina con la adjudicación del operador, visto lo anterior el reporte ajustado para el mes de mayo correspondió a cero (0) Nuevos jóvenes y adultos mayores de 15 años alfabetizados, toda vez que los recursos de inversión corresponden a 2017, hasta tanto no se ejecute el contrato adjudicado mediante licitación pública con recursos de inversión de la presente vigencia el reporte del indicador precitado será de cero. 
La Subdirección de Permanencia informa que las acciones desarrolladas por el Programa Nacional de Alfabetización en el transcurso del mes de junio están relacionadas con la gestión de la licitación pública LP-MEN-02-2017 para la atención de 26.000 personas iletradas de 24 ETC priorizadas que culminó con la adjudicación del contrato a la Unión Temporal Educando Colombia – UTEC. Igualmente, en compañía del Consejo Noruego para Refugiados se está implementando el modelo de alfabetización para la atención de 1.000 personas en situación de analfabetismo focalizadas en la costa pacífica colombiana de los departamentos de Chocó y Cauca. Por otro lado se está llevando a cabo la atención de 530 personas iletradas por medio del convenio suscrito con ASCUN. Con respecto a los contratos adjudicados con recursos administrados por la OEI para la atención de 7.580 iletrados, el proceso de implementación se encuentra en la etapa de implementación, estas alianzas permitirán eventualmente disminuir la tasa de analfabetismo para población de 15 años y más y contar con nuevos jóvenes y adultos alfabetizados en 2017.</t>
  </si>
  <si>
    <t>El Ministerio de Educación Nacional, a través del programa de alfabetización desarrolla actualmente la fase de implementación del programa de alfabetización mediante el ciclo I del modelo educativo A CRECER, con una cobertura de 26.000 personas iletradas focalizadas en 24 ETC, priorizadas por la subdirección de permanencia de acuerdo con el índice de analfabetismo y la proyección de población analfabeta según la GEIH 2015 y el Censo DANE 2005, la operación está a cargo de la Unión Temporal Educando Colombia, en el marco del contrato 1072 de 2017, adjudicado a través de licitación pública, de conformidad con el registro de matrícula que presenta el SIMAT, las 24 ETC registran un avance de 13.282 personas matriculadas en el ciclo I, asimismo, mediante el convenio 804 de 2017, suscrito con el Consejo Noruego se está implementando el modelo de alfabetización para la atención de 1.000 personas en situación de analfabetismo focalizadas en la costa pacífica colombiana de los departamentos de Chocó y Cauca, igualmente, mediante el convenio 897 de 2017 suscrito con la ASCUN se está consolidando la focalización para la atención de 530 personas iletradas, frente a la alianza establecida con la OEI y ECOPETROL para la atención de 7.580 iletrados.</t>
  </si>
  <si>
    <r>
      <t xml:space="preserve">Proyectos de infraestructura educativa desarrollados </t>
    </r>
    <r>
      <rPr>
        <sz val="11"/>
        <color theme="0"/>
        <rFont val="Calibri"/>
        <family val="2"/>
        <scheme val="minor"/>
      </rPr>
      <t>3.3.1.1</t>
    </r>
    <r>
      <rPr>
        <sz val="11"/>
        <rFont val="Calibri"/>
        <family val="2"/>
        <scheme val="minor"/>
      </rPr>
      <t xml:space="preserve">                                                                                                                                                                                                                                                                                                                           </t>
    </r>
  </si>
  <si>
    <t>N/D</t>
  </si>
  <si>
    <t>En la vigencia 2017, con corte al 30 de septiembre, el PA FFIE ha suscrito 281 acuerdos de obra (212 localizadas en zonas urbanas y 69 en zonas rurales) por valor de $1.396.853.754.949, de los cuales, $878.612.129.895 son recursos financiados por el MEN a través del FFIE y $518.241.625.054, corresponden a recursos gestionados con las ETC. Estas 281 obras contratadas en la vigencia 2017 benefician a 46 ETC en la construcción de 4.253 aulas nuevas, el mejoramiento de 1.469 aulas y la construcción de 631 aulas especiales (biblioteca, laboratorio de ciencias naturales/biología, laboratorio de física, laboratorio de química, laboratorio integrado, aula de tecnología innovación y multimedia, aula polivalente). Se anexa informe corte septiembre 2017</t>
  </si>
  <si>
    <r>
      <t xml:space="preserve">Aulas nuevas construidas en zonas urbanas o rurales </t>
    </r>
    <r>
      <rPr>
        <sz val="11"/>
        <color theme="0"/>
        <rFont val="Calibri"/>
        <family val="2"/>
        <scheme val="minor"/>
      </rPr>
      <t>3.3.2.2</t>
    </r>
  </si>
  <si>
    <t>Se concluyó el mejoramiento de 17 aulas en la IE LUIS CARLOS TRUJILLLO localizada en el municipio de La Plata y GALLARDO localizada en el municipio de Suaza, pertenecientes a la ETC Huila. En el municipio de La Plata, se terminó la construcción de baterías sanitarias y la recuperación y mejoramiento del comedor-cocina para la implementación de la jornada única en la IE MONSERRRATE que cuenta con 14 aulas. Así mismo, con las restantes obras contratadas al 30 de septiembre por el PA FFIE (vigencias 2016 y 2017), se ampliarán y/o mejorarán 2.000 AULAS en 151 instituciones educativas para los siguientes departamentos: Amazonas (24) en el municipio de Leticia (24); Antioquia (484) en los municipios de Arboletes (18), Barbosa (18), Bello (122), Copacabana (52), El Carmen de Viboral (26), Envigado (9), Itagüí (50), La Estrella (17), Medellín (37), Necoclí (17), Rionegro (74), Sabaneta (19), Turbo (21) y Vigía del Fuerte (4); Arauca (54) en los municipios de Arauca (16) y Saravena (38); Atlántico (111) en los municipios de Barranquilla (26), Manatí (34), Santa Lucía (12), Soledad (29) y Tubará (10), Bolívar (4) en el municipio de Cartagena (4); Boyacá (3) en el municipio de Santa Rosa de Viterbo (3); Caldas (172) en los municipios de Aguadas (21), Anserma (24), Chinchiná (19), La Dorada (37), Manizales (13), Manzanares (3), Marmato (7), Norcasia (7), San José (6), Victoria (7) y Villamaría (28); Cauca (100) en el municipio de Popayán (100); Cesar (44) en los municipios de Astrea (11), Chiriguaná (19) y La Gloria (14); Chocó (23) en el municipio de Quibdó (23); Córdoba (74) en los municipios de Lorica (6) y Montería (68), Cundinamarca (35) en los municipios de Apulo (5), Guaduas (10), Medina (8), Puerto Salgar (12), Guainía (27) en el municipio de Inírida (27); Guaviare (26) en el municipio de San José del Guaviare (26); Huila (165) en los municipios de Garzón (26), Isnos (12), La Plata (4), Neiva (66), San Agustín (8), Suaza (19), Tello (10), Tesalia (7) y Timaná (13); La Guajira (12) en el municipio de Manaure (12); Magdalena (30) en los municipios de Ariguaní (8), El Retén (10), Guamal (2), Pivijay (7) y Remolino (3); Quindío (51) en el municipio de Armenia (51); Risaralda (109) en los municipios de Guática (17), La Virginia (12). Quinchía (12) y Santa Rosa de Cabal (68); Santander (71) en los municipios de Charalá (2), Cimitarra (19), Floridablanca (7), Puerto Wilches (21) y Sabana de Torres (22); Tolima (150) en el municipio de Ibagué (150); Valle del Cauca (231) en los municipios de Cali (91), Guadalajara de Buga (45) y Tuluá (95).</t>
  </si>
  <si>
    <r>
      <t xml:space="preserve">Aulas ampliadas o mejoradas en zonas urbanas o rurales </t>
    </r>
    <r>
      <rPr>
        <sz val="11"/>
        <color theme="0"/>
        <rFont val="Calibri"/>
        <family val="2"/>
        <scheme val="minor"/>
      </rPr>
      <t>3.3.2.1</t>
    </r>
  </si>
  <si>
    <r>
      <t xml:space="preserve">Capacitaciones a Formadores y Tutores para acompañar a los Establecimientos Educativos (EE) de bajo desempeño </t>
    </r>
    <r>
      <rPr>
        <sz val="11"/>
        <color theme="0"/>
        <rFont val="Calibri"/>
        <family val="2"/>
        <scheme val="minor"/>
      </rPr>
      <t>2.1.1.1</t>
    </r>
  </si>
  <si>
    <t>Corresponde a la formación de ciclo 1 para 97 formadores durante el encuentro nacional, entre el 15 y 19 de mayo de 2017 y a 4.025 tutores en encuentros regionales para ciclo1. El numero de tutores corresponde a los tutores que a la fecha del reporte se encontraban nombrados por parte de las secretarías (activos). La formación correspondiente a ciclo 2 para tutores fue aplazada como consecuencia del paro docente. Antes del paro sólo se alcanzaron a realizados doscientos de formación tutores en zona 5, para los tutores de las ETC Girón y Vichada. La variación en el numero de tutores y formadores formados corresponde al ajuste por rotación de tutores (renuncias y licencias) que son descontados del numero de tutores activos. El número d formadores se mantiene estable.</t>
  </si>
  <si>
    <t>Corresponde a los procesos de formación centralizados a 98 formadores y descentralizados a 4.047 tutores para ciclo 3 y formación integrada. Estas formaciones tuvieron lugar entre el el 14 a 18 de agosto para formadores y 18 a 29 de septiembre para tutores en eventos regionalizados. El numero de tutores corresponde a los tutores que a la fecha del reporte se encontraban nombrados por parte de las secretarías (activos). El objetivo de la formación era fortalecer las competencias docentes para el desarrollo de estrategias didácticas relacionadas con la comprensión lectora, producción textual, problemas multiplicativos, estimación y medición y la pedagogía por proyectos en beneficio de los aprendizajes de los estudiantes de transición a 5º de primaria, así como, bajar líneamientos curriculares desde la Dirección de Calidad del MEN.</t>
  </si>
  <si>
    <r>
      <t xml:space="preserve">Formación a docentes de Establecimientos Educativos (EE) de bajo desempeño </t>
    </r>
    <r>
      <rPr>
        <sz val="11"/>
        <color theme="0"/>
        <rFont val="Calibri"/>
        <family val="2"/>
        <scheme val="minor"/>
      </rPr>
      <t>2.1.1.3</t>
    </r>
  </si>
  <si>
    <t xml:space="preserve">Docentes acompañados durante los ciclos de apertura y primer ciclo del programa a través de actividades de caracterización, sesiones de trabajo situado y acompañamiento en aula, de acuerdo a la planeación de la Ruta de Formación y Acompañamiento del Programa. La formación correspondiente a ciclo 2, se encuentra detenida porque no se ha podido realizar la formación a tutores correspondiente a ciclo 2, como consecuencia del paro de docentes y, en consecuencia, los tutores no han podido adelantar actividades de formación a docentes en establecimientos educativos. La cifra de docentes acompañados disminuyó respecto al mes anterior como consecuencia del proceso de depuración de la base para descontar agendas que se programaron pero no fue posible ejecutar como consecuencia del paro docente. </t>
  </si>
  <si>
    <t>Corresponde a los docentes acompañados durante los ciclos de apertura, ciclos 1, 2 y 3 (en curso) del programa, a través de actividades de caracterización, sesiones de trabajo situado y acompañamiento en aula, de acuerdo a la planificación de la Ruta de Formación y Acompañamiento del Programa para la vigencia 2017.</t>
  </si>
  <si>
    <r>
      <t xml:space="preserve">Entrega de Materiales para mejorar practicas de Aula de los Establecimientos Educativos (EE) de bajo desempeño </t>
    </r>
    <r>
      <rPr>
        <sz val="11"/>
        <color theme="0"/>
        <rFont val="Calibri"/>
        <family val="2"/>
        <scheme val="minor"/>
      </rPr>
      <t>2.1.1.2</t>
    </r>
  </si>
  <si>
    <t>El valor reportado corresponde a los establecimientos PTA para los cuales se adquirió material educativo de matemáticas y lenguaje. La entrega de material educativo se estructuró en dos órdenes de compra. Para la orden de compra 1, el despacho y distribución comenzó en el mes de abril para 1.816 establecimientos. A la fecha se ha despachado el 89% de la orden, el 11% restante, correspondiente a La Guajira no se ha despachado porque las cantidades alistadas se encuentran en revisión. Del 100% despachado, se entregó el 93% en sedes educativas, el 7% restante está detenido como consecuencia del paro. La información consolidada y oficial de entrega, se consolidara cuando retornen y se revisen las actas de entrega efectiva de material en establecimientos educativos. Con respecto a la orden de compra 2, se despachó el 40% del material, pero la entrega está detenida como consecuencia del paro de docentes. A 30 de junio, el proceso de alistamiento y entrega está por reanudarse luego del levantamiento del paro docente. Está pendiente la entrega por parte de la Universidad Nacional del estado de entregas efectivas luego d ella revisión de actas de la orden de compra 1.</t>
  </si>
  <si>
    <t>Corresponde al material efectivamente entregado y validado para 18.799 sedes de 3.651 establecimientos educativos. La verificación de entrega corresponde al proceso de apoyo a la supervisión que realiza la Universidad Nacional e incluye la verificación de actas de entrega. La cantidad de material entregado para las órdenes de compra 14603 y 14604 es de 3.586.852 unidades de lenguaje y 3.711.564 de matemáticas.</t>
  </si>
  <si>
    <r>
      <t xml:space="preserve">Educadores formados con competencias comunicativas </t>
    </r>
    <r>
      <rPr>
        <sz val="11"/>
        <color theme="0"/>
        <rFont val="Calibri"/>
        <family val="2"/>
        <scheme val="minor"/>
      </rPr>
      <t>2.1.2.1</t>
    </r>
  </si>
  <si>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t>
  </si>
  <si>
    <t>Se desarrollaron encuentros de formación en la ciudad de Tunja, Tumaco y departamento de Caldas en procesos relacionados con lectura y escritura.</t>
  </si>
  <si>
    <r>
      <t xml:space="preserve">Estudiantes que participan en las campañas e iniciativas para el fomento de competencias comunicativas </t>
    </r>
    <r>
      <rPr>
        <sz val="11"/>
        <color theme="0"/>
        <rFont val="Calibri"/>
        <family val="2"/>
        <scheme val="minor"/>
      </rPr>
      <t>2.1.2.2</t>
    </r>
  </si>
  <si>
    <t>Se formalizó el contrato 1077 de 2017 con ASCUN, cuyo objeto es impulsar procesos de formación. Estrategias de movilización, seguimiento y evaluación de los proyectos del plan nacional de lectura y escritura 2017 para aportar al cierre de brechas en la calidad de la educación y el desarrollo de competencias comunicativas de las comunidades educativas del país.
 A 30 de junio se cuenta con 2.283 estudiantes inscritos y que registraron su creación en el Concurso Nacional de Cuento, decimo primera versión Homenaje a Jorge Isaacs.</t>
  </si>
  <si>
    <t xml:space="preserve">"En lo corrido de la Maratón de Lectura 2017, han participado 156.463 estudiantes ubicados en 28 departamentos y la ciudad de Bogotá D.C. Del total de participantes 80.818 son mujeres y 75.645 son hombres." </t>
  </si>
  <si>
    <r>
      <t xml:space="preserve">Estudiantes que participan de estrategias de seguimiento periódico de los aprendizajes </t>
    </r>
    <r>
      <rPr>
        <sz val="11"/>
        <color theme="0"/>
        <rFont val="Calibri"/>
        <family val="2"/>
        <scheme val="minor"/>
      </rPr>
      <t>2.1.4.5</t>
    </r>
  </si>
  <si>
    <t>Las pruebas programadas para el mes de junio se reprogramaron para el mes de julio, debido al paro de maestros, de la siguiente manera: julio 24 -Tercero; julio 25 - Quinto; julio 26 - Séptimo; julio 27 - Noveno y julio 28 - Once. La prueba OFFLINE se libera el 23 de julio después de las 6 p.m y hay plazo para enviarla es hasta el 6 de agosto</t>
  </si>
  <si>
    <t xml:space="preserve">En el mes de septiembre se realizó la tercera prueba de la Fase Clasificatoria, del 18 al 22, la cual contó con la siguiente participación ONLINE: septiembre 18 -Tercero: 88.403 estudiantes; septiembre 19 - Quinto: 113.575 estudiantes; septiembre 20 - Séptimo: 98.541 estudiantes; septiembre 21 - Noveno: 87.120 estudiantes y septiembre 22 - Once: 57.986 estudiantes, para un total de 445.625 estudiantes en la prueba ONLINE. En cuanto a las pruebas OFFLINE, las instituciones educativas tenían plazo de subir las pruebas hasta el 1 de octubre. </t>
  </si>
  <si>
    <r>
      <t xml:space="preserve">Elaboración y publicación de referentes de calidad educativa </t>
    </r>
    <r>
      <rPr>
        <sz val="11"/>
        <color theme="0"/>
        <rFont val="Calibri"/>
        <family val="2"/>
        <scheme val="minor"/>
      </rPr>
      <t>2.1.5.3</t>
    </r>
  </si>
  <si>
    <t xml:space="preserve">Continúa en ejecución el contrato con la Universidad de Antioquia cuyo objeto es estructurar, implementar, evaluar y cualificar documentos de referencia de fortalecimiento pedagógico y curricular, los productos entregados a la fecha con vigencia 2017 corresponden a: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que contenga los criterios de selección de materiales educativos de ciencias sociales y ciencias naturales. Esta información corresponde a insumos para la publicación de referentes, está en proceso la revisión de estilo y aspectos de edición. </t>
  </si>
  <si>
    <t xml:space="preserve">Los productos entregados a la fecha en el marco del convenio con la UdeA son: Documento con propuesta metodológica de rutas didácticas para competencias ciudadanas, Documento preliminar con la propuesta de fundamentación de evaluación de material educativo, Documento con propuesta metodológica de pilotaje para unidades didácticas propuestas, Documento final con la propuesta ajustada con los criterios de selección de materiales educativos de ciencias sociales y ciencias naturales y mallas de ciencias naturales y ciencias sociales de 1ro a 5to. Su publicación depende de la validación de los documentos en mesas técnicas. En la caja Siempre Día E de 2017 se publicarán los siguientes documentos que están en proceso de impresión: “Taller Siempre Día E - Guía de actividades para orientar el uso pedagógico de los materiales en contexto, Orientaciones y retos para el acompañamiento pedagógico - Cuadernillo de trabajo”, “La evaluación formativa y sus componentes para la construcción de una cultura de mejoramiento”, “¡Nuestro reto, nuestra decisión! Ejemplo de articulación Siempre Día E”, “El ABC de la estrategia de integración de componentes curriculares – EICC”, “Informe por colegio 2017, Guía de fortalecimiento curricular, Secuencias Didácticas de Lectura y Escritura”. La caja será entregada a los Establecimientos Educativos en el mes de octubre y noviembre del presente año. </t>
  </si>
  <si>
    <r>
      <t xml:space="preserve">Formación a Docentes de Preescolar, básica y media </t>
    </r>
    <r>
      <rPr>
        <sz val="11"/>
        <color theme="0"/>
        <rFont val="Calibri"/>
        <family val="2"/>
        <scheme val="minor"/>
      </rPr>
      <t>2.1.5.6</t>
    </r>
  </si>
  <si>
    <t>Curso de ECDF: 8.104 educadores desarrollando el curso de actualización, de los cuales 6.777 cuentan con cofinanciación del 70% del valor de la marícula.</t>
  </si>
  <si>
    <t>La cifra de educadores disminuye con respecto al mes anterior por que algunos no continuaron. De 8.081 educadores desarrollando el curso de actualización, han finalizado 7.542</t>
  </si>
  <si>
    <r>
      <t xml:space="preserve">Realización del Foro Educativo Nacional FEN </t>
    </r>
    <r>
      <rPr>
        <sz val="11"/>
        <color theme="0"/>
        <rFont val="Calibri"/>
        <family val="2"/>
        <scheme val="minor"/>
      </rPr>
      <t>2.1.5.7</t>
    </r>
  </si>
  <si>
    <t xml:space="preserve">0,05
</t>
  </si>
  <si>
    <t xml:space="preserve">Durante los días 4 y 5 de mayo se realizó el taller sobre el Diseño Conceptual y la ruta metodológica con los líderes de Calidad de las ETC asistentes. Adicionalmente se socializó el documento orientador y la rubricas a utilizar en el proceso de evaluación de las experiencias. Se avanzo en la confirmación de las fechas de realización de los foros territoriales, se proyecto una versión preliminar de agenda para el evento central, se sostuvo mesa de trabajo con representantes de entidades aliadas al foro como Fundación Compartir, Fundación Carvajal, Corpoeducación entre otras. se proyecto versión preliminar de la estructura de invitación para que las diferentes agremiaciones y entidades públicas y privadas presenten sus experiencias en el foro y se realizó análisis de las hojas de vida de posibles conferencistas nacionales e internacionales. Adicional a lo anterior el día 11 de mayo se realizó el GoToMeeting sobre el FORO EDUCATIVO DE EDUCACIÓN, el cual fue dirigido a Líderes de Calidad de las 95 ETC y su objetivo principal fue presentar como iniciativa regional la Líder de Calidad de Yumbo, Karina Gando, quien aportó al conversatorio de acuerdo a la experiencia de la región, de acuerdo a varias preguntas relacionadas con educación para la paz, curriculos para la paz, escuela y territorio: hacía una proyección comunitaria de la esccuela. En este evento se contó con la participación de 60 personas lo que equivale a un 63.15% de participación y las evidencias se pueden consultar en encuentra en la siguiente ruta: https://drive.google.com/drive/folders/0ByOxysc2yp3zRHc2NUdqa3BOV2c *Presentación Foro Educativo Nacional 2017 *Documento orientador FEN 2017 *Audio y video de la reunión *Preguntas frecuentes </t>
  </si>
  <si>
    <t>Durante el mes de septiembre se lideró el acompañamiento por parte del MEN a 37 foros educativos territoriales en las siguientes ETC: Apartadó Arauca Bolívar Boyacá Buenaventura Cauca Chía Chocó Córdoba Cundinamarca Dosquebradas Facatativá Florencia Girón Guainía Ibagué Ipiales Lorica Magdalena Medellín Meta Montería Neiva Norte de Santander Palmira Pasto Pitalito Putumayo Risaralda Sabaneta Soacha Sucre Vaupés Vichada Villavicencio Girardot Santander Adicionalmente, se trabajó en: Guía de procesos para: 1. Selección de experiencias (MEN-Aliados) 2. Reconocimiento UNESCO –Canadá (Propuesta MEN)  Revisión de fichas de registro y videos (equipo)  Diseño y pre-validación de rubricas de valoración (equipo)  Revisión de fichas de registro de experiencias (equipo)  Proceso de identificación selección de jurados selección y reconocimiento  Organización de las ruedas de experiencias para el FEC  Cruce de información MEN –Canadá Se avanzo en todas las acciones de carácter temático, logístico y metodológico para la realización del Foro Educativo Central en noviembre</t>
  </si>
  <si>
    <r>
      <t xml:space="preserve">Acompañar a las Secretarías de Educación Certificadas en el seguimiento pedagógico a sus Establecimientos Educativos </t>
    </r>
    <r>
      <rPr>
        <sz val="11"/>
        <color theme="0"/>
        <rFont val="Calibri"/>
        <family val="2"/>
        <scheme val="minor"/>
      </rPr>
      <t>2.1.5.2</t>
    </r>
  </si>
  <si>
    <t>Los días 4 y 5 de mayo se llevo a cabo en la ciudad de Bogotá el encuentro con líderes de Calidad al cual asistieron 79 líderes de ETCen dicho encuentro se realizaron diferentes conferencias y talleres relacionados con los programas y estrategias de la Dirección de Calidad. Adicionalmente el Programa de Transversales, acompañó a la Secretaría de Educación de Armenia los día 25 y 26 de en el taller de Convivencia Escolar estrategia de prevención de embarazo en adolescentes. Desde el PNLE se acompañó a la misma secretaría los días 22 y 23 de mayo en un encuentro sobre Afrocolombianidad en la cual se presentó la Coleccción Territorios Narrados capítulo Afro. Adicionalmente, se realizaron dos GoToMeeting a los cuales fueron convocadas las 95 ETC. El día 11 de mayo se realizó el GoToMeeting sobre FORO EDUCATIVO NACIONAL 2017 con la participación de 60 asistentes en el cual se presentó como iniciativa regional a la Líder de Calidad de Yumbo, Karina Gando, quien aportó al conversatorio de acuerdo a la experiencia de la región, de acuerdo a varias preguntas relacionadas con educación para la paz, currículos para la paz, escuela y territorio: hacía una proyección comunitaria de la escuela. La información compartida se encuentra en el Drive, en la siguiente ruta: https://drive.google.com/drive/folders/0ByOxysc2yp3zRHc2NUdqa3BOV2c</t>
  </si>
  <si>
    <t>La meta del indicador se cumplió al 100% a través del acompañamiento a las Secretarías de Educación Certificadas clasificadas en Focalizadas y Generales acompañadas las cuales son acompañadas en la Ruta Integrada a Secretarías en el marco de la Estrategia de Integración de Componentes Curriculares. Las evidencias de los diferentes ciclos son recopiladas por el equipo de formación y acompañamiento. A continuación el enlace del ciclo 1: https://drive.google.com/drive/folders/0B2cXkfTseT9WR2tJeWZoQmJvOUU</t>
  </si>
  <si>
    <r>
      <t xml:space="preserve">Establecimientos Educativos con materiales  pedagógicos entregados para el fortalecimiento de la Jornada Única  </t>
    </r>
    <r>
      <rPr>
        <sz val="11"/>
        <color theme="0"/>
        <rFont val="Calibri"/>
        <family val="2"/>
        <scheme val="minor"/>
      </rPr>
      <t>2.1.5.5</t>
    </r>
  </si>
  <si>
    <t xml:space="preserve">A la fecha todos los establecimientos educativos de Jornada Única beneficiados con material pedagógico de matemática y español han recibido el material programado. Sin embargo, el proceso de validación de la cantidad de material que ha recibido cada uno está en proceso de verificación mediante las actas de entrega remitidas por los proveedores (UNAL) en el cual se identifica un avance de validación del 91% para el material de matemática y 93% para el material de español, esto de acuerdo a la información remitida por la gerencia de materiales del MEN. </t>
  </si>
  <si>
    <t>A la fecha todos Establecimientos Educativos de Jornada Única que fueron viabilizados para la entrega del material pedagógico recibieron el material en un 100%, teniendo en cuenta que todas las actas de entrega correspondientes a las órdenes de compra 12621, 12618, 12617, 12615, 12616, 12614 y 18418 fueron aprobadas.</t>
  </si>
  <si>
    <r>
      <t xml:space="preserve">Asistentes nativos extranjeros en procesos de co-enseñanza con docentes de inglés del sector oficial </t>
    </r>
    <r>
      <rPr>
        <sz val="11"/>
        <color theme="0"/>
        <rFont val="Calibri"/>
        <family val="2"/>
        <scheme val="minor"/>
      </rPr>
      <t>2.1.6.1</t>
    </r>
  </si>
  <si>
    <t>Durante este mes, se reciben 4 actas de entrega del material Way to go! Grados 6, 7 y 8, para un total de 332 IE con materiales, lo que implica la entrega de 399,510 textos entregados de 443,900. Así mismo, se sigue con el seguimiento de entrega con Imprenta Nacional, encargada de realizar esta distribución.</t>
  </si>
  <si>
    <t xml:space="preserve">En el marco del convenio de formadores nativos extranjeros se lleva a cabo desde el 27 de septiembre al 13 de octubre, la inmersión en inglés dirigida a 108 docentes que orientan clases en primaria y que pertenecen a 47 Secretarias de Educación (30 Secretarías Focalizadas por el programa Colombia Bilingüe y 17 Secretarías de Educación no focalizadas): Antioquia, Arauca, Armenia, Atlántico, Barranquilla, Bello, Bogotá, Boyacá, Bucaramanga, Buga, Cali, Cartagena, Casanare, Cauca, Cesar, Chía, Córdoba, Cúcuta, Cundinamarca, Dosquebradas, Duitama, Facatativá, Floridablanca, Girardot, Huila, Ipiales, Medellín, Meta, Montería, Mosquera, Nariño, Neiva, Pasto, Putumayo, Quibdó, Quindío, Rionegro, Risaralda, Sahagún, Santander, Soacha, Soledad, Sucre, Tolima, Valle del Cauca, Valledupar y Villavicencio . </t>
  </si>
  <si>
    <r>
      <t xml:space="preserve">Establecimientos Educativos con materiales de inglés distribuidos </t>
    </r>
    <r>
      <rPr>
        <sz val="11"/>
        <color theme="0"/>
        <rFont val="Calibri"/>
        <family val="2"/>
        <scheme val="minor"/>
      </rPr>
      <t>2.1.6.2</t>
    </r>
  </si>
  <si>
    <t>Durante el mes de junio se realizó el seguimiento y alistamiento logistico, técnico y pedagógico para la llegada de 204 nuevos asistentes nativos extranjeros, quienes reemplazarán a los asistentes que participaron en el programa por 5 meses. Con la llegada de los nuevos asistentes nativos extranjeros se espera cubrir las plazas faltantes en las instituciones educativas focalizadas. Así mismo, se llevó a cabo el análisis del reporte del acompañamiento y seguimiento pedagógico a formadores nativos extranjeros, mentores y codocentes para el desarrollo del programa en las instituciones de educación beneficiadas con corte abril y mayo de 2017 y el análisis del primer informe semestral (febrero a mayo) de al evaluación al programa de formadores nativos extranjeros por parte de directivos docentes, codocentes, mentores y estudiantes pertenecientes a las instituciones educativas beneficiadas.</t>
  </si>
  <si>
    <t xml:space="preserve">100% de entrega de textos en inglés "Way to Go!", es decir 443.047 libros. 218.400 libros de grados 6, 7 y 8, 218.400 cuadernillos de trabajo de grados 6, 7 y 8 y 7.100 libros del profesor de grados 6, 7 y 8. </t>
  </si>
  <si>
    <r>
      <t xml:space="preserve">Secretarias de Educación que conocen y desarrollan la estrategia nacional para la excelencia del talento humano </t>
    </r>
    <r>
      <rPr>
        <sz val="11"/>
        <color theme="0"/>
        <rFont val="Calibri"/>
        <family val="2"/>
        <scheme val="minor"/>
      </rPr>
      <t>1.1.1.1</t>
    </r>
  </si>
  <si>
    <t>En el mes de Marzo se modificó la meta de 1 a 12</t>
  </si>
  <si>
    <t xml:space="preserve">Se verifico el Sistema SUIFP </t>
  </si>
  <si>
    <t xml:space="preserve">1. En el Modelo de acompañamiento pedagógico situado - MAS se desarrollaron las presentaciones e instrumentos con la transferencia metodológica a entregar en la primera jornada de fortalecimiento a los tutores del MAS y se realizó inducción a los tutores de Quibdó para un total de 6 tutoras capacitadas (cada tutora acompaña 25 maestras) en el Modelo de acompañamiento pedagógico Situado -en el marco del programa preescolar Integral. La agenda contempló: Presentación del sentido de la Educación Inicial, abordaje de los Ejes de la práctica pedagógica y recorrido por el esquema operativo del Modelo. En los municipios de Dosquebradas y Calamar Guaviare en el marco de los recursos CONPES se capacitaron seis (6) tutoras que acompañarán 110 maestras. 2. Fortalecimiento a Escuelas Normales Superiores - ENS. 2.1. Se realizo la presentación de la estrategia de fortalecimiento a ENS en el Encuentro nacional realizado el 17 y 18 de mayo en Bogotá con la participación de los rectores de 134 ENS y representantes de las secretarias de Educación. </t>
  </si>
  <si>
    <t xml:space="preserve">En este mes se suscribió convenio 1236 de 2017 con Fundación Carvajal para el apoyar a los tutores contratados por las SEM para el servicio de preescolar Integral en 12 entidades territoriales. La Dirección de primera Infancia avanzó respecto al MAS en el apoyo a 40 tutoras en:Madrid, Tocancipa, Sahagun, Cesar y Rionegro. En Manaure, Uribia y Albanía en la Guajira, se llevó a cabo el tercer ciclo de acompañamiento beneficiando a 29 maestras de la Modalidad Propia. En la estrategia de fortalecimiento a Escuelas Normales Superiores " Fortalecimiento a Programas de Formación Complementaria" se realizó sesión numero 1 del proceso en Manatí, ( Atlántico) Bahía Solano (Chocó), Salamina (Caldas), Rionegro y Copacabana (Antioquia), adicionalmente se avanzó en la jornada numero 2 en dos ENS del Quibdó. </t>
  </si>
  <si>
    <r>
      <t xml:space="preserve">Modelo de prestación oficial del servicio implementado en entidades territoriales </t>
    </r>
    <r>
      <rPr>
        <sz val="11"/>
        <color theme="0"/>
        <rFont val="Calibri"/>
        <family val="2"/>
        <scheme val="minor"/>
      </rPr>
      <t>1.1.2.1</t>
    </r>
  </si>
  <si>
    <t>A la fecha, se cuenta con diez (10) convenios suscritos para la operación de Preescolar Integral en nueve (9) entidades territoriales certificadas en educación: Bogotá, Cundinamarca, Atlántico, Quibdó, Cali, Rionegro, Envigado, Neiva y Facatativá. Los convenios para las tres últimas entidades territoriales nombradas, fueron suscritos en mayo. Igualmente a la fecha están radicadas dos (2) propuestas para la ampliación de cobertura de Preescolar Integral en Risaralda y Valle del Cauca, y una (1) para continuidad del servicio en Pereira, casos en los cuales está pendiente la suscripción de los correspondientes convenios. Durante el mes de mayo, el inicio de la operación se ha visto afectado por el paro nacional de maestros, por lo cual para los casos de Cundinamarca, Bogotá y Rionegro que ya habían iniciado atención efectiva a los niños y niñas, se elaboraron planes de contingencia para organizar actividades con el equipo de trabajo contratado. Durante el mes de mayo se inició la fase de alistamiento en Quibdó. Se continúa con el acompañamiento para la radicación de la propuesta de Maicao, y con la gestión para la preparación de las propuestas de nuevas entidades territoriales interesadas en iniciar con este proyecto. Se continúa con el proceso de transferencia de la metodología de inducción.</t>
  </si>
  <si>
    <t>A la fecha, se cuenta con diez (10) convenios suscritos para la operación de Preescolar Integral en nueve (9) entidades territoriales certificadas en educación: Bogotá, Cundinamarca, Atlántico, Quibdó, Cali, Rionegro, Envigado, Neiva y Facatativá. Igualmente a la fecha están radicadas dos (2) propuestas para la ampliación de cobertura de Preescolar Integral en Risaralda y Valle del Cauca, y dos (2) para continuidad del servicio en Pereira y Maicao. Con respecto a estos casos pendientes, Risaralda y Maicao no se suscribirán por decisión del ICBF y la Entidad Territorial. Y a la fecha Valle Cauca se encuentra en trámite precontractual y Pereira pendiente de volver a radicar en ICBF. Se inició el alistamiento del convenio con Fundación Carvajal para el seguimiento a Preescolar Integral . Se realizó la preparación de los estudios previos para los convenios de continuidad 2017 - 2018 y se entregó la versión ajustada del Anexo del Servicio de Preescolar Integral. Se realizó asistencia técnica a todas las entidades territoriales para la preparación de las propuestas de continuidad.</t>
  </si>
  <si>
    <r>
      <t xml:space="preserve">Sistema de gestión de la calidad parametrizado para Entidades Territoriales </t>
    </r>
    <r>
      <rPr>
        <sz val="11"/>
        <color theme="0"/>
        <rFont val="Calibri"/>
        <family val="2"/>
        <scheme val="minor"/>
      </rPr>
      <t>1.1.3.1</t>
    </r>
  </si>
  <si>
    <t>Se modifico el dato con Reforma Tributaria</t>
  </si>
  <si>
    <t>Para este periodo se realizó seguimiento a las acciones de educación inicial que han adelantado las SE con respecto a la implementación del Modelo de Gestión de la Educación Inicial, las cuales fueron Itagüí, Envigado, Manizales y Pasto. Por otra parte se adelantó la construcción del insumo y la selección de las secretarías de educación que participarán en la articulación y seguimiento a la implementación de procesos de educación inicial para el 2017.</t>
  </si>
  <si>
    <t>En este periodo se revisaron las hojas de vida y soportes de los profesionales de la OEI para el desarrollo del convenio 1202 de 2017, en donde se aprobaron los perfiles que cumplieron con los requisitos, a los cuales se les realizó inducción y capacitación sobre la política pública de primera infancia, normatividad, referentes técnicos, MGEI y su metodología, los días 21 y 22 de Sept. Se enviaron las comunicaciones de presentación del socio cooperante y consultor asignado a cada SE.</t>
  </si>
  <si>
    <r>
      <t xml:space="preserve">Componentes ejecutados del Plan de Asistencia Técnica de la Subdirección de Fortalecimiento, en relación con las 95 ETC. </t>
    </r>
    <r>
      <rPr>
        <sz val="11"/>
        <color theme="0"/>
        <rFont val="Calibri"/>
        <family val="2"/>
        <scheme val="minor"/>
      </rPr>
      <t>6.1.1.1</t>
    </r>
  </si>
  <si>
    <t>Se prestó asistencia técnica integral a las secretarias de educación de Tunja, Córdoba, Buenaventura, Cartago, Zipaquira, Cucuta, Quibdó y la Guajira.</t>
  </si>
  <si>
    <t>Se prestó asistencia técnica a las Secretarias de Educación de las ETC de Bolívar, Cartagena, Santa Marta, Magdalena, Cesar, Montería, Sincelejo y Vichada en los temas de inspección y vigilancia y estructura organizacional. Se participó en las reuniones previas a la asesoría integral, que varias áreas prestarán a las 8 ETC focalizadas por el Despacho de la Ministra (Meta, Quindío, Chocó, Bolívar, Cesar, Atlántico, Amazonas y Vaupés), respecto al mismo tema se inició la formulación del diagnóstico de la ETC Cesar. Se analizó, en conjunto con otras áreas la situación financiera de Yopal con participación de funcionarios de la ETC. Se elaboró la propuesta inicial de inclusión del capítulo ´Sistemas de información para diagnóstico y soporte en la toma de decisiones´ en el documento que propone actualizar la Guía 27 – Gestión Estratégica del Sector. Se realizó acompañamiento a la secretaría de educación de Buenaventura en el marco del cumplimiento de los acuerdos del paro cívico; se logró avanzar en el proceso de infraestructura educativa, se definió la propuesta para iniciar con los convenios destinados a la formulación del diagnóstico del estado actual de la infraestructura educativa del distrito, el cual es insumo requerido para cumplir con uno de los compromiso de elaboración del Plan Maestro de Infraestructura Educativa. Se acompaño a los funcionarios a la Secretaria de Educación Distrital de Buenaventura gestionando la asistencia técnica en la actualización del DUE. Se acompaño a los funcionarios encargados de Jornada Única a los EE que implementarán este programa en el componente pedagógico. Se asesoró a la SEM de Lorica y Sahagún, con el fin de revisar el ajuste de los calendarios académicos por problemas ocasionados por la ola invernal en estas 2 ETC. Se realizó la asistencia técnica a la ETC Quindío con relación a las deudas presentadas por el departamento: el Ministerio de Educación Nacional informó sobre el procedimiento a realizar para la revisión de las solicitudes de deuda. De igual modo, se realizó el seguimiento a los indicadores de cobertura, índice de deserción, a la problemática presentada por consumo de sustancias psicoactivas en comunidades vulnerables. Se apoyó al viceministerio de EPBM en la coordinación para la realización del segundo encuentro de Secretarios de Educación por regiones a realizarse el día 8 y 9 de agosto de 2017, donde se les prestará una asistencia integral en los temas demandados por las ETC. Así mismo, se realizó la asistencia a los Secretarios que solicitaron apoyo técnico a través de diferentes medios como vía correo electrónico y sistema de gestión documental.</t>
  </si>
  <si>
    <r>
      <t xml:space="preserve">ETC  acompañadas en la implementación de los lineamientos de Inspección, vigilancia y control del servicio educativo para el mejoramiento de la gestión educativa. </t>
    </r>
    <r>
      <rPr>
        <sz val="11"/>
        <color theme="0"/>
        <rFont val="Calibri"/>
        <family val="2"/>
        <scheme val="minor"/>
      </rPr>
      <t>6.1.1.2</t>
    </r>
  </si>
  <si>
    <t>Se ha dado retroalimentación a 41 seguimientos a planes operativos de inspección y vigilancia 2016 y a 27 de la formulación del 2017</t>
  </si>
  <si>
    <t>Con corte a 31 de julio de 2017, se ha dado retroalimentación al seguimiento de 76 planes operativos de inspección y vigilancia 2016 y a 79 de la formulación del 2017.</t>
  </si>
  <si>
    <r>
      <t xml:space="preserve">Entidades territoriales certificadas que han implementado la política de bienestar </t>
    </r>
    <r>
      <rPr>
        <sz val="11"/>
        <color theme="0"/>
        <rFont val="Calibri"/>
        <family val="2"/>
        <scheme val="minor"/>
      </rPr>
      <t>6.1.3.1</t>
    </r>
  </si>
  <si>
    <t>Juegos y Encuentro folclórico del Magisterio: Asesoría, lineamientos y orientación a los lideres de Bienestar de las 95 ETC para el desarrollo de las fases preliminares, en las lineas de acción de cultura y deporte (Juegos Deportivos del Magisterio y Encuentro folclórico). De igual forma se viene estructurando y consolidando los informes para la realización de las fases municipales de juegos y el encuentro folclórico y cultural docente. Política: Se estructura junto con la mesa Nacional de trabajo de la Política de Bienestar Laboral, los lineamientos para los encuentros Regionales de Directivos Docentes de los Establecimientos Educativos del país, con el objetivo de socializar y trabajar el documento soporte de la Política de Bienestar en las 95 ETC. De igual forma se inicia la recepción de los cronogramas de los encuentros por parte de los lideres de Bienestar.</t>
  </si>
  <si>
    <t>Juegos y Encuentro Folclórico del Magisterio: Seguimiento a la realización de la fases departamentales de Juegos y Encuentro Folclórico y Cultural Docente. El día 04 de julio de 2017, se llevó a cabo reunión con el Comité Técnico con el fin Revisión y ajustes a los lineamientos que se darán a las entidades territoriales para la realización de los Juegos Deportivos del magisterio. Se realizó revisión al capítulo de la Norma General relacionado con la necesidad de dejar claro sobre la prohibición de sacar selecciones, de no tener refuerzos entre equipos con docentes de otras entidades territoriales por las implicaciones jurídicas y legales que ello implica. El día 04 de julio igualmente, se realizó reunión con el Comité Técnico del Encuentro Folclórico y Cultural, realizando revisión de todos los capítulos de la Norma General, se realizaron ajustes al número de participantes en la modalidad de danzas y la participación del Coordinador del Secretario de Deporte y Cultura del sindicato, haciéndose necesario definir las funciones del mismo. Política: Recepción, ajuste y consolidación de soportes, frente al cargue en el sistema humano de las actividades realizadas durante el primer semestre con los respectivos asesores para su valoración respectiva, se ha avanzado en la valoración de 23 ETC de 95 ETC, con corte 31 de julio hasta la primera semana de Agosto.</t>
  </si>
  <si>
    <r>
      <t xml:space="preserve">Índice Sintético de Calidad construido y reportes escolares para las IE y las SE producidos y divulgados  </t>
    </r>
    <r>
      <rPr>
        <sz val="11"/>
        <color theme="0"/>
        <rFont val="Calibri"/>
        <family val="2"/>
        <scheme val="minor"/>
      </rPr>
      <t>6.2.3.2</t>
    </r>
  </si>
  <si>
    <t>Una vez culminado Día E 2017, el foco del equipo se centra en la elaboración de los materiales que irán en la caja Siempre Día E. Para el mes de junio puntualmente se hicieron varias sesiones de trabajo con los equipos disciplinares de la Dirección de Calidad para unificar la línea narrativa y de contenido de los documentos, para tener homogeneidad en el desarrollo de los mismos. 2.En términos de diagramación se ha adelantado el proceso para los siguientes documentos: Caja/Estuche, Taller siempre día e 2017: Guía de actividades para orientar el uso en contexto de los materiales, Orientaciones y retos para el acompañamiento pedagógico - Cuadernillo De Trabajo, Cultura del mejoramiento constante: el seguimiento al aprendizaje como elemento de la evaluación formativa, El ABC de la estrategia de Integración de Componentes Curriculares -EICC y Ruta Siempre Día E. 3. Por su parte la firma impresora Legis ha iniciado el procesamiento de la base de datos de los aprendizajes proporcionada por el ICFES, con la cual se realiza el informe por colegio Siempre Día E. 4. Para efectos de la distribución se determinó que a las ETC generales y precursoras se les hará entrega de materiales y formación Siempre Día E en el mes de septiembre y las focalizadas durante el mes de octubre. El proveedor ya realizó una primera versión de la priorización con base a esta información. 5. Atendiendo las recomendaciones que surgieron en diferentes mesas de trabajo territoriales lideradas por la Dirección de Calidad así como con entidades como el BID se evidenció la importancia de brindar una mayor capacitación a la comunidad educativa sobre los DBA (Derechos Básicos de Aprendizaje) ya entregados en los años anteriores y ofrecer en su lugar otras herramientas que complementen el desarrollo disciplinar y el fortalecimiento curricular; ambos procesos que los DBA buscan promover. Asimismo cabe anotar que para el desarrollo del documento de DBA de Ciencias Sociales se han adelantado trabajos conjuntos en mesas de facultades, mesas de expertos, Comisión Colombiana del Océano –CCO, mesas territoriales, entre otras. Sin embargo , dado el momento social e histórico que vive Colombia, esta construcción de documentos en ciencias sociales requiere una mirada especialmente profunda y cuidadosa que convoque a todos los actores cuyas voces requieren ser escuchadas para la construcción de una sociedad en paz. Es así que se están adelantando mesas internas del tratamiento de la historia con funcionarios del Ministerio, así como externas con instituciones como Memoria Histórica. Es por ello que se vio la necesidad de hacer un documento modificatorio para los contratos de impresión y diagramación que indicara el reemplazo de los DBA de Ciencias Naturales Y Ciencias Sociales por los documentos “Guía para el fortalecimiento curricular” y “El acompañamiento pedagógico y la evaluación formativa, nuestro reto, nuestra decisión: análisis de caso disciplinar”, los cuales cumplirán con las mismas características técnicas descritas en el contrato, pero su alcance en contenido será diferente a los DBA.</t>
  </si>
  <si>
    <t>Durante el mes de septiembre, dada la prorroga del contrato 1382 de 2016 en la que se extendió el plazo para la producción de materiales audiovisuales de la Caja de Materiales Siempre Día E, se vio también la necesidad de hacer la modificación al contrato 830 de 2017, prorrogando el contrato por 76 días más, es decir hasta el 15 de diciembre de 2017. Adicionalmente si se tiene en cuenta que los materiales impresos se entregarán para distribución entre los meses de octubre y noviembre, las IE no tendrán tiempo suficiente para solicitar los ajustes al informe por colegio, hecho que hace ampliar el tiempo de ejecución del contrato hasta el 15 de diciembre, con el fin de cumplir a satisfacción con la entrega del producto 11 del contrato “Corrección al Informe de aprendizajes Saber 2017 para web”. Se realizó también una modificación en la forma de pago, de modo que se cancelen $1.038.938.188, una vez se entreguen a satisfacción las 20.200 Cajas de materiales Siempre Día E y un último pago de $ 6.625.920, una vez se realicen las correcciones al Informe de aprendizajes Saber 2017 para web, en diciembre de 2017.</t>
  </si>
  <si>
    <r>
      <t xml:space="preserve">Solicitudes de Acreditación atendidas </t>
    </r>
    <r>
      <rPr>
        <sz val="12"/>
        <color theme="0"/>
        <rFont val="Calibri"/>
        <family val="2"/>
        <scheme val="minor"/>
      </rPr>
      <t>4.1.1.2</t>
    </r>
  </si>
  <si>
    <t>Durante el mes de Junio de 2017 se recibieron 70 solicitudes de acreditación (68 de pregrado y 2 de posgrado): De los cuales a 40 procesos se dio trámite para selección de pares, 2 en proceso de selección de pares y 28 fueron devueltos a las IES por no cumplir con los requisitos para la completitud.</t>
  </si>
  <si>
    <t xml:space="preserve">Recibidas 80 soli. de acreditación (50 pregrado, 27 posgrado y 3 institucionales) se atendieron 40 (50%) dándoles trámite para selección de pares, (40) están en revisión de completitud. Esto debido a la saturación de radicaciones en la fecha límite, que generó errores en el aplicativo por lo cual se debió solicitar información complementaria en todos estos casos. </t>
  </si>
  <si>
    <r>
      <t xml:space="preserve">Servicios de acompañamiento a las IES en los procesos de aseguramiento y mejoramiento de la calidad para la Educación Superior. </t>
    </r>
    <r>
      <rPr>
        <sz val="12"/>
        <color theme="0"/>
        <rFont val="Calibri"/>
        <family val="2"/>
        <scheme val="minor"/>
      </rPr>
      <t>4.1.1.4</t>
    </r>
  </si>
  <si>
    <t>Durante el mes de junio se inicio la preparación del seminario "Modelos de Evaluación de la Calidad de Educación Superior" organizado por el despacho de la Viceministra junto con la dirección de Calidad</t>
  </si>
  <si>
    <t>Durante septiembre se realizaron Jornadas de capacitación y preparación de evaluación de diseños de los sistemas internos de aseguramiento de la Calidad, convenio No. 1356 ANECA- MEN, en las ciudades de Bogota, Medellín y Armenia.</t>
  </si>
  <si>
    <r>
      <t xml:space="preserve">Créditos educativos para  población afrodescendiente asignados </t>
    </r>
    <r>
      <rPr>
        <sz val="12"/>
        <color theme="0"/>
        <rFont val="Calibri"/>
        <family val="2"/>
        <scheme val="minor"/>
      </rPr>
      <t>5.4.2.8</t>
    </r>
  </si>
  <si>
    <t>La adjudicación de estos créditos condonables se realizará durante el segundo semestre.</t>
  </si>
  <si>
    <t>Según cronograma las legalizaciones se darán entre el 9 de octubre y el 15 de diciembre de 2017.</t>
  </si>
  <si>
    <r>
      <t xml:space="preserve">Estrategia de acompañamiento a IES para el mejoramiento de sus condiciones de calidad implementada </t>
    </r>
    <r>
      <rPr>
        <sz val="12"/>
        <color theme="0"/>
        <rFont val="Calibri"/>
        <family val="2"/>
        <scheme val="minor"/>
      </rPr>
      <t>5.1.2.1</t>
    </r>
  </si>
  <si>
    <t>El 27 de junio se publicaron los resultados de la convocatoria "Fomento a la acreditación institucional y de programas de licenciatura". Se presentaron 28 propuestas, 18 fueron evaluadas y el banco de elegibles quedó conformado por 9 IES</t>
  </si>
  <si>
    <t>Se celebraron 6 convenios con las IES beneficiarias para fomento a la acreditación institucional, y se adelantaron los 15 procesos de contratación restantes, para un total de 21 proyectos. Adicionalmente, se invitó a las IES públicas con acreditación superior a 8 años a enviar cotizaciones para ofrecer acompañamiento a las licenciaturas de las que trata el Decreto Ley 892 de 2017.</t>
  </si>
  <si>
    <r>
      <t xml:space="preserve">Estrategias para la formulación, monitoreo y evaluación de la información de educación superior y su articulación con otros sectores implementadas </t>
    </r>
    <r>
      <rPr>
        <sz val="11"/>
        <color theme="0"/>
        <rFont val="Calibri"/>
        <family val="2"/>
        <scheme val="minor"/>
      </rPr>
      <t>5.1.4.2</t>
    </r>
  </si>
  <si>
    <t>De acuerdo a lo reportado en la matriz de seguimiento de la subdirección, está proyectado que éstos recursos sean comprometidos en el mes de agosto y obligados en el mes de diciembre. Se encuentra en proceso el levantamiento de requerimientos por parte de la Subdirección de Desarrollo Sectorial para la Oficina de tecnología. Una vez ellos evalúen los requerimientos, determinan si hacen el desarrollo en el MEN o se contrata a un externo. El Contrato con la Imprenta Nacional para el diseño y tiraje de las publicaciones de 2017, se encuentra en proceso de aprobación por parte de la Subdirección de Contratación; se realizaron los ajustes solicitados por el Abogado de la Subdirección al insumo 1551 y se está a la espera de su aprobación.</t>
  </si>
  <si>
    <t>Snies.-Se realiza la ejecución programada para el mes con 232 horas de mejoramiento, soporte básico y la asistencia técnica especializada (66%) obligado $27.640.844-SPADIES-Se requirió una prórroga para finalizar la entrega del producto y esta finalizó el 28 de Septiembre. Se espera realizar el trámite para el segundo y último desembolso finalizando el mes de Octubre por valor de $120.000.000 100%; y respecto de $ 268.953.192,00 No se ha firmado el convenio. OLE.- Contrato 1145 de Universidad Nacional primera cuenta de cobro en Octubre $150.000.000 comprometido y obligado</t>
  </si>
  <si>
    <r>
      <t xml:space="preserve">Servicio de asistencia técnica a las IES públicas que ofrecen Educación Técnica Profesional  y Tecnológica prestados </t>
    </r>
    <r>
      <rPr>
        <sz val="12"/>
        <color theme="0"/>
        <rFont val="Calibri"/>
        <family val="2"/>
        <scheme val="minor"/>
      </rPr>
      <t>5.3.1.1</t>
    </r>
  </si>
  <si>
    <t>A la fecha se ha mantenido contacto con las instituciones orientando las acciones para la formulación de los proyectos a financiar, los cuales se suscribieron a finales del mes de junio 2017</t>
  </si>
  <si>
    <t>En el mes de septiembre se continúa con el seguimiento y supervisión a la ejecución técnica, contractual y financiera de los convenios para el fortalecimiento de las condiciones de calidad en programas T&amp;T, mediante visitas de supervisión y atención telefónica. Se ha realizo el trámite de desembolso a la IES de los recursos correspondientes a los aportes del MEN.</t>
  </si>
  <si>
    <r>
      <t xml:space="preserve">Renovación de créditos educativos a los mejores bachilleres (Decreto 644 Art. 6) </t>
    </r>
    <r>
      <rPr>
        <sz val="12"/>
        <color theme="0"/>
        <rFont val="Calibri"/>
        <family val="2"/>
        <scheme val="minor"/>
      </rPr>
      <t>5.4.1.3</t>
    </r>
    <r>
      <rPr>
        <sz val="12"/>
        <rFont val="Calibri"/>
        <family val="2"/>
        <scheme val="minor"/>
      </rPr>
      <t xml:space="preserve"> </t>
    </r>
  </si>
  <si>
    <t>Al mes de junio se han renovado 101 créditos a los mejores bachilleres.</t>
  </si>
  <si>
    <t>Al mes de julio se han renovado 134 créditos a los mejores bachilleres.</t>
  </si>
  <si>
    <r>
      <t xml:space="preserve">Subsidios de sostenimiento adjudicados a grupos focalizados por SISBEN </t>
    </r>
    <r>
      <rPr>
        <sz val="12"/>
        <color theme="0"/>
        <rFont val="Calibri"/>
        <family val="2"/>
        <scheme val="minor"/>
      </rPr>
      <t>5.4.2.1</t>
    </r>
  </si>
  <si>
    <t>Al mes de junio se han adjudicado 7.930 subsidios de sostenimiento para beneficiarios nuevos.</t>
  </si>
  <si>
    <t>Al mes de agosto se han adjudicado 9.321 subsidios de sostenimiento para beneficiarios nuevos.</t>
  </si>
  <si>
    <r>
      <t xml:space="preserve">Subsidios de sostenimiento renovados a grupos focalizados por Sisbén  - Condonación del 25% sobre el crédito educativo </t>
    </r>
    <r>
      <rPr>
        <sz val="12"/>
        <color theme="0"/>
        <rFont val="Calibri"/>
        <family val="2"/>
        <scheme val="minor"/>
      </rPr>
      <t>5.4.2.3</t>
    </r>
  </si>
  <si>
    <t>Al mes de junio se han desembolsado 51.415 giros de subsidio de sostenimiento.</t>
  </si>
  <si>
    <t>Al mes de agosto se han desembolsado 84.418 giros de subsidio de sostenimiento.</t>
  </si>
  <si>
    <r>
      <t xml:space="preserve">Créditos condonables adjudicados a poblacion en condición de discapacidad </t>
    </r>
    <r>
      <rPr>
        <sz val="12"/>
        <color theme="0"/>
        <rFont val="Calibri"/>
        <family val="2"/>
        <scheme val="minor"/>
      </rPr>
      <t>5.4.2.5</t>
    </r>
  </si>
  <si>
    <t>Al cierre de junio no se ha suscrito el convenio respectivo y la adjudicación de estos créditos se realizará en el segundo semestre.</t>
  </si>
  <si>
    <t>Al cierre de agosto no se ha suscrito el convenio respectivo.</t>
  </si>
  <si>
    <r>
      <t xml:space="preserve">Adjudicación de nuevos créditos condonables a población indígena </t>
    </r>
    <r>
      <rPr>
        <sz val="12"/>
        <color theme="0"/>
        <rFont val="Calibri"/>
        <family val="2"/>
        <scheme val="minor"/>
      </rPr>
      <t>5.4.2.6</t>
    </r>
  </si>
  <si>
    <t>Se dio apertura a la convocatoria para nuevos aspirantes. Según cronograma, la publicación de aprobados y legalizaciones se dará entre el 9 de octubre y el 9 de noviembre de 2017.</t>
  </si>
  <si>
    <r>
      <t xml:space="preserve">Renovar créditos condonables a la población indígena </t>
    </r>
    <r>
      <rPr>
        <sz val="12"/>
        <color theme="0"/>
        <rFont val="Calibri"/>
        <family val="2"/>
        <scheme val="minor"/>
      </rPr>
      <t>5.4.2.7</t>
    </r>
  </si>
  <si>
    <t>Al mes de junio se han efectuado 4.009 renovaciones.</t>
  </si>
  <si>
    <t>Al mes de agosto se han efectuado 5.071 renovaciones.</t>
  </si>
  <si>
    <r>
      <rPr>
        <sz val="10"/>
        <rFont val="Calibri"/>
        <family val="2"/>
        <scheme val="minor"/>
      </rPr>
      <t xml:space="preserve">Créditos condonables adjudicados para población afrodescendiente </t>
    </r>
    <r>
      <rPr>
        <sz val="10"/>
        <color theme="0"/>
        <rFont val="Calibri"/>
        <family val="2"/>
        <scheme val="minor"/>
      </rPr>
      <t>5.4.2.8</t>
    </r>
  </si>
  <si>
    <t>La adjudicación de estos créditos condonables se realizará durante el segundo semestre</t>
  </si>
  <si>
    <r>
      <rPr>
        <sz val="10"/>
        <rFont val="Calibri"/>
        <family val="2"/>
        <scheme val="minor"/>
      </rPr>
      <t>Créditos condonables renovados a afrosdescendientes</t>
    </r>
    <r>
      <rPr>
        <sz val="10"/>
        <color theme="3"/>
        <rFont val="Calibri"/>
        <family val="2"/>
        <scheme val="minor"/>
      </rPr>
      <t xml:space="preserve">  </t>
    </r>
    <r>
      <rPr>
        <sz val="10"/>
        <color theme="0"/>
        <rFont val="Calibri"/>
        <family val="2"/>
        <scheme val="minor"/>
      </rPr>
      <t>5.4.2.9</t>
    </r>
  </si>
  <si>
    <t>Al mes de junio se han efectuado 8.098 renovaciones</t>
  </si>
  <si>
    <t>Al mes de agosto se han efectuado 10.264 renovaciones</t>
  </si>
  <si>
    <r>
      <rPr>
        <sz val="10"/>
        <rFont val="Calibri"/>
        <family val="2"/>
        <scheme val="minor"/>
      </rPr>
      <t xml:space="preserve">Créditos condonables para población ROM </t>
    </r>
    <r>
      <rPr>
        <sz val="10"/>
        <color theme="0"/>
        <rFont val="Calibri"/>
        <family val="2"/>
        <scheme val="minor"/>
      </rPr>
      <t>5.4.2.10</t>
    </r>
  </si>
  <si>
    <t>Se realizó proceso de adjudicación de la convocatoria beneficiandose a 11 estudiantes del pueblo Rrom. Sin embargo, como no se ha legalizado ante el ICETEX, todavía no se considera el dato en el reporte de Icetex</t>
  </si>
  <si>
    <t>El 15 de mayo se dio apertura a la convocatoria, se estima que los desembolsos de adjudicación inicien en el mes de septiembre.</t>
  </si>
  <si>
    <r>
      <rPr>
        <sz val="10"/>
        <rFont val="Calibri"/>
        <family val="2"/>
        <scheme val="minor"/>
      </rPr>
      <t xml:space="preserve">Adjudicar nuevos créditos a población víctima (Matrícula, sostenimiento y permanencia) </t>
    </r>
    <r>
      <rPr>
        <sz val="10"/>
        <color theme="0"/>
        <rFont val="Calibri"/>
        <family val="2"/>
        <scheme val="minor"/>
      </rPr>
      <t>5.4.3.1</t>
    </r>
  </si>
  <si>
    <t>La adjudicación de estos créditos se realizará durante el segundo semestre.</t>
  </si>
  <si>
    <t>La adjudicación de estos créditos se realizará durante el segundo semestre, dependiendo de los recursos que se apropien para la convocatoria.</t>
  </si>
  <si>
    <r>
      <rPr>
        <sz val="10"/>
        <rFont val="Calibri"/>
        <family val="2"/>
        <scheme val="minor"/>
      </rPr>
      <t xml:space="preserve">Créditos educativos adjudicados a Médicos para realizar especializaciones en salud </t>
    </r>
    <r>
      <rPr>
        <sz val="10"/>
        <color theme="0"/>
        <rFont val="Calibri"/>
        <family val="2"/>
        <scheme val="minor"/>
      </rPr>
      <t>5.4.4.1</t>
    </r>
  </si>
  <si>
    <r>
      <rPr>
        <sz val="10"/>
        <rFont val="Calibri"/>
        <family val="2"/>
        <scheme val="minor"/>
      </rPr>
      <t xml:space="preserve">Créditos educativos renovados a Médicos para realizar especializaciones en salud </t>
    </r>
    <r>
      <rPr>
        <sz val="10"/>
        <color theme="0"/>
        <rFont val="Calibri"/>
        <family val="2"/>
        <scheme val="minor"/>
      </rPr>
      <t>5.4.4.2</t>
    </r>
  </si>
  <si>
    <t>Al mes de junio se han efectuado 5.804 renovaciones. Las renovaciones de este Fondo se realizan durante todo el semestre.</t>
  </si>
  <si>
    <t>Al mes de agosto se han efectuado 8.258 renovaciones. Las renovaciones de este Fondo se realizan durante todo el semestre.</t>
  </si>
  <si>
    <r>
      <t xml:space="preserve">Nuevas becas de la convocatoria del 0,1% de los mejores Saber Pro </t>
    </r>
    <r>
      <rPr>
        <sz val="10"/>
        <color theme="0"/>
        <rFont val="Arial"/>
        <family val="2"/>
      </rPr>
      <t>5.4.5.1</t>
    </r>
  </si>
  <si>
    <t>La adjudicación de estas becas se realizará durante el segundo semestre.</t>
  </si>
  <si>
    <r>
      <t xml:space="preserve">Adjudicación de crédito educativo para Posgrado en Derecho Internacional Humanitario - Alfonso López Michelsen. </t>
    </r>
    <r>
      <rPr>
        <sz val="10"/>
        <color theme="0"/>
        <rFont val="Arial"/>
        <family val="2"/>
      </rPr>
      <t>5.4.5.2</t>
    </r>
  </si>
  <si>
    <r>
      <rPr>
        <sz val="10"/>
        <rFont val="Calibri"/>
        <family val="2"/>
        <scheme val="minor"/>
      </rPr>
      <t xml:space="preserve">Créditos-Beca "Ser Pilo Paga" educativos renovados  pregrado </t>
    </r>
    <r>
      <rPr>
        <sz val="10"/>
        <color theme="0"/>
        <rFont val="Calibri"/>
        <family val="2"/>
        <scheme val="minor"/>
      </rPr>
      <t>5.4.6.1</t>
    </r>
  </si>
  <si>
    <t xml:space="preserve">Al mes de junio se encuentran 19.839 giros, con estado en firme. Con respecto a mayo se presenta una reducción de 10 giros teniendo en cuenta que cambiaron de estado "en firme" a "reversión total". </t>
  </si>
  <si>
    <t xml:space="preserve">Al mes de agosto se han efectuado 20.208 giros, correspondientes a las renovaciones de Ser Pilo Paga. </t>
  </si>
  <si>
    <r>
      <rPr>
        <sz val="10"/>
        <rFont val="Calibri"/>
        <family val="2"/>
        <scheme val="minor"/>
      </rPr>
      <t xml:space="preserve">Créditos-Beca "Ser Pilo Paga" educativos adjudicados pregrado </t>
    </r>
    <r>
      <rPr>
        <sz val="10"/>
        <color theme="0"/>
        <rFont val="Calibri"/>
        <family val="2"/>
        <scheme val="minor"/>
      </rPr>
      <t>5.4.6.2</t>
    </r>
  </si>
  <si>
    <t>Al mes de junio se encuentran 8.142 giros, con estado en firme. Con respecto a mayo se presenta una reducción de 15 giros teniendo en cuenta que cambiaron de estado "en firme" a "reversión total".</t>
  </si>
  <si>
    <t xml:space="preserve">Al mes de agosto se encuentran 8.207 giros, con estado en firme. De los 8.225 giros reportados en julio, 18 cambiaron de estado a reversión total. </t>
  </si>
  <si>
    <r>
      <t xml:space="preserve">Créditos adjudicados en todas las lìneas </t>
    </r>
    <r>
      <rPr>
        <sz val="10"/>
        <color theme="0"/>
        <rFont val="Arial"/>
        <family val="2"/>
      </rPr>
      <t>5.4.7.1</t>
    </r>
  </si>
  <si>
    <t>Hasta el mes de junio se desembolsaron 11.187 créditos con subsidio de tasa.</t>
  </si>
  <si>
    <t>Hasta el mes de agosto se desembolsaron 11.571 créditos con subsidio de tasa.</t>
  </si>
  <si>
    <r>
      <t xml:space="preserve">Créditos educativos renovados en todas las lìneas </t>
    </r>
    <r>
      <rPr>
        <sz val="10"/>
        <color theme="0"/>
        <rFont val="Arial"/>
        <family val="2"/>
      </rPr>
      <t>5.4.7.2</t>
    </r>
  </si>
  <si>
    <t>Al mes de junio se han renovado 93.682 créditos con subsidio de tasa.</t>
  </si>
  <si>
    <t>Al mes de agosto se han renovado 145.464 créditos con subsidio de tasa.</t>
  </si>
  <si>
    <r>
      <rPr>
        <sz val="10"/>
        <rFont val="Calibri"/>
        <family val="2"/>
        <scheme val="minor"/>
      </rPr>
      <t>Recursos invertidos para disminución de tasa de interés de créditos en etapa de amortización de beneficiarios de estratos 1, 2 y 3 revisar si el compromiso está en cantidad de recursos y no en número o % de créditos a los que se les reduce la tasa de interés-</t>
    </r>
    <r>
      <rPr>
        <sz val="10"/>
        <color theme="3"/>
        <rFont val="Calibri"/>
        <family val="2"/>
        <scheme val="minor"/>
      </rPr>
      <t xml:space="preserve"> </t>
    </r>
    <r>
      <rPr>
        <sz val="10"/>
        <color theme="0"/>
        <rFont val="Calibri"/>
        <family val="2"/>
        <scheme val="minor"/>
      </rPr>
      <t>5.4.7.3</t>
    </r>
  </si>
  <si>
    <t>Se han situado a través del PAC $64.551.907.730 para disminución de la tasa de interes de los créditos adjudicados antes de 2016 y que se encuentran en etapa de amortización. Lo que equivale al 52% de los recursos.</t>
  </si>
  <si>
    <t>Se han situado a través del PAC $64.551.907.730 para disminución de la tasa de interés de los créditos adjudicados antes de 2016 y que se encuentran en etapa de amortización.</t>
  </si>
  <si>
    <r>
      <t xml:space="preserve">Créditos educativos adjudicados posgrado para maestros </t>
    </r>
    <r>
      <rPr>
        <sz val="10"/>
        <color theme="0"/>
        <rFont val="Arial"/>
        <family val="2"/>
      </rPr>
      <t>5.4.8.1</t>
    </r>
  </si>
  <si>
    <t>Hasta el momento no se ha determinado por parte del Ministerio de Educación Nacional algún tipo de adición para abrir nuevas convocatorias.</t>
  </si>
  <si>
    <r>
      <t xml:space="preserve">Créditos educativos renovados posgrado para maestros </t>
    </r>
    <r>
      <rPr>
        <sz val="10"/>
        <color theme="0"/>
        <rFont val="Arial"/>
        <family val="2"/>
      </rPr>
      <t>5.4.8.2</t>
    </r>
  </si>
  <si>
    <t>Al mes de junio se han renovado 2.241 créditos para maestros.</t>
  </si>
  <si>
    <t>Al mes de agosto se han renovado 2.330 créditos para maestros.</t>
  </si>
  <si>
    <r>
      <t xml:space="preserve">Créditos educativos condonados por buenos resultados en las pruebas Saber Pro </t>
    </r>
    <r>
      <rPr>
        <sz val="10"/>
        <color theme="0"/>
        <rFont val="Arial"/>
        <family val="2"/>
      </rPr>
      <t>5.4.9.1</t>
    </r>
  </si>
  <si>
    <t>Estas condonaciones se realizan durante todo el año, una vez verificado el cumplimiento de los requisitos. Al mes de junio se han realizado 77 solicitudes de condonación.</t>
  </si>
  <si>
    <t>Estas condonaciones se realizan durante todo el año, una vez verificado el cumplimiento de los requisitos. Al mes de agosto se han realizado 101 solicitudes de condonación.</t>
  </si>
  <si>
    <r>
      <t xml:space="preserve">Reporte anual  del observatorio de Innovación Educativa con Uso de TIC  Versión 2.0 elaborado </t>
    </r>
    <r>
      <rPr>
        <sz val="11"/>
        <color theme="0"/>
        <rFont val="Calibri"/>
        <family val="2"/>
        <scheme val="minor"/>
      </rPr>
      <t>6.3.3.3</t>
    </r>
  </si>
  <si>
    <t>Se recibieron 2 propuestas (Univalle y OCyT) de 5 invitaciones enviadas para participar en el estudio de mercado para el Desarrollo e Implementación de la Versión 3 del Observatorio Colombiano de Innovación Educativa. Estas se encuentran en proceso de revisión y evaluación</t>
  </si>
  <si>
    <t xml:space="preserve">El contrato interadministrativo para el desarrollo de las actividades del observatorio fue aprobado por el comité de contratación para que fuera ejecutado por la Universidad del Valle. Debido al tiempo que resta del año para ejecución y los productos que deberían ser entregados en la presente vigencia, la universidad presenta un ajuste a la propuesta inicial de cronograma y productos. Después de revisar la propuesta se concluye que las actividades del observatorio, no serán desarrolladas en este contrato, sino como proyecto de investigación en el marco de un convenio con Colciencias. Se continúa con la divulgación de los resultados del observatorio a través de la RED Vestigium. </t>
  </si>
  <si>
    <r>
      <t xml:space="preserve">Contenidos educativos digitales, plataformas educativas y servicios del Portal consultados  </t>
    </r>
    <r>
      <rPr>
        <sz val="11"/>
        <color theme="0"/>
        <rFont val="Calibri"/>
        <family val="2"/>
        <scheme val="minor"/>
      </rPr>
      <t>6.3.3.2</t>
    </r>
  </si>
  <si>
    <t>Durante el mes de junio se diseñarón, desarrollarón e implementarón en el Portal Educativo Colombia Aprende los siguientes (3) espacios virtuales y/o edusitios: Especial Virtual Educa 2017; Videoteca Pioneros Alianza Educativa; y MIDE, los cuales pueden ser consultados en las siguientes URL respectivamete: http://aprende.colombiaaprende.edu.co/virtualeduca2017; http://aprende.colombiaaprende.edu.co/es/pionerosaae/5372; http://aprende.colombiaaprende.edu.co/mide/91047. Se realizó la producción de dos (2) vídeos para la promoción de virtual educa.</t>
  </si>
  <si>
    <t>Se realizaron dos (2) espacios virtuales y/o edusitios: Buscando Carrear, Bienestar Laboral Docente, los cuales pueden ser consultados en las siguientes URL respectivamente: http://aprende.colombiaaprende.edu.co/buscandocarrera http://aprende.colombiaaprende.edu.co/bienestar_laboral Se realizaron cuatro (4) contenidos para la estrategia Para Aprender Digital (PAD): Radialistas, Bilingüismo, Activa tu ciudadanía, Programa Todos a Aprender, los cuales pueden ser consultados en las siguientes URL respectivamente: https://drive.google.com/drive/folders/0B0tCAjVD20xCS2xPdUZ3MjdtVnM https://drive.google.com/drive/folders/0B0tCAjVD20xCdW1FLVRVZUdVS00 https://drive.google.com/drive/folders/0B0tCAjVD20xCOUw1MmI3Q2FRbUk https://drive.google.com/drive/folders/0B0tCAjVD20xCeC1kTndWZVZwQ1k También se realizó la producción de cinco (5) micro lecciones para el Programa Todos Aprender (PTA): dos de lenguaje y tres de matemáticas, los cuales pueden ser consultados en las siguientes URL respectivamente: https://drive.google.com/file/d/0BzBlHWQ6ErnuQ0dybEVzTVItUk0/view?usp=sharing https://drive.google.com/file/d/0BzBlHWQ6ErnuS1RIeW0tZDdPTWc/view?usp=sharing https://drive.google.com/open?id=0BzBlHWQ6ErnuUmVQdFhRUkhfamM https://drive.google.com/open?id=0BzBlHWQ6ErnuSEktRktUbjJPZU0 https://drive.google.com/file/d/0BxCROf9mcytrWDVjQ25EYmxTSlE/view?usp=sharing Se crearon también nueve (9) cursos virtuales: Inducción al SGSST, Gestión Documental, Gestión Ambiental, Inducción al MEN, Sistema Integrado de Gestión SIG, Cultura del servicio, Escuela TIC docentes innovadores 2017 Andes G01, Escuela TIC docentes innovadores 2017 Andes G01, los cuales puede ser consultado en los siguientes link: http://application.colombiaaprende.edu.co/mod/scorm/view.php?id=285956 http://application.colombiaaprende.edu.co/mod/scorm/view.php?id=285957 http://application.colombiaaprende.edu.co/mod/scorm/view.php?id=285958 http://application.colombiaaprende.edu.co/mod/scorm/view.php?id=285959 http://application.colombiaaprende.edu.co/mod/scorm/view.php?id=285960 http://application.colombiaaprende.edu.co/course/view.php?id=3695 http://application.colombiaaprende.edu.co/course/view.php?id=3643 http://application.colombiaaprende.edu.co/course/view.php?id=4356</t>
  </si>
  <si>
    <t>Meta después de la modificación</t>
  </si>
  <si>
    <t>Se está ajustó la metodología del proyecto, se socializó con los integrantes del equipo de proyecto y se realizó un primer análisis de ítems.</t>
  </si>
  <si>
    <t>Avanzar con la remisión y recopilación de la información de todas las áreas del Instituto en la plantilla de presupuesto por componentes de gestión</t>
  </si>
  <si>
    <t>archivos en excel y word</t>
  </si>
  <si>
    <t>Carpeta compartida</t>
  </si>
  <si>
    <t>N/A</t>
  </si>
  <si>
    <t>Durante el segundo trimeste de la vigencia 2017, se están realizando los ajustes a los procedimientos de la SDI, de acuerdo a la auditoria interna, por lo que se incluira dicha información en los ajustes mencionados. Lo que debe reflejar el trabajo conjunto de la SDI para el mejoramiento de las pruebas de evaluación</t>
  </si>
  <si>
    <t>No hay actividades para este trimestre</t>
  </si>
  <si>
    <t>Se ha venido trabajando junto con la dirección de tecnología en el desarrollo de un prototipo inicial (piloto) con un número limitado de ítems y pruebas fijas, en orden a evaluar el desempeño del prototipo inicial y básico desarrollado.
En la dirección de tecnología se está llevando a cabo la construcción de PLEXI (Plataforma de presentación de examenes del ICFES). El objetivo principal de esta plataforma es permitir la presentación de examenes por computador de una manera ágil y efectiva para el usuario. La plataforma se diseñó de tal manera que permitirá la presentación de pruebas estandarizadas y adaptativas.
Se está realizando inicialmente un diagnóstico de la plataforma de implementación de pruebas adpatativas para la posterior selección de ítems disponibles para utilizar en las mismas.
Se inció una evaluación frente a la necesidad de realizar un estudio de mercado, por el momento se inició una revisión de diferentes estudios y experiencias en el marco de análisis de pruebas adaptativas y evaluar el escenario de aplicación de las mismas.
Para llevar a cabo la realización de los principales conceptos que contienen los test adaptativos, se viene trabajando en la modificación de una librería desarrollada en Python, que contiene los módulos que responden a las tres preguntas principales de investigación en el campo de test adaptativos que son: ¿Cómo empezar?, ¿Cómo continuar? y ¿Cómo parar?. Esta librería se ha ido modificando para integrar las ideas que involucran directamente al Instituto.
Se están evaluando las diferentes posibilidades de implementación y alcance de un assessment center para la aplicación de las pruebas, analizando las diferentes aletrnativas, ventajas y desventajas de la implementación del mismo. 
En la presente vigencia por parte de la Dirección de Evaluación se adelantaron visitas técnicas internacionales de diferentes Ministerios de Educación en el marco del desarrollo e intercambio de experiencias relacionadas a las diferentes metodologías de evaluación de la educación y logros y experiencias alcanzadas en implementación de pruebas tantao nacionales como ineternacionales.  Se contó con la visita de directivos del Ministerio de Educación (MINERD) República Dominicana, Centro Nacional de Proyectos PISA - Centro Nacional (Ministerio de Educación de Panamá), Oficina de Medición de la Calidad de los Aprendizajes (Ministerio de Educación de Perú), principalmente.</t>
  </si>
  <si>
    <t>Se adelantó una revisión y adaptación del paquete catSim, para la implementación de un piloto de prueba adaptativa con base en las estructura de datos de las pruebas SABER, usando ítems liberados de Matemáticas y Lenguaje de la prueba SABER 5 (CatIcfes), el cual fue presentado ante la Dirección. Se realizó una revisión de literatura del contexto y se han analizado los métodos de estimación disponibles en la librería.Así mismo, se realizó la implementación del modelo de clases propuesto conjuntamente con la Subdirección de desarrollo de aplicaciones, para almacenar información de las pruebas SABER y se desarrolló un servicio API-Rest para el motor adaptativo, que funciona como interfaz de comunicación entre la aplicación PLEXI (Plataforma de presentación de examenes del ICFES) – y la librería CatIcfes.</t>
  </si>
  <si>
    <t xml:space="preserve">Carpeta en Drive (Test adaptativos)
</t>
  </si>
  <si>
    <t>https://drive.google.com/drive/folders/0B78WdVHnMq9Qc0FRQmpfUzlWUTA</t>
  </si>
  <si>
    <t>No se requiere acción</t>
  </si>
  <si>
    <t xml:space="preserve">Se consolidó el informe técnico de la metodología SAE. Se incluyó un anexo con los resultados de la aplicación de la metodología con la muestra piloto generada para grado 7 en 2015, y se incluyó el tema necesario para la estimación del error en cada establecimiento, así como el tratamiento de benchmarking para SAE. 
Se realizó la generación de calificaciones para la prueba Saber 7 según la muestra piloto recolectada en 2015 y la metodología SAE desarrollada, para lo cual se tomó la información de la muestra piloto recolectada en 2015 para el grado séptimo y se aplicó la metodología SAE para estimar el resultado obtenido por los establecimietos educativos, seleccionados o no en la muestra. Adicionalmente, se cuantificó el error de pronóstico para cada establecimiento utilizando la metodología SAE.
</t>
  </si>
  <si>
    <t xml:space="preserve">Carpeta en Drive (SAE)
</t>
  </si>
  <si>
    <t>\\icfesserv5\academica$\SABER\SABER_2016\Pre-Aplicación
https://github.com/stalynGuerrero/multisae  
https://drive.google.com/open?id=0Bzz1SNIBYnaiVl9MZ3ZsSWVHdjQ 
https://drive.google.com/open?id=0Bzz1SNIBYnaiMkVzRG1yazVrZDQ</t>
  </si>
  <si>
    <t xml:space="preserve">Se llevó a cabo el proceso de calificación del examen Saber Pro y TyT con el moldeo de 3PL. 
Se realizó la comparación del examen Saber 11 calendario A, y se espera continuar realizando la equiparación para este examen. 
Al primer trimestre de 2017, se informa que la calificación de los exámenes aplicados (de estado), se ha realizado con el modelo de 3PL. 
</t>
  </si>
  <si>
    <t>Corridas de análisis de ítems para la prueba Saber 11 20172
Se ha implementado la metodología de calificación con modelo de 3 parámetros para la actualización de Saber 3, 5 y 9 2016. Se generó la aplicación de Saber TyT 20171 con la metodología de calificación 3PL. Se ha utilizado la metodología 3PL para la respuesta de casos particulares de Saber 11, Saber Pro y Saber TyT.</t>
  </si>
  <si>
    <t xml:space="preserve">file://icfesserv5/Analisisitems$/index.html
Documentos y salidas de las corridas relacionadas con la calificación de Saber 3,5, 9 y Saber TyT. </t>
  </si>
  <si>
    <t>file://icfesserv5/Analisisitems$/index.html
\\icfesserv5\publicacionresultadoscensales$\2016-SB359\Cognitivo\Final\Actualizacion_AD1
\\icfesserv5\academica$\ECAES_EK\ECAES_2017\EK20171\Calificacion</t>
  </si>
  <si>
    <t>Se ha avanzado en el reporte de resultados de las evaluaciones que realiza el Icfes a nivel nacional
Se diseño e implementó la estrategia de divulgación</t>
  </si>
  <si>
    <t>Archivos institucionales</t>
  </si>
  <si>
    <t>$6997850000 para la vigencia</t>
  </si>
  <si>
    <t>Archivo excel de contratos 2017</t>
  </si>
  <si>
    <t>Carpeta compartida de planeación</t>
  </si>
  <si>
    <t>Continuar con el seguimiento a la cartera 2017</t>
  </si>
  <si>
    <t>La meta se logró en el primer trimestre, en el cual se contrataron 8 profesionales con título de maestría</t>
  </si>
  <si>
    <t>La Oficina cuenta con un equipo de 9 investigadores con formación de posgrado o que están cursando maestría.</t>
  </si>
  <si>
    <t xml:space="preserve">Emitir 5 documentos de trabajo </t>
  </si>
  <si>
    <t>Actualmente se tienen 14 proyectos de investigación en desarrollo.</t>
  </si>
  <si>
    <t>La Oficina de Investigaciones adelanta actualmente 5 proyectos de investigacion propios y/o en cooperación con investigadores externos</t>
  </si>
  <si>
    <t xml:space="preserve">Se ha recibido la visita de pares amigos para la revisión de acreditación de los programas de educación superior. Teniendo la visita de </t>
  </si>
  <si>
    <t>Se ha recibido la visita de pares amigos para la revisión de acreditación de los programas de educación superior. Teniendo la visita de certificación de Icontec, contribuye al fortalecimiento de los documentos maestros de cada una las áreas</t>
  </si>
  <si>
    <t>Este 75% esta representado en los avances  que se han tenido  en las acciones que se realizaron para construción de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</si>
  <si>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Este avance del 90% esta representado en los avances  que se han tenido  en las acciones que se realizaron para construción de los documentos maestro de los programas por ciclo propeuticos, asi: 1) Los documentos maestro Técnica Profesional Operación de Sistemas de Manejo Ambiental, Tecnología en Gestión Ambiental Técnica fueros terminados y aprobados por el consejo directivo en sesión del 17 de septiembre, mediante acuerdo N°11 2) Los documentos maestro Técnica Profesional en procesos  contables , Tecnología en Gestión Contable y Financiera y contaduria fueros terminados y aprobados por el consejo directivo en sesión del 17 de septiembre  mediante acuerdo N° 011;3) Los documentos maetros técnica    Profesional en Procesos Turísticos y Tecnología en Gestión Hotelera y Turística  fueron terminados  y estan radicados  en el  CONACES  con los codigos : 1) Codigo del proceso N° 35877  "Tecnica Profesional en Procesos Turisticos"  2) Codigo del proceso N° 35878  "Tecnología en Gestión Hotelera y Turistica" ; 3 Esta en proceso de terminación el documento maestro de Técnica Profesiona en Operaciones Mineras , Tecnologia en Getión Minera y  ingenerias de minas.</t>
  </si>
  <si>
    <t>Documentos maestros, acuerdo N° 11 del 17 de septiembre y actas del 17 de septiembre del consejo directivo</t>
  </si>
  <si>
    <t>vicerrectoria academica, vicerrectoria administrativa y financiera</t>
  </si>
  <si>
    <t>Este avance del 66% esta representado  en el diseño de la estrategia y el programa radial y publicidad que se hizo en el mes mayo y junio para las inscripciones y matriculas del II semestre</t>
  </si>
  <si>
    <t>Este avance del 80% esta representado  en el diseño  del Plan de Acción  de Markiting  para los meses de octubre, noviembre , diciembre y enero  para las inscripciones y matriculas del I semestre del 2017</t>
  </si>
  <si>
    <t>Documento-plan de acción de Marketing.</t>
  </si>
  <si>
    <t>Sistema y comunicaciones, proyección social</t>
  </si>
  <si>
    <t>Este avance del 80% esta representado en el apoyo que se dio a dos docentes para continuar con sus estudios de maestria en  el segundo semestre , el cual se puede evidenciar mediante las resoluciones de apoyo n° 159 del 27 de junio y n° 179 del 10 de julio.</t>
  </si>
  <si>
    <t>Con las resoluciones n° 016 del 23 de enero,  n° 18 del 24 de enero, n° 159 del 27 de junio y n° 179 del 10 de julio se concretó el apoyo a los docentes para la vigencia fiscal 2017.</t>
  </si>
  <si>
    <t>Resoluciones de apoyo económico</t>
  </si>
  <si>
    <t>vicerrectoria administrativa y financiera</t>
  </si>
  <si>
    <t>Este avance del 80% esta representado  en las acciones que se han realizado para alcanzar la meta propuesta: 1) En el analisis de los reesultados de las pruebas saber pro individual 2016 se evidenciaron avances importantes: se incremento en 6.72  el promedio general de la prueba a nivel institucional  entre periodo  16-I y 16-2 ; 2) Se realizo capacitación sobre competencias genericas; 3) se socializó el calendario interno Saber Pro.</t>
  </si>
  <si>
    <t>Este avance del 90% esta representado  en las acciones que se han realizado para alcanzar la meta propuesta: 1) Se realizó un analisis de los reesultados prliminares de las pruebas saber pro individual 2017-1  y se evidenciaron avances importantes: se incremento en 2.91  el promedio general de la prueba a nivel institucional  entre periodo   16-2  y 17 -1; 2) Se realizo la articulación de las competencias genericas en los silabus; 3) Se preparo a los estudiantes con capacitación, simulacros y talleres para las presentación de la prubas saber pro 17-2</t>
  </si>
  <si>
    <t>Las preubas, control de asistencia</t>
  </si>
  <si>
    <t>Oficina de saber pro</t>
  </si>
  <si>
    <r>
      <t xml:space="preserve">Este avance del 75% esta representado en </t>
    </r>
    <r>
      <rPr>
        <b/>
        <i/>
        <sz val="10"/>
        <rFont val="Calibri"/>
        <family val="2"/>
      </rPr>
      <t xml:space="preserve">"una jornada pedagogica sobre  toeria sobre estilos de aprendizaje"(contrato004 del 25 de marzo 2017)" </t>
    </r>
    <r>
      <rPr>
        <sz val="10"/>
        <rFont val="Calibri"/>
        <family val="2"/>
      </rPr>
      <t>a cuarenta docentes, con sesiones de capacitación en el mes de mayo y abril</t>
    </r>
  </si>
  <si>
    <t>El 15, 16 y 17 de agostos, 6 docentes pertenecientes a los grupos de investigación recibieron capacitación sobre "estilos de aprendizaje y enseñanza" y el 26, 27 y 28 de septiembre los capacitaron en proyectos de investigación. Con estas capacitaciones se llega a un nivel de cumpliento del 100%</t>
  </si>
  <si>
    <t>Contratos, control de asistencia</t>
  </si>
  <si>
    <t>vicerrectoria academica,contratación</t>
  </si>
  <si>
    <t>Este avance del 75% esta representado en acciones que llevaron acabo con los estudiantes de articulación: 1) el 8 de junio un encuentro de padres de familia; 2) el 25 de mayo un taller sobre técnicas de estudios.</t>
  </si>
  <si>
    <t>Se mantiene el cumplimiento del 75%, en este trimestre no se programaron actividades. Estas se inicia nuevamente en octubre.</t>
  </si>
  <si>
    <r>
      <t xml:space="preserve">Este avance del 40% esta representado  en las acciones que se han realizado para alcanzar la meta propuesta: 1)Los docentes de los diferentes grupos de investigación actualizaron el </t>
    </r>
    <r>
      <rPr>
        <b/>
        <sz val="10"/>
        <rFont val="Calibri"/>
        <family val="2"/>
      </rPr>
      <t xml:space="preserve">curriculo vitae de latinoamerica y el caribe-CV-LAC; 2) Se </t>
    </r>
    <r>
      <rPr>
        <sz val="10"/>
        <rFont val="Calibri"/>
        <family val="2"/>
      </rPr>
      <t>participo en el encuentro departamental de semilleros de investigación</t>
    </r>
    <r>
      <rPr>
        <b/>
        <sz val="10"/>
        <rFont val="Calibri"/>
        <family val="2"/>
      </rPr>
      <t>-</t>
    </r>
    <r>
      <rPr>
        <sz val="10"/>
        <rFont val="Calibri"/>
        <family val="2"/>
      </rPr>
      <t>, se presentarón 52 proyectos de investigación, de los cuales clasificaron 13 para el encuentro nacional, a desarrollarse en barranquilla.</t>
    </r>
  </si>
  <si>
    <t>En la publicación de resultados preliminares de la "convocatoria para la medición y reconocimiento de grupos de investigación, Desarrollo Tecnológico o Innovación y para el reconocimiento de investigadores del Sistema Nacional de Ciencia , Tecnología e Innovación " aparecen tres(3) grupos de investigación categorizados en C: 1GICINFO, YATES, y Desarrollando Comunidades Administrativas . Con este resultado se llega a un nivel de cumplimiento 200%.</t>
  </si>
  <si>
    <t>Reporte de colciencias del 25 de septiembre sobre publicación de resultados prliminares de la convocatoria 781 del 2017.</t>
  </si>
  <si>
    <t>Centro de investigación, Colciencias</t>
  </si>
  <si>
    <t>5 Actividades</t>
  </si>
  <si>
    <t>Inicialmente se debe hacer énfasis en que el proceso de Acreditación como tal no depende directamente de la institución ya que es un juicio de valor que entrega un tercero, en este caso el CNA y Ministerio de Educación. Por lo tanto el indicador que se deriva de estas actividades, se debe entender especificamente como el desarrollo del Proceso de AUTOEVALUACION con fines de acreditación de un programa académico. Lo cual es validado y formalizado una vez se obtinene el ingreso al CNA y se aseguren las Condiciones Iniciales. Una vez aclarado este enfoque y contexto interno del proceso de acreditación, se desarrollaron las siguientes actividades; al 30 de junio de 2017 de acuerdo al cronograma de trabajo establecido por el proceso para la vigencia 2017, el cual está distribuido en 5 actividades encaminadas a la solicitud de condiciones iniales y apropiación del proceso, de las cuales se ha desarrollado 3 como son: Ingreso de información Plataforma CNA para Solicitud de Condiciones Iniciales (Institucionales), Socialización y sensibilización permanente,  Capacitación contexto y acompañamiento programas.</t>
  </si>
  <si>
    <t>Cronograma de actividades</t>
  </si>
  <si>
    <t>Inicialmente se debe hacer enfasis en que el proceso de Acreditación como tal no depende directamente de la institución ya que es un juicio de valor que entrega un tercero, en este caso el CNA y Ministerio de Educación. Por lo tanto el indicador que se deriva de estas actividades se debe entender especificamente como el desarrollo del Proceso de AUTOEVALUACION con fines de acreditación de un programa académico. Lo cual es validado y formalizado una vez se obtinene el ingreso al SNA y se aseguren las Condiciones Iniciales. Una vez aclarado este enfoque y contexto interno del proceso de  acreditación se desarrollaron las siguientes actividades al 30 de junio de 2017 de acuerdo al cronograma de trabajo establecido por el proceso para la vigencia 2017 el cual esta distribuido en 5 actividades encaminadas a la solicitud de condiciones iniales y apropiación del proceso, de las cuales se ha desarrollado 3 como son: Ingreso de información Plataforma CNA para Solicitud de Condiciones Iniciales (Institucionales), Socialización y sensibilización permanente,  Capacitación contexto y acompañamiento programas. 
Nota: El Indicador no aplica al proceso que se adelanta debido a que la acreditación en si depende no de la institución sino de un concepto externo en este caso concepto del CNA, es por ello que se deben encaminar y direccionar las actividades solamente al proceso de Autoevaliación con fines de acreditación.</t>
  </si>
  <si>
    <t xml:space="preserve"> A la fecha se han desarrollado las siguientes actividades de acuerdo con el cronograma de trabajo, establecido por el proceso para la vigencia 2017 el cual está distribuido en 5 actividades encaminadas a la solicitud de condiciones iniales y apropiación del proceso, de las cuales se ha desarrollado 5 como son: Ingreso de información Plataforma CNA para Solicitud de Condiciones Iniciales (Institucionales), Socialización y sensibilización permanente,  Capacitación contexto y acompañamiento programas, Recolpilación e Ingreso de Condiciones Iniales del programa  Administración de Empresas para cada uno de sus niveles en la plataforma del CNA, Socilización de la información con docentes del programa para su validación.</t>
  </si>
  <si>
    <t>Registro de condiciones iniciales  en la plataforma del CNA, Boletines informativos y registro de asistencia y presentaciones .</t>
  </si>
  <si>
    <t>Oficina de Calidad ITFIP</t>
  </si>
  <si>
    <t>Se esta a la espera de la visita de los pares académicos para la redefinición institucional, se ajusto el auto que envió el Ministerio de Educación Nacional.</t>
  </si>
  <si>
    <t>Se recibió visita institucional en el mes de mayo para verificación del recurso de reposición. La institución esta a la espera de la decisión definitiva de la sala CONACES del MEN</t>
  </si>
  <si>
    <t xml:space="preserve">En mayo de 2017 de se recibe visita de pares académicos, se esta a la espera de los resultados de aprobación de la redefinición por ciclos propedéuticos. </t>
  </si>
  <si>
    <t>Registro de asistencia visita de pares academicos.Informes PARES académicos en SACES</t>
  </si>
  <si>
    <t>Informes PARES académicos en SACES</t>
  </si>
  <si>
    <t xml:space="preserve">Se culmino primera etapa de ajustes de políticas, e instrumentos de encuestas. Adicional se avanzo en 70% en la medición de indicadores </t>
  </si>
  <si>
    <t>Sigue en proceso de implementación el Plan de trabajo para realizar proceso de autoevaluación institucional a 5 programas académicos. Estamos en el proceso de recolección de información la cual contempla entre otros la aplicación de encuestas y medición de indicadores</t>
  </si>
  <si>
    <t>Se aplican las encuestas de acuerdo a los factores establecidos en el modelo de autoevaluación con que cuenta la institución.
Se  realiza informe consolidado de los factores evaluados por cada uno de los equipos de trabajo.</t>
  </si>
  <si>
    <t>Informe de evaluación de factores.</t>
  </si>
  <si>
    <t>Coordinación de autoevaluación
Oficina de planeación</t>
  </si>
  <si>
    <t>Implementar los planes de acción resultantes de evaluación de factores.</t>
  </si>
  <si>
    <t xml:space="preserve">                                                                                                                                                      </t>
  </si>
  <si>
    <t>A la fecha se ha recaudado el 25% de lo estimado en proyectos y/o cursos de educación continuada</t>
  </si>
  <si>
    <t>A corte de 30 de septiembre de 2017 se recaudado el  % de lo estimado en proyectos y/o cursos de educación continuada.</t>
  </si>
  <si>
    <t>Informes de gestión</t>
  </si>
  <si>
    <t>Dirección de Unidad de Extensión y proyección social</t>
  </si>
  <si>
    <t>Resultado de acuerdo al primer semestre del la vigencia. La institución se encuentra en procesos de inscripciones y matriculas para el segundo semestre de la vigencia.</t>
  </si>
  <si>
    <t>En los dos periodos académicos del año 2017, se matricularon 399 estudiantes en los programas para el trabajo y desarrollo humano, equivalente al 99.8% de la meta estipulada.</t>
  </si>
  <si>
    <t>Reportes de matricula estudiantes nuevos</t>
  </si>
  <si>
    <t>Registro y control Académico</t>
  </si>
  <si>
    <t>A la fecha el avance físico y financiero de recursos de inversión de la vigencia 2017 es 0%</t>
  </si>
  <si>
    <t xml:space="preserve">A la fecha no se ha ejecutado el plan de inversiones par dotación debido a retraso en la obra física. </t>
  </si>
  <si>
    <t xml:space="preserve">a la fecha de corte, el avance financiero del presupuesto de inversión para dotación de infraestructura es del 32%. </t>
  </si>
  <si>
    <t>informe de ejecución presupuestal</t>
  </si>
  <si>
    <t xml:space="preserve">Vicerrectoría Administrativa y financiera </t>
  </si>
  <si>
    <t>En los dos periodos académicos del año 2017,  en los programas técnicos profesionales se matricularon 2557 estudiantes, equivalente al 85.2% de la meta planteada.</t>
  </si>
  <si>
    <t>Informe de matriculas</t>
  </si>
  <si>
    <t>En los dos periodos académicos del año 2017 de matricularon 756 estudiantes nuevos en los programas técnicos profesionales que oferta la institución, equivalente al 75.6%.</t>
  </si>
  <si>
    <t>informe de matriculas</t>
  </si>
  <si>
    <t>Al 31 de marzo se han matriculado 53 estudiantes en articulación académica, en los programas de Costos y Contabilidad, Procesos de Importación  y Exportación y Procesos Administrativos de Seguridad y Salud en el Trabajo.</t>
  </si>
  <si>
    <t>En articulación académica en los dos periodos académicos se matricularon 53 estudiantes.</t>
  </si>
  <si>
    <t>Avance acumulado del plan de acción de la vigencia de la ORI</t>
  </si>
  <si>
    <t xml:space="preserve">El plan estratégico de la ORI se encuentra elaborado, se esta a la espera de su revisión y aprobación. </t>
  </si>
  <si>
    <t>Plan estratégico</t>
  </si>
  <si>
    <t>Oficina de ORI</t>
  </si>
  <si>
    <t>Al mes de junio se han desembolsado 141 nuevos créditos a los mejores bachilleres.</t>
  </si>
  <si>
    <t>Al mes de septiembre se han desembolsado 153 nuevos créditos a los mejores bachilleres.</t>
  </si>
  <si>
    <t>Base de Giros de Fondos, acumulada desde el 1 de enero hasta el 30 de junio.</t>
  </si>
  <si>
    <t xml:space="preserve">Plataformas de Administración ICETEX: Reporteador </t>
  </si>
  <si>
    <t>Sujeto a la demanda</t>
  </si>
  <si>
    <t>Al mes de junio se han renovado 58 subsidios a los mejores bachilleres.</t>
  </si>
  <si>
    <t>Al mes de septiembre se han renovado 356 subsidios a los mejores bachilleres.</t>
  </si>
  <si>
    <t>Al mes de septiembre se han renovado 168 créditos a los mejores bachilleres.</t>
  </si>
  <si>
    <t>Base de Renovaciones de crédito educativo, acumulados desde el 1 de enero hasta el 30 de junio.</t>
  </si>
  <si>
    <t>Al mes de septiembre se han adjudicado 11.689 subsidios de sostenimiento para beneficiarios nuevos.</t>
  </si>
  <si>
    <t>Base de Giros (ajudicaciones) de crédito educativo, acumulados desde el 1 de enero hasta el 30 de junio.</t>
  </si>
  <si>
    <t>Al mes de septiembre se han desembolsado 98.614 giros de subsidio de sostenimiento.</t>
  </si>
  <si>
    <t>Estas condonaciones se realizan durante todo el año, una vez verificado el cumplimiento de los requisitos. Al mes de junio se han realizado 2.706 solicitudes de condonación.</t>
  </si>
  <si>
    <t>Estas condonaciones se realizan durante todo el año, una vez verificado el cumplimiento de los requisitos. Al mes de septiembre se han realizado 7.611 solicitudes de condonación.</t>
  </si>
  <si>
    <t>Base remitida por el Grupo de Administración de Cartera con las condonaciones efectuadas en el año 2017.</t>
  </si>
  <si>
    <t>Z:\Planeacion(\\ictxrvfs)\CV\2017</t>
  </si>
  <si>
    <t>Estas condonaciones se realizan durante todo el año, una vez verificado el cumplimiento de los requisitos.</t>
  </si>
  <si>
    <t xml:space="preserve">Al cierre de septiembre no se ha suscrito el convenio respectivo. </t>
  </si>
  <si>
    <t>Correo remitido por la Vicepresidencia de Fondos jueves 6/07/2017 11:07 a. m.</t>
  </si>
  <si>
    <t>Nos encontramos a la espera de las directrices por parte del Ministerio de Educación Nacional para la apertura de una convocatoria para 2017.</t>
  </si>
  <si>
    <t>Se aprobaron para esta convocatoria 1.840 indígenas, de los cuales han legalizado 1.198 al mes de septiembre. Entre los meses de octubre y diciembre se efectuarán los desembolsos correspondientes.</t>
  </si>
  <si>
    <t>Entre los meses de octubre y diciembre se efectuarán los desembolsos correspondientes.</t>
  </si>
  <si>
    <t>Al mes de septiembre se han efectuado 7.163 renovaciones.</t>
  </si>
  <si>
    <t xml:space="preserve">Se ha ejecutado el 61% de la meta. Estas renovaciones se efectúan durante el año. </t>
  </si>
  <si>
    <t>Las legalizaciones de acuerdo al cronograma se darán entre el 9 de octubre y el 15 de diciembre de 2017.</t>
  </si>
  <si>
    <t>Al mes de septiembre se han efectuado 13.721
renovaciones</t>
  </si>
  <si>
    <t xml:space="preserve">Se ha ejecutado el 80% de la meta. Estas renovaciones se efectúan durante el año. </t>
  </si>
  <si>
    <t>El 15 de mayo se dio apertura a la convocatoria, se aprobaron 11 cupos de los cuales al mes de septiembre han legalizado 10 beneficiarios. Se estima que los desembolsos de adjudicación se realicen entre octubre y diciembre.</t>
  </si>
  <si>
    <t>Se estima que los desembolsos de adjudicación se realicen entre octubre y diciembre.</t>
  </si>
  <si>
    <t>Se dará apertura a a la convocatoria en el mes de noviembre.</t>
  </si>
  <si>
    <t>No Aplica</t>
  </si>
  <si>
    <t>No aplica, teniendo en cuenta que no se apropiaron recursos en 2017 para nuevas adjudicaciones en el presupuesto del sector educación.</t>
  </si>
  <si>
    <t>Al mes de junio se han efectuado 5.804 renovaciones.
Las renovaciones de este Fondo se realizan durante todo el semestre.</t>
  </si>
  <si>
    <t>Al mes de septiembre se han efectuado 8.407 renovaciones.
Las renovaciones de este Fondo se realizan durante todo el semestre.</t>
  </si>
  <si>
    <t xml:space="preserve">Se ha ejecutado el 1,83 de la meta </t>
  </si>
  <si>
    <t>Nuevas becas para maestría y doctorado:
Nuevas becas y renovación de la convocatoria del 0,1% de los mejores Saber Pro</t>
  </si>
  <si>
    <t>Para la convocatoria 2017 se aprobaron 21 beneficiarios de los cuales a septiembre han legalizado 19. Se estima que los desembolsos de adjudicación se realicen entre octubre y diciembre.</t>
  </si>
  <si>
    <t xml:space="preserve">En el mes de Julio se adjudicó  esta beca. </t>
  </si>
  <si>
    <t xml:space="preserve">Al mes de junio se encuentran 19.839 giros, con estado en firme. Con respecto a mayo se presenta una reducción de 10 giros teniendo en cuenta que cambiaron de estado "en firme" a "reversión  total". </t>
  </si>
  <si>
    <t xml:space="preserve">Al mes de septiembre se han efectuado 20.208 giros, correspondientes a las renovaciones de Ser Pilo Paga. </t>
  </si>
  <si>
    <t xml:space="preserve">Se ha ejecutado el 94% de la meta </t>
  </si>
  <si>
    <t>Al mes de junio se han efectuado 20.222 giros.</t>
  </si>
  <si>
    <t>Al mes de septiembre se han efectuado 20.826 giros de subsidios de sostenimiento.</t>
  </si>
  <si>
    <t xml:space="preserve">Se ha ejecutado el 97% de la meta </t>
  </si>
  <si>
    <t xml:space="preserve">Al mes de junio se encuentran 8.142 giros, con estado en firme. Con respecto a mayo se presenta una reducción de 15 giros teniendo en cuenta que cambiaron de estado "en firme" a "reversión  total". </t>
  </si>
  <si>
    <t xml:space="preserve">Al mes de septiembre se encuentran 8.208 giros, con estado en firme. </t>
  </si>
  <si>
    <t xml:space="preserve">Se ha ejecutado el 1,15 de la meta </t>
  </si>
  <si>
    <t xml:space="preserve">Al mes de junio se han efectuado 8.459 giros. </t>
  </si>
  <si>
    <t xml:space="preserve">Al mes de septiembre se encuentran 8.475 giros, con estado en firme. </t>
  </si>
  <si>
    <t xml:space="preserve">Se ha ejecutado el 1,19 de la meta </t>
  </si>
  <si>
    <t>Hasta el mes de septiembre se desembolsaron 14.009 créditos con subsidio de tasa.</t>
  </si>
  <si>
    <t>Al mes de septiembre se han renovado 162.665 créditos con subsidio de tasa.</t>
  </si>
  <si>
    <t>Se han situado a través del PAC $64.551.907.730 para disminución de la tasa de interes de los créditos adjudicados antes de 2016 y que se encuentran en etapa de amortización.</t>
  </si>
  <si>
    <t>Se situaron a través del PAC $299.080.962.060 para disminución de la tasa de interes de los créditos adjudicados antes de 2016 y que se encuentran en etapa de amortización.</t>
  </si>
  <si>
    <t>Ejecución Presupuestal junio 2017</t>
  </si>
  <si>
    <t>http://www.icetex.gov.co/dnnpro5/Default.aspx?tabid=169</t>
  </si>
  <si>
    <t>Se ejecuta de acuerdo a los aportes de la Nación.</t>
  </si>
  <si>
    <t>Hasta el momento no se ha determinado por parte del Ministerio de Educación Nacional algun tipo de adición para abrir nuevas convocatorias.</t>
  </si>
  <si>
    <t>Al mes de septiembre se han renovado 6.133 créditos para maestros.</t>
  </si>
  <si>
    <t xml:space="preserve">Se ha ejecutado el 73% de la meta. Estas renovaciones se efectúan durante el año. </t>
  </si>
  <si>
    <t>Estas condonaciones se realizan durante todo el año, una vez verificado el cumplimiento de los requisitos. Al mes de septiembre se han realizado 104 solicitudes de condonación.</t>
  </si>
  <si>
    <t xml:space="preserve">Se inició la elaboración del diagnótico de las IES afiliadas al FODESEP.  </t>
  </si>
  <si>
    <t xml:space="preserve">Diagnóstico de las IES afiliadas </t>
  </si>
  <si>
    <t xml:space="preserve">Subgerencia de Proyectos </t>
  </si>
  <si>
    <t xml:space="preserve">Se inicio elaboración del diagnóstico de las IES afiliadas al FODESEP.  </t>
  </si>
  <si>
    <t xml:space="preserve">Se inició una campaña de créditos preaprobados </t>
  </si>
  <si>
    <t xml:space="preserve">Contratos de Mutuo de los créditos </t>
  </si>
  <si>
    <t>Subgerencia Financiera</t>
  </si>
  <si>
    <t xml:space="preserve">Se inicio una campaña de créditos preaprobados </t>
  </si>
  <si>
    <t>Esta estructuración está definida para realizarla en el segundo semestre de 2017.</t>
  </si>
  <si>
    <t xml:space="preserve">Instructivo de la modalidad del crédito </t>
  </si>
  <si>
    <t>Se estructura la modalidad de crédito</t>
  </si>
  <si>
    <t>El FODESEP cuenta con la vacante de la Subgerencia Comercial, una vez ésta se provea se adelantará el plan de acción.</t>
  </si>
  <si>
    <t xml:space="preserve">Documento de los nuevos productos </t>
  </si>
  <si>
    <t>La vacante de Subgerente Comercial se cubrió en el mes de Septiembre. Se inició plan de acción para el desarrollo de las actividades</t>
  </si>
  <si>
    <t xml:space="preserve">Alianza Estratégica suscrita </t>
  </si>
  <si>
    <t>Documento del nuevo producto</t>
  </si>
  <si>
    <t>Programa de asesorias estructurado</t>
  </si>
  <si>
    <t>Para el segundo semestre de 2017, la Subgerencia de Proyectos realizará con el apoyo de los Comités Sociales del Fondo, asesorías especializadas.</t>
  </si>
  <si>
    <t xml:space="preserve">Listados de asistencia a las capacitaciones o asesorías especializadas </t>
  </si>
  <si>
    <t>La Subgerencia de Proyectos realizará con el apoyo de los Comités Sociales del Fondo, asesorias especializadas a partir del 26 de Cotubre de 2017</t>
  </si>
  <si>
    <t xml:space="preserve">Convenio de Cooperación suscrito </t>
  </si>
  <si>
    <t>La Subgerencia de Proyectos realizará a partir del segundo semestre de 2017, eventos con los aliados estratégicos del FODESEP para incentivar el uso de las alianzas estratégicas.</t>
  </si>
  <si>
    <t xml:space="preserve">Alianzas o convenios suscritos </t>
  </si>
  <si>
    <t xml:space="preserve">La Subgerencia de Proyectos realizará en el mes de octubre eventos con los aliados estratégicos del FODESEP para incentivar el uso de las alianzas estratégicas </t>
  </si>
  <si>
    <t xml:space="preserve">Acuerdo de Voluntades suscrito </t>
  </si>
  <si>
    <t xml:space="preserve">Acuerdo de voluntades suscrito </t>
  </si>
  <si>
    <t xml:space="preserve">Membresía </t>
  </si>
  <si>
    <t xml:space="preserve">Registro de asistencia </t>
  </si>
  <si>
    <t>Asistente de Gerencia</t>
  </si>
  <si>
    <t xml:space="preserve">Se adelantan procesos de asesoría en la secretaría de Educación de Montería,  Secretaría de Educación Municipal de Armenia, Secretaría de Educación del Quindío, Secretaría de Educación de Risaralda, Secretaría de Educación de Putumayo. Debe resaltarse que durante el mes de mayo y junio se adelantó el paro de educadores a niel nacional, situación que afectó el plan de asesorías programado por el INSOR, pues fueron canceladas la mayoría de las que se encontraban programadas para el mes  </t>
  </si>
  <si>
    <t>A la fecha se han desarrollado 22 de los 30 procesos de asesoría a las secretarías de Educación programados para el presente año. Las secretarías de educación beneficiadas son: 
Antioquia, Armenia, Atlántico, Bolívar, Cauca, Ciénaga, Córdoba, Cundinamarca, Guaviare, Meta, Montería, Norte de Santander, Pereira, Popayán, Putumayo, Quindío, Risaralda, Santa Marta, Santander, Tolima, Tunja y Valle del Cauca</t>
  </si>
  <si>
    <t xml:space="preserve"> Documentos en Word o PDF relacionados con: propuestas de asesoría, informe de acciones desarrolladas, listados de asistencia, evaluaciones y actas de reunión según corresponde a cada secretaría de educación</t>
  </si>
  <si>
    <t>\\172.16.10.2\seguimiento proyectos plan de acción 2017\GESTION EDUCATIVA\REPOSITORIO\2. Asistencia técnica\Entidades territoriales</t>
  </si>
  <si>
    <t>Se continuará con el plan de asesoría trazado</t>
  </si>
  <si>
    <t>Durante el período se realizó la cualificación de los siguientes agentes educativos: Universidad de Cafam en Bogotá: 12 Agentes; Entidad territorial cienaga Magdalena: 35 agentes; entidad terrirorial Tunja: 75 agentes; universidad sergio arboleda: 12 agentes; uniminuto sede principal: 90 agentes; corporación educativa las Mercedes: 6 agentes; uniminuto sede soacha: 40 estudiantes, Cauca: 23 rectores, SEM Monteria: 63 agentes, SEM Armenia: 36, SED Quindio: 29, SENA: 7 agentes.</t>
  </si>
  <si>
    <t>A la fecha se han atendido a 1069 ciudadanos, quienes de acuerdo a su ubicación geográfica se pueden agrupar así:
Antioquia 2, Armenia 32. Atlántico 5, Bolívar 3, Cauca 27, Ciénaga 35, Córdoba 111, Cundinamarca 194, Meta 2, Montería 63, Norte De Santander 3, Pereira 78, Popayán 63, Putumayo 52, Quindío: 30, Risaralda 51, San José Del Guaviare 63, Santa Marta 42, Santander 8, UNIMINUTO Soacha 39, Tolima 2, Tunja 85 y Valle Del Cauca 79</t>
  </si>
  <si>
    <t>Base de datos en proceso de consolidación
Listados  de asistencia en PDF</t>
  </si>
  <si>
    <t>\\172.16.10.2\seguimiento proyectos plan de acción 2017\GESTION EDUCATIVA\REPOSITORIO\2. Asistencia técnica\Agentes educativos cualificados
\\172.16.10.2\seguimiento proyectos plan de acción 2017\GESTION EDUCATIVA\REPOSITORIO\4. Modelo integral para la calidad\600 agentes cualificados
\\172.16.10.2\seguimiento proyectos plan de acción 2017\GESTION EDUCATIVA\REPOSITORIO\5. Educación superior\Agentes educativos cualificados</t>
  </si>
  <si>
    <t>se realiza revisión y ajuste de planes de mejoramiento y rutas de reorganización de la oferta de las ciudades de: Cartagena, Baranquilla,  Bucaramanga, Villavicencio, Neiva, Ibague y Medellín.
Los ajustes se realizan conforme observaciones realizadas en territorio luego de la socialización realizada en cada ciudad focalizada. La ciudad de Bogotá está a la espera de la formalizacición del convenio administrativo, con la SED para poder llevar a cabo las acciones respectivas para a vigencia</t>
  </si>
  <si>
    <t xml:space="preserve">Conforme al avance de las acciones desarrolladas en las ciudades focalizadas, y a partir de la implementación de las rutas de reorganización y planes de mejoramiento se avanzó en:
1, Planeación y organización de la Estrategia de identificación y caracterización de primera infancia sorda (niños menores de 6 años).
2. Planeación y organización de eventos regionales "Decreto 1421". en el marco del desarrollo del marco legal y político del proyecto CPU.
3. Planeación y organización de las acciones de cualificación de agentes educativos en las ciudades focalizadas sobre LAS, LE y asesoría a asociaciones de sordos de as ciudades.
</t>
  </si>
  <si>
    <t xml:space="preserve">1,  Estrategia de identificación y caracterización de primera infancia.
2, Agendas de evento regional sobre decreto 1421.
3. organización de cronograma de salidas a territorio y definición de acciones a desarrollar sobre los temas propuestos.
</t>
  </si>
  <si>
    <t>\\172.16.10.2\seguimiento proyectos plan de acción 2017\GESTION EDUCATIVA\REPOSITORIO\4. Modelo integral para la calidad\10 entidades territoriales focalizadas</t>
  </si>
  <si>
    <t>se continuará con el desarrollo de las acciones planeadas y organizadas conforme las rutas y planes propuestas.</t>
  </si>
  <si>
    <t>Elaborada en lengua de señas la prueba SABER 11 2017 para sordos; en las áreas de ciencias naturales, sociales y ciudadanas y matemáticas. 
 Elaborados 64 guiones multimedia correspondientes a las cuatro áreas (ciencias, matemáticas, sociales y lenguaje).
 Video grabados 4 clases (una por cada área)</t>
  </si>
  <si>
    <t xml:space="preserve">A. Realizar asesoría técnica al SENA para la construcción del programa de formación tecnológica de intérpretes de lengua de señas Colombiana: Se realizaron cuatro mesas de verificación del diseño curricular en las ciudades de Bogotá, Cali, Medellín y Barranquilla, a las que asistieron 46 persona sordas y 105 personas oyentes para un total de 201, personas representantes de asociaciones de sordos, asociaciones de intérpretes. 
B. Implementar la evaluación de competencias de intérpretes empíricos de LSC – español -ENILSCE: (a) Elaboración de la guía de la ENILSCE; (b) Revisión y ajustes del aplicativo. c) Ampliación del banco de discursos de los componentes de la evaluación;(d) inicio de formación de comité evaluador del componente de producción del componente de LSC. 
C. Diseñar el aplicativo Registro Nacional de Intérpretes -RENI: (a) Elaboración de propuesta de Resolución del RENI; (b) Bosquejo de mapa de navegación del aplicativo constituido por tres campos: Información de interés, aspirante al RENI y consulte el RENI; (c) Desarrollo web del aplicativo que consiste en diseño y programación de base de datos, formulario de inscripción, campos del RENI, entre otros.  </t>
  </si>
  <si>
    <t xml:space="preserve">A. Realizar asesoría técnica al SENA para la construcción del programa de formación tecnológica de intérpretes de lengua de señas Colombiana: (a) Se realizó la entrega al SENA de los siguientes documentos correspondientes a los elementos de entrada del diseño curricular: informes de las mesas de verificación del diseño curricular realizados en las ciudades de Bogotá, Cali, Medellín y Barranquilla, perfil de ingreso y perfil de egreso, justificación, matrices de las cuatro competencias específicas ajustadas según aportes recogidos en las mesas de verificación, y (b) se realizaron mesas de trabajo SENA-INSOR para dar inicio al desarrollo curricular. 
B. Implementar la evaluación de competencias de intérpretes empíricos de LAS – español -ENILSCE: (a) ajustes al aplicativo de los componentes de español y LAS según sugerencias presentadas por la directora general y la directora de gestión educativa; (b) propuesta de diseño para el desarrollo web de los componentes de producción de LAS y del componente de transferencia  para recolectar los registros directamente desde el aplicativo, y  (c) mesas de trabajo de los comités evaluadores de los componentes de producción de español y producción de LAS, y del componente de transferencia. 
C. Diseñar el aplicativo Registro Nacional de Intérpretes -RENI: (a) Elaboración de manuales dirigidos a usuario y administrador del aplicativo, y (c) revisión de aplicativo del RENI.
</t>
  </si>
  <si>
    <t xml:space="preserve">Para garantizar que los estudiantes permanezcan en la institución se han realizado, seguimientos individuales y grupales (atención psicologica), se ha mantenido la estrategia denominada Live on Friday que busca enfatizar en un tema en particular referentes a la líneas de acción con las cuales trabaja el BE; también se han reactivado las prácticas deportivas para la participación de todos los miembros de la comunidad educativa;y se iincentiva la utilización del gimnasio con el fin de promover hábitos y estilos de vida saludables.   </t>
  </si>
  <si>
    <t xml:space="preserve">1. Asistencia al evento http://www.visionlatinoamericana.com/ Mayo 3 y 4 (Barranquilla)
2. Cursos ACAC: FORTALECIMIENTO DE LA CULTURA INVESTIGATIVA (16 A 19DE MAYO); 
3. ACTIVIDADES DEL CONVENIO NANCYLAND (capacitaciones, formulación de Proyectos)
4. Asistencia por parte del grupo y semillero de investigación a virtual educa (13 a 16 de junio)
5. Asistencia por parte del grupo de investigación y semillero  a Curso de la ACAC (Como mejorar el impacto de los jóvenes investigadores) (13 a 16 de junio)
</t>
  </si>
  <si>
    <t>Se evidencia un avance en las actividades realizadas, se espera que en el ultimo trimestre del año se realicen las actividades equivalentes al 20% restante.</t>
  </si>
  <si>
    <t>Se llevaron a cabo diversas actividades (COLMAYOR-Ponencia-PotConflicto, IV SEMANA INTERNACIONAL, ACTIVIDADES DE  INNOVACIÓN Y  EMPRENDIMIENTO,   SOCIAL PARA INFOTEP,  SIMPOSIO: RAZA, FRONTERA Y CULTURA, CONGRESO INTERNACIONAL AIESEC- Youth Speak, ACTIVIDADES CON EL COLEGIO MAYOR DE BOLIVAR)teniendo como resultado el aumento hasta el 80% del indicador.</t>
  </si>
  <si>
    <t>Las evidencias obtenidas luego de relizadas las actividades se encutran en medio magnetico, SIN publicar en pagina Web.</t>
  </si>
  <si>
    <t>Luego del desbloqueo del proyecto en el primer trimestre no se ha presentado ningun inconveniente. Sin embargo cabe mencionar que los tiempos en materia de contratación siguen generando retrazos.</t>
  </si>
  <si>
    <t>Actualmente se encuentran matrículados 71 estudiantes en educación continua, de los cuales 39 son de idiomas, 17 de Tecnico laboral en Atención integral a la primera infancia y 15 del curso procesos logísticos en comercio exterior.</t>
  </si>
  <si>
    <t>Se ha superado la meta establecida en un 156%</t>
  </si>
  <si>
    <t>Se han ofertado 2 cursos  y un técnico laboral nuevos: Curso de lenguaje de señas, curso de logística en comercio exterior e internacional y tecnico laboral en atención integral a la primera infancia, se mantienen los cursos de idiomas del trimestre anterior</t>
  </si>
  <si>
    <t>La documentación se encuentra de forma física en la oficina de la profesional de extensión</t>
  </si>
  <si>
    <r>
      <t xml:space="preserve">El `proceso de Articulaciòn continua aunque con una baja sensible dada la no disponibilidad del laboratorio de cocina. Asi las cosas el total de estudiantes para este segundo trimestre disminuyó a </t>
    </r>
    <r>
      <rPr>
        <b/>
        <sz val="10"/>
        <color theme="1"/>
        <rFont val="Calibri"/>
        <family val="2"/>
        <scheme val="minor"/>
      </rPr>
      <t xml:space="preserve">162, </t>
    </r>
    <r>
      <rPr>
        <sz val="10"/>
        <color theme="1"/>
        <rFont val="Calibri"/>
        <family val="2"/>
        <scheme val="minor"/>
      </rPr>
      <t xml:space="preserve">esto descontando los estudiantes de las Instituciones Educativas </t>
    </r>
    <r>
      <rPr>
        <b/>
        <sz val="10"/>
        <color theme="1"/>
        <rFont val="Calibri"/>
        <family val="2"/>
        <scheme val="minor"/>
      </rPr>
      <t>Sagrada Familia y Bolivariano.</t>
    </r>
  </si>
  <si>
    <t>Se supero el numero de estudiantes establecido en el inicio del proceso</t>
  </si>
  <si>
    <t xml:space="preserve">Si bien es cierto que proceso de Articulaciòn tuvo una baja sensible dada la no disponibilidad del laboratorio de cocina. El número  total de estudiantes para este tercer trimestre aumentó a 202, esto aumento dado que se vincularon estudiantes del Sagrada Familia al T.L Formación académica en Inglés </t>
  </si>
  <si>
    <t>Se encuentra en forma digital en archivos de la Coordinación de Articulación</t>
  </si>
  <si>
    <t>Proceso # 1 se promocionó la inmersión del centro de lenguas en el mes de Abril en el congreso nacional de municipios en cartagena  logrando contactos para una posible inmersion de inglés, de las actividades existen registros fotográficos y certificados de asistencia, en el mes de junio se visitó la universidad sur colombiana en neiva logrando un acercamiento para una posible implementación de un programa de licenciatura en lenguas. Proceso # 2 contratar docentes para el centro de lenguas en el mes abril se contrató un profesor de creole logrando abrir un curso y otro curso de inglés para niños. actualmente siguen en su proceso de formación y se busca abrir mas cursos en el segundo periodo.</t>
  </si>
  <si>
    <t>la promoción del centro de lenguas, le falta mas divulgacíon para que se conozca mas el producto que ofrece el centro de idiomas, los profesores de idiomas necesitan mas capacitación ya que algunas tácticas de enseñanza utilizadas son muy obsoletas y se observa falta de compromiso para con los estudiantes resultando en una causal para la deserción de los mismos. Se busca encontrar un común denominador en la investigación a realizar en los colegios para retomar nuevas estrategias en la enseñanza.</t>
  </si>
  <si>
    <t>Existen lista de asistencias, y material bibliografico y fotográfico de los cursos dictados, al igual que evidencias fotográficas del taller de la UTP de pereira</t>
  </si>
  <si>
    <t>evidencia en medio fisico, archivo.y material fotográfico digital.</t>
  </si>
  <si>
    <t>Se necesita mas promoción y divulgación del centro de lenguas, al igual que el compromiso por parte de los docentes para con los estudiantes.</t>
  </si>
  <si>
    <t>Se llevara a cabo un encuentro con los egreesados para determinar los insumos necesarios para la creación dela política de egresados a incluir en el PEI (Proyecto Educativo Institucional)</t>
  </si>
  <si>
    <t>El día 13 de Septiembre de 2017 se llevó a cabo un Desayuno de trabajo con la comunidad de Egresados Infotep, la cual tuvo lugar en el Auditorio de la Institución. Se contó con la participación y asistencia de 19 egresados, los cuales dieron sus opiniones, ideas y recomendaciones en relación al programa de seguimiento de Egresados. Esta información servirá como insumo para la construcción de la Política de Egresados que será incluida en el Proyecto Educativo Institucional - PEI del INFOTEP.</t>
  </si>
  <si>
    <t>Lista de Asistencia al Encuentro
Registro Fotográfico
Cuestionarios de Políticas de Egresados</t>
  </si>
  <si>
    <t>Evidencias en Físico: Archivo de Egresados INFOTEP
Evidencias en digital: Equipo Docente de medio tiempo, Ruta: C:\Users\DOCENTE MEDIO TIEMPO\Documents\DOCENCIA MEDIO TIEMPO\1-EGRESADOS\Encuentro de Egresados</t>
  </si>
  <si>
    <t xml:space="preserve">Se desarrolló una charla de sensibilización hacia el emprendimiento a las estudiantes de atención integral a la primera infancia </t>
  </si>
  <si>
    <t>Se cumplio la meta en relación a Procesos para el fortalecimiento del emprendimiento en la comunidad vinculada a la institucion implementados</t>
  </si>
  <si>
    <t>Se realizaron 2 jornadas de sensibilización y presentación de convocatorias disponibles para aplicar al fondo emprender a los estudiantes de extensión</t>
  </si>
  <si>
    <t>La documentación se encuentra de forma física/digital en la oficina de la profesional de extensión</t>
  </si>
  <si>
    <t>Asistencia y participación en la 3ra Reunión de la red de internacionalización en la que se socializó el Congreso del Pacto Global Red Colombia (ODS). Conversatorio “El aporte de la Internacionalización y Extensión de las IES a los ODS” (Miembros N.Caribe), Asistencia al evento internacional Investigación científica para el desarrollo sostenible realizado en Barranquilla de 6 funcionarios del área misional y un contratista , en el cual se Fortalece el pensamiento investigativo en temas de desarrollo sostenible del grupo de investigación que provean de insumos para la creación de la cultura e innovación investigativa de los participantes. Asistencia al XVIII Encuentro internacional Virtual Educa Colombia 2017 en la ciudad de Bogotá, por parte de 9 estudiantes, 2 docentes y 5 profesionales de procesos misionales. Participación de 18 docentes en el  III CONGRESO INTERNACIONAL VIRTUAL DE EDUCACIÓN INCLUSIVA Y TIC  el cual permitió reflexión y socialización de docentes e investigadores a través de la trasformación cultural con tecnologías de la información y las comunicaciones en espacios educativos entorno a la  inclusión y el aprendizaje desde la diversidad. 3 procesos</t>
  </si>
  <si>
    <t>Se supero el numero de procesos para el fortalecimiento de la internacionalización en un 300%</t>
  </si>
  <si>
    <t>1)Asistencia a la 4 reunión  de la Red Colombiana para la internacionalización en la que se desarrollaron varios temas entre los cuales se encuentra: Socialización de diferentes eventos académicos entorno a la internacionalización, así como las ventajas de vincularse a reconocidas organizaciones en pro de la internacionalización tales como FULLBRIGHT, MAIES, TIKA; 2)Organización y Asistencia de la  IVJornada para la Internacionalización de la Educación Superior NODO CARIBE "internacionalización de la extensión"; 3) Paricipación de 9 estudiantes y dos funcionarios del area misional en el mes de Julio al Congreso Internacional de AIESEC; 4)Intercambio académico y  cultural con colegio mayor de Bolivar en el marco de la semana internacional el mundo en Casa,  con la intencion de realizar acciones tendientes a la internacionalización de nuestras instituciones. 5) Suscripción de convenio específico con COLMAYOR  para fortalecer entre otros temas la internacionalización del INFOTEP realizando dos eventos importantes como lo son el II Foro Internacional y VII Nacional del pensamiento moderno y del diplomado internacional en protocolo y ceremonial de estado.6) participación en la CONVOCATORIA “PROYECTO PARA EL FORTALECIMIENTO DE LA INTERNACIONALIZACIÓN DE LAS INSTITUCIONES DE EDUCACIÓN SUPERIOR PÚBLICAS CON OFERTA TÉCNICA PROFESIONAL Y TECNOLÓGICA”.</t>
  </si>
  <si>
    <t xml:space="preserve">Se esta dando cumplimiento a lo establecido en el plan operativo del área , realización de campaña de carnetización para la comunidad educativa,; Realización de dos live on Friday en promoción y prevención de la salud y habilidades ciudadanas para la paz ; realización de campeonatos deportivos (recreativo) ofeciendo varias alternativa para la comunidad educativa; realización de taller de danza; realización de charlas ted (cine foro) .  Al igual que el trimestre pasado </t>
  </si>
  <si>
    <t xml:space="preserve">De acuerdo con lo establecido en el plan operativo del área la institución ha realizado un esfuerzo por dar cumplimiento a las actividades que allí se encuentran plasmadas, al dar inicio al segundo semestre se inicia con el proceso de inducción a los estudiantes nuevos, se reactivaron las prácticas deportivas tanto recreativas como competitivas y se ha seguido con la estrategia live on friday que en esta oportunidad estuvo orientado a los hábitos y estilos de vida saludable.   </t>
  </si>
  <si>
    <t>Se avanza en la definición de los municipios, la revisión del modelo de datos y de la metodología de la estrategia. En el mes de agosto se inician las comisiones para la recolección de la información con las secretarías de educación y las instituciones educativas. Se elaboró modelo de datos para el registro de la información</t>
  </si>
  <si>
    <t>A la fecha se han producido 22663  libros y textos escolares en formatos accesibles de braille, relieve y macrotipo para la población con discapacidad visual producidas</t>
  </si>
  <si>
    <t>A la fecha se cuenta con 3117 libros y textos escolares producidos  en formato digital accesible para las personas con discapacidad visual</t>
  </si>
  <si>
    <t>A la fecha se han realizado 1735 descargas de libros y textos escolares producidos  en formato digital accesible para las personas con discapacidad visual</t>
  </si>
  <si>
    <t>CONSOLIDADO SEGUIMIENTO PLAN SECTORIAL 2017  - TERCER TRIMESTRE</t>
  </si>
  <si>
    <t>Programado</t>
  </si>
  <si>
    <t>Ejecutado</t>
  </si>
  <si>
    <t>I TRIMESTRE</t>
  </si>
  <si>
    <t>III TRIMESTRE</t>
  </si>
  <si>
    <t>PROGRAMADO</t>
  </si>
  <si>
    <t>EJECUTADO</t>
  </si>
  <si>
    <t>Transparencia , Anticorrupción y Servicio al Ciudadano</t>
  </si>
  <si>
    <t>Cumplimiento Plan de Acción</t>
  </si>
  <si>
    <t>CONSOLIDADO SEGUIMIENTO PLAN SECTORIAL 2017 PMG -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</si>
</sst>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quot;$&quot;\ * #,##0.00_);_(&quot;$&quot;\ * \(#,##0.00\);_(&quot;$&quot;\ * &quot;-&quot;??_);_(@_)"/>
    <numFmt numFmtId="166" formatCode="_(* #,##0.00_);_(* \(#,##0.00\);_(* &quot;-&quot;??_);_(@_)"/>
    <numFmt numFmtId="167" formatCode="_-&quot;$&quot;* #,##0.00_-;\-&quot;$&quot;* #,##0.00_-;_-&quot;$&quot;* &quot;-&quot;??_-;_-@_-"/>
    <numFmt numFmtId="168" formatCode="_ * #,##0_ ;_ * \-#,##0_ ;_ * &quot;-&quot;_ ;_ @_ "/>
    <numFmt numFmtId="169" formatCode="_ &quot;$&quot;\ * #,##0.00_ ;_ &quot;$&quot;\ * \-#,##0.00_ ;_ &quot;$&quot;\ * &quot;-&quot;??_ ;_ @_ "/>
    <numFmt numFmtId="170" formatCode="_ * #,##0.00_ ;_ * \-#,##0.00_ ;_ * &quot;-&quot;??_ ;_ @_ "/>
    <numFmt numFmtId="171" formatCode="_(* #,##0_);_(* \(#,##0\);_(* &quot;-&quot;??_);_(@_)"/>
    <numFmt numFmtId="172" formatCode="&quot;$&quot;\ #,##0;[Red]&quot;$&quot;\ #,##0"/>
    <numFmt numFmtId="173" formatCode="_(&quot;$&quot;\ * #,##0_);_(&quot;$&quot;\ * \(#,##0\);_(&quot;$&quot;\ * &quot;-&quot;??_);_(@_)"/>
    <numFmt numFmtId="174" formatCode="_-&quot;$&quot;* #,##0_-;\-&quot;$&quot;* #,##0_-;_-&quot;$&quot;* &quot;-&quot;??_-;_-@_-"/>
    <numFmt numFmtId="175" formatCode="d/mm/yyyy;@"/>
    <numFmt numFmtId="176" formatCode="0.0%"/>
    <numFmt numFmtId="177" formatCode="_(* #,##0.0_);_(* \(#,##0.0\);_(* &quot;-&quot;??_);_(@_)"/>
    <numFmt numFmtId="178" formatCode="_(* #,##0.000_);_(* \(#,##0.000\);_(* &quot;-&quot;??_);_(@_)"/>
  </numFmts>
  <fonts count="73" x14ac:knownFonts="1">
    <font>
      <sz val="11"/>
      <color theme="1"/>
      <name val="Calibri"/>
      <family val="2"/>
      <scheme val="minor"/>
    </font>
    <font>
      <sz val="10"/>
      <name val="Arial"/>
      <family val="2"/>
    </font>
    <font>
      <b/>
      <sz val="12"/>
      <name val="Arial"/>
      <family val="2"/>
    </font>
    <font>
      <sz val="12"/>
      <name val="Arial"/>
      <family val="2"/>
    </font>
    <font>
      <sz val="18"/>
      <name val="Arial"/>
      <family val="2"/>
    </font>
    <font>
      <sz val="11"/>
      <color indexed="8"/>
      <name val="Calibri"/>
      <family val="2"/>
    </font>
    <font>
      <sz val="12"/>
      <color theme="1"/>
      <name val="Calibri"/>
      <family val="2"/>
      <scheme val="minor"/>
    </font>
    <font>
      <sz val="11"/>
      <color rgb="FF000000"/>
      <name val="Calibri"/>
      <family val="2"/>
      <scheme val="minor"/>
    </font>
    <font>
      <b/>
      <sz val="12"/>
      <color theme="1"/>
      <name val="Arial"/>
      <family val="2"/>
    </font>
    <font>
      <sz val="12"/>
      <color theme="1"/>
      <name val="Arial"/>
      <family val="2"/>
    </font>
    <font>
      <sz val="12"/>
      <color rgb="FF000000"/>
      <name val="Arial"/>
      <family val="2"/>
    </font>
    <font>
      <b/>
      <sz val="16"/>
      <color rgb="FFFFFFFF"/>
      <name val="Arial"/>
      <family val="2"/>
    </font>
    <font>
      <sz val="12"/>
      <color rgb="FFFF0000"/>
      <name val="Arial"/>
      <family val="2"/>
    </font>
    <font>
      <sz val="10"/>
      <color theme="1"/>
      <name val="Arial"/>
      <family val="2"/>
    </font>
    <font>
      <b/>
      <sz val="16"/>
      <color theme="0"/>
      <name val="Arial"/>
      <family val="2"/>
    </font>
    <font>
      <sz val="11"/>
      <color theme="1"/>
      <name val="Calibri"/>
      <family val="2"/>
      <scheme val="minor"/>
    </font>
    <font>
      <b/>
      <sz val="14"/>
      <name val="Arial"/>
      <family val="2"/>
    </font>
    <font>
      <sz val="12"/>
      <color theme="3"/>
      <name val="Arial"/>
      <family val="2"/>
    </font>
    <font>
      <sz val="12"/>
      <name val="Calibri"/>
      <family val="2"/>
      <scheme val="minor"/>
    </font>
    <font>
      <sz val="12"/>
      <color indexed="8"/>
      <name val="Arial"/>
      <family val="2"/>
    </font>
    <font>
      <b/>
      <sz val="10"/>
      <name val="Arial"/>
      <family val="2"/>
    </font>
    <font>
      <b/>
      <sz val="14"/>
      <color theme="1"/>
      <name val="Calibri"/>
      <family val="2"/>
      <scheme val="minor"/>
    </font>
    <font>
      <b/>
      <sz val="48"/>
      <color theme="1"/>
      <name val="Calibri"/>
      <family val="2"/>
      <scheme val="minor"/>
    </font>
    <font>
      <sz val="16"/>
      <color theme="0"/>
      <name val="Arial"/>
      <family val="2"/>
    </font>
    <font>
      <b/>
      <sz val="16"/>
      <name val="Arial"/>
      <family val="2"/>
    </font>
    <font>
      <sz val="12"/>
      <color theme="3"/>
      <name val="Calibri"/>
      <family val="2"/>
      <scheme val="minor"/>
    </font>
    <font>
      <sz val="11"/>
      <name val="Arial"/>
      <family val="2"/>
    </font>
    <font>
      <sz val="11"/>
      <name val="Calibri"/>
      <family val="2"/>
      <scheme val="minor"/>
    </font>
    <font>
      <sz val="10"/>
      <name val="Calibri"/>
      <family val="2"/>
    </font>
    <font>
      <sz val="8"/>
      <name val="Calibri"/>
      <family val="2"/>
      <scheme val="minor"/>
    </font>
    <font>
      <sz val="9"/>
      <name val="Times New Roman"/>
      <family val="1"/>
    </font>
    <font>
      <sz val="10"/>
      <color theme="1"/>
      <name val="Verdana"/>
      <family val="2"/>
    </font>
    <font>
      <b/>
      <sz val="10"/>
      <name val="Verdana"/>
      <family val="2"/>
    </font>
    <font>
      <sz val="10"/>
      <name val="Verdana"/>
      <family val="2"/>
    </font>
    <font>
      <b/>
      <sz val="9"/>
      <color indexed="81"/>
      <name val="Tahoma"/>
      <family val="2"/>
    </font>
    <font>
      <sz val="9"/>
      <color indexed="81"/>
      <name val="Tahoma"/>
      <family val="2"/>
    </font>
    <font>
      <sz val="10"/>
      <color theme="1"/>
      <name val="Calibri"/>
      <family val="2"/>
      <scheme val="minor"/>
    </font>
    <font>
      <sz val="10"/>
      <color indexed="8"/>
      <name val="Calibri"/>
      <family val="2"/>
      <scheme val="minor"/>
    </font>
    <font>
      <sz val="10"/>
      <name val="Calibri"/>
      <family val="2"/>
      <scheme val="minor"/>
    </font>
    <font>
      <sz val="10"/>
      <color rgb="FF000000"/>
      <name val="Calibri"/>
      <family val="2"/>
      <scheme val="minor"/>
    </font>
    <font>
      <sz val="10"/>
      <color rgb="FF000000"/>
      <name val="Arial"/>
      <family val="2"/>
    </font>
    <font>
      <b/>
      <i/>
      <sz val="10"/>
      <name val="Calibri"/>
      <family val="2"/>
      <scheme val="minor"/>
    </font>
    <font>
      <sz val="11"/>
      <color theme="1"/>
      <name val="Arial"/>
      <family val="2"/>
    </font>
    <font>
      <b/>
      <sz val="48"/>
      <color theme="1"/>
      <name val="Arial"/>
      <family val="2"/>
    </font>
    <font>
      <b/>
      <sz val="14"/>
      <color theme="1"/>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0"/>
      <name val="Calibri"/>
      <family val="2"/>
      <scheme val="minor"/>
    </font>
    <font>
      <b/>
      <sz val="10"/>
      <color rgb="FF000000"/>
      <name val="Calibri"/>
      <family val="2"/>
      <scheme val="minor"/>
    </font>
    <font>
      <b/>
      <sz val="36"/>
      <color theme="1"/>
      <name val="Arial"/>
      <family val="2"/>
    </font>
    <font>
      <b/>
      <sz val="18"/>
      <color theme="1"/>
      <name val="Calibri"/>
      <family val="2"/>
      <scheme val="minor"/>
    </font>
    <font>
      <b/>
      <sz val="10"/>
      <color theme="0"/>
      <name val="Calibri"/>
      <family val="2"/>
      <scheme val="minor"/>
    </font>
    <font>
      <b/>
      <sz val="11"/>
      <name val="Arial"/>
      <family val="2"/>
    </font>
    <font>
      <u/>
      <sz val="11"/>
      <color theme="10"/>
      <name val="Calibri"/>
      <family val="2"/>
      <scheme val="minor"/>
    </font>
    <font>
      <sz val="8"/>
      <color theme="1"/>
      <name val="Arial"/>
      <family val="2"/>
    </font>
    <font>
      <sz val="12"/>
      <color theme="0"/>
      <name val="Calibri"/>
      <family val="2"/>
      <scheme val="minor"/>
    </font>
    <font>
      <sz val="7"/>
      <color rgb="FF333333"/>
      <name val="Verdana"/>
      <family val="2"/>
    </font>
    <font>
      <sz val="10"/>
      <color theme="3"/>
      <name val="Calibri"/>
      <family val="2"/>
      <scheme val="minor"/>
    </font>
    <font>
      <sz val="10"/>
      <color theme="0"/>
      <name val="Calibri"/>
      <family val="2"/>
      <scheme val="minor"/>
    </font>
    <font>
      <sz val="10"/>
      <color theme="0"/>
      <name val="Arial"/>
      <family val="2"/>
    </font>
    <font>
      <sz val="8"/>
      <color rgb="FF000000"/>
      <name val="Arial"/>
      <family val="2"/>
    </font>
    <font>
      <sz val="10"/>
      <color rgb="FFFF0000"/>
      <name val="Calibri"/>
      <family val="2"/>
      <scheme val="minor"/>
    </font>
    <font>
      <b/>
      <sz val="12"/>
      <color theme="1"/>
      <name val="Calibri"/>
      <family val="2"/>
      <scheme val="minor"/>
    </font>
    <font>
      <b/>
      <i/>
      <sz val="10"/>
      <name val="Calibri"/>
      <family val="2"/>
    </font>
    <font>
      <b/>
      <sz val="10"/>
      <name val="Calibri"/>
      <family val="2"/>
    </font>
    <font>
      <sz val="12"/>
      <color theme="1"/>
      <name val="Verdana"/>
      <family val="2"/>
    </font>
    <font>
      <b/>
      <sz val="10"/>
      <color theme="1"/>
      <name val="Calibri"/>
      <family val="2"/>
      <scheme val="minor"/>
    </font>
    <font>
      <b/>
      <sz val="10"/>
      <color rgb="FFFFFFFF"/>
      <name val="Calibri"/>
      <family val="2"/>
    </font>
    <font>
      <b/>
      <sz val="10"/>
      <color theme="1"/>
      <name val="Calibri"/>
      <family val="2"/>
    </font>
    <font>
      <sz val="11"/>
      <color rgb="FF000000"/>
      <name val="Calibri"/>
      <family val="2"/>
    </font>
    <font>
      <b/>
      <sz val="11"/>
      <name val="Calibri"/>
      <family val="2"/>
      <scheme val="minor"/>
    </font>
    <font>
      <b/>
      <sz val="11"/>
      <color theme="0"/>
      <name val="Arial"/>
      <family val="2"/>
    </font>
  </fonts>
  <fills count="31">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rgb="FFC00000"/>
        <bgColor indexed="64"/>
      </patternFill>
    </fill>
    <fill>
      <patternFill patternType="solid">
        <fgColor rgb="FF92D050"/>
        <bgColor indexed="64"/>
      </patternFill>
    </fill>
    <fill>
      <patternFill patternType="solid">
        <fgColor rgb="FF92D050"/>
        <bgColor rgb="FF000000"/>
      </patternFill>
    </fill>
    <fill>
      <patternFill patternType="solid">
        <fgColor rgb="FFDCE6F1"/>
        <bgColor rgb="FF000000"/>
      </patternFill>
    </fill>
    <fill>
      <patternFill patternType="solid">
        <fgColor rgb="FFC00000"/>
        <bgColor rgb="FF000000"/>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rgb="FFC0C0C0"/>
        <bgColor rgb="FF000000"/>
      </patternFill>
    </fill>
    <fill>
      <patternFill patternType="solid">
        <fgColor theme="0" tint="-0.34998626667073579"/>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0F243E"/>
        <bgColor indexed="64"/>
      </patternFill>
    </fill>
    <fill>
      <patternFill patternType="solid">
        <fgColor rgb="FFDA9694"/>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5"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auto="1"/>
      </left>
      <right style="thin">
        <color indexed="64"/>
      </right>
      <top/>
      <bottom style="thin">
        <color indexed="64"/>
      </bottom>
      <diagonal/>
    </border>
    <border>
      <left style="thin">
        <color indexed="64"/>
      </left>
      <right style="medium">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style="thin">
        <color indexed="64"/>
      </bottom>
      <diagonal/>
    </border>
    <border>
      <left style="thin">
        <color indexed="64"/>
      </left>
      <right style="thin">
        <color indexed="64"/>
      </right>
      <top/>
      <bottom style="medium">
        <color auto="1"/>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33">
    <xf numFmtId="0" fontId="0" fillId="0" borderId="0"/>
    <xf numFmtId="0" fontId="1" fillId="0" borderId="0"/>
    <xf numFmtId="17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6"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5" fillId="0" borderId="0" applyFont="0" applyFill="0" applyBorder="0" applyAlignment="0" applyProtection="0"/>
    <xf numFmtId="167" fontId="6" fillId="0" borderId="0" applyFont="0" applyFill="0" applyBorder="0" applyAlignment="0" applyProtection="0"/>
    <xf numFmtId="0" fontId="1" fillId="0" borderId="0"/>
    <xf numFmtId="0" fontId="1" fillId="0" borderId="0"/>
    <xf numFmtId="0" fontId="7"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54" fillId="0" borderId="0" applyNumberFormat="0" applyFill="0" applyBorder="0" applyAlignment="0" applyProtection="0"/>
    <xf numFmtId="41" fontId="15" fillId="0" borderId="0" applyFont="0" applyFill="0" applyBorder="0" applyAlignment="0" applyProtection="0"/>
  </cellStyleXfs>
  <cellXfs count="869">
    <xf numFmtId="0" fontId="0" fillId="0" borderId="0" xfId="0"/>
    <xf numFmtId="0" fontId="3" fillId="0" borderId="0" xfId="1" applyFont="1" applyBorder="1"/>
    <xf numFmtId="0" fontId="3" fillId="0" borderId="0" xfId="1" applyFont="1" applyBorder="1" applyAlignment="1">
      <alignment vertical="center"/>
    </xf>
    <xf numFmtId="9" fontId="3" fillId="0" borderId="0" xfId="1" applyNumberFormat="1" applyFont="1" applyBorder="1"/>
    <xf numFmtId="0" fontId="2" fillId="0" borderId="0" xfId="1" applyFont="1" applyBorder="1"/>
    <xf numFmtId="0" fontId="8" fillId="2" borderId="1" xfId="1" applyFont="1" applyFill="1" applyBorder="1" applyAlignment="1">
      <alignment horizontal="center" vertical="center" textRotation="90" wrapText="1"/>
    </xf>
    <xf numFmtId="0" fontId="0" fillId="0" borderId="0" xfId="0" applyFill="1"/>
    <xf numFmtId="0" fontId="1" fillId="0" borderId="0" xfId="10" applyFont="1"/>
    <xf numFmtId="0" fontId="3" fillId="0" borderId="0" xfId="10" applyFont="1" applyBorder="1"/>
    <xf numFmtId="0" fontId="3" fillId="0" borderId="0" xfId="10" applyFont="1" applyBorder="1" applyAlignment="1">
      <alignment vertical="center"/>
    </xf>
    <xf numFmtId="9" fontId="3" fillId="0" borderId="0" xfId="10" applyNumberFormat="1" applyFont="1" applyBorder="1"/>
    <xf numFmtId="0" fontId="2" fillId="0" borderId="0" xfId="10" applyFont="1" applyBorder="1"/>
    <xf numFmtId="0" fontId="9" fillId="0" borderId="1" xfId="10" applyFont="1" applyFill="1" applyBorder="1" applyAlignment="1">
      <alignment vertical="center" wrapText="1"/>
    </xf>
    <xf numFmtId="9" fontId="9" fillId="0" borderId="1" xfId="14" applyFont="1" applyFill="1" applyBorder="1" applyAlignment="1">
      <alignment vertical="center" wrapText="1"/>
    </xf>
    <xf numFmtId="0" fontId="3" fillId="0" borderId="0" xfId="0" applyFont="1" applyFill="1" applyBorder="1"/>
    <xf numFmtId="0" fontId="2" fillId="0" borderId="0" xfId="0" applyFont="1" applyFill="1" applyBorder="1"/>
    <xf numFmtId="0" fontId="3" fillId="0" borderId="0" xfId="0" applyFont="1" applyFill="1" applyBorder="1" applyAlignment="1">
      <alignment vertical="center"/>
    </xf>
    <xf numFmtId="9" fontId="3" fillId="0" borderId="0" xfId="0" applyNumberFormat="1" applyFont="1" applyFill="1" applyBorder="1"/>
    <xf numFmtId="0" fontId="9" fillId="0" borderId="1" xfId="0" applyFont="1" applyFill="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0" fillId="0" borderId="0" xfId="0" applyBorder="1"/>
    <xf numFmtId="0" fontId="9" fillId="0" borderId="2" xfId="0" applyFont="1" applyFill="1" applyBorder="1" applyAlignment="1">
      <alignment vertical="center" wrapText="1"/>
    </xf>
    <xf numFmtId="0" fontId="2" fillId="3" borderId="3" xfId="10" applyFont="1" applyFill="1" applyBorder="1" applyAlignment="1">
      <alignment vertical="center" wrapText="1"/>
    </xf>
    <xf numFmtId="0" fontId="2" fillId="3" borderId="1" xfId="10" applyFont="1" applyFill="1" applyBorder="1" applyAlignment="1">
      <alignment vertical="center" wrapText="1"/>
    </xf>
    <xf numFmtId="0" fontId="2" fillId="7" borderId="1" xfId="0" applyFont="1" applyFill="1" applyBorder="1" applyAlignment="1">
      <alignment vertical="center" wrapText="1"/>
    </xf>
    <xf numFmtId="0" fontId="9" fillId="0" borderId="2" xfId="0" applyFont="1" applyFill="1" applyBorder="1" applyAlignment="1">
      <alignment horizontal="justify" vertical="center" wrapText="1"/>
    </xf>
    <xf numFmtId="14" fontId="9" fillId="0" borderId="1" xfId="10" applyNumberFormat="1" applyFont="1" applyFill="1" applyBorder="1" applyAlignment="1">
      <alignment horizontal="center" vertical="center" wrapText="1"/>
    </xf>
    <xf numFmtId="0" fontId="0" fillId="0" borderId="0" xfId="0" applyAlignment="1">
      <alignment horizontal="center" vertical="center"/>
    </xf>
    <xf numFmtId="0" fontId="10" fillId="0" borderId="1" xfId="0" applyFont="1" applyFill="1" applyBorder="1" applyAlignment="1">
      <alignment horizontal="justify" vertical="center" wrapText="1"/>
    </xf>
    <xf numFmtId="9" fontId="0" fillId="0" borderId="0" xfId="0" applyNumberFormat="1"/>
    <xf numFmtId="14"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9" fontId="9" fillId="0" borderId="1" xfId="10" applyNumberFormat="1" applyFont="1" applyFill="1" applyBorder="1" applyAlignment="1">
      <alignment vertical="center" wrapText="1"/>
    </xf>
    <xf numFmtId="0" fontId="9" fillId="0" borderId="1" xfId="0" applyFont="1" applyFill="1" applyBorder="1" applyAlignment="1">
      <alignment horizontal="justify" vertical="center" wrapText="1"/>
    </xf>
    <xf numFmtId="0" fontId="14" fillId="5" borderId="1" xfId="10" applyFont="1" applyFill="1" applyBorder="1" applyAlignment="1">
      <alignment vertical="center" wrapText="1"/>
    </xf>
    <xf numFmtId="0" fontId="11" fillId="6" borderId="1" xfId="0" applyFont="1" applyFill="1" applyBorder="1" applyAlignment="1">
      <alignment vertical="center" wrapText="1"/>
    </xf>
    <xf numFmtId="0" fontId="3"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vertical="center"/>
    </xf>
    <xf numFmtId="0" fontId="3" fillId="0" borderId="0" xfId="10" applyFont="1" applyAlignment="1">
      <alignment horizontal="left" vertical="center"/>
    </xf>
    <xf numFmtId="0" fontId="2" fillId="0" borderId="0" xfId="10" applyFont="1" applyAlignment="1">
      <alignment horizontal="left" vertical="center"/>
    </xf>
    <xf numFmtId="0" fontId="3" fillId="0" borderId="0" xfId="10" applyFont="1" applyBorder="1" applyAlignment="1">
      <alignment horizontal="center" vertical="center"/>
    </xf>
    <xf numFmtId="0" fontId="6" fillId="0" borderId="0" xfId="0" applyFont="1"/>
    <xf numFmtId="0" fontId="3" fillId="0" borderId="1" xfId="10" applyFont="1" applyBorder="1" applyAlignment="1">
      <alignment horizontal="left" vertical="center" wrapText="1"/>
    </xf>
    <xf numFmtId="0" fontId="3" fillId="0" borderId="1" xfId="10" applyFont="1" applyBorder="1" applyAlignment="1">
      <alignment vertical="center"/>
    </xf>
    <xf numFmtId="0" fontId="3" fillId="11" borderId="1" xfId="0" applyFont="1" applyFill="1" applyBorder="1" applyAlignment="1">
      <alignment horizontal="center" vertical="center" wrapText="1"/>
    </xf>
    <xf numFmtId="0" fontId="3" fillId="0" borderId="1" xfId="10" applyFont="1" applyBorder="1" applyAlignment="1">
      <alignment vertical="center" wrapText="1"/>
    </xf>
    <xf numFmtId="0" fontId="9" fillId="0" borderId="1" xfId="13" applyFont="1" applyFill="1" applyBorder="1" applyAlignment="1">
      <alignment horizontal="left" vertical="center"/>
    </xf>
    <xf numFmtId="173" fontId="19" fillId="0" borderId="1" xfId="9" applyNumberFormat="1" applyFont="1" applyFill="1" applyBorder="1" applyAlignment="1" applyProtection="1">
      <alignment horizontal="right" vertical="center" wrapText="1" readingOrder="1"/>
      <protection locked="0"/>
    </xf>
    <xf numFmtId="9" fontId="9" fillId="0" borderId="1" xfId="0" applyNumberFormat="1" applyFont="1" applyBorder="1" applyAlignment="1">
      <alignment horizontal="center" vertical="center"/>
    </xf>
    <xf numFmtId="0" fontId="6" fillId="0" borderId="1" xfId="0" applyFont="1" applyBorder="1"/>
    <xf numFmtId="0" fontId="3" fillId="0" borderId="1" xfId="0" applyFont="1" applyFill="1" applyBorder="1" applyAlignment="1">
      <alignment horizontal="justify" vertical="center" wrapText="1"/>
    </xf>
    <xf numFmtId="0" fontId="3" fillId="0" borderId="1" xfId="0" applyFont="1" applyFill="1" applyBorder="1" applyAlignment="1">
      <alignment vertical="center"/>
    </xf>
    <xf numFmtId="0" fontId="9" fillId="0" borderId="1" xfId="0" applyFont="1" applyFill="1" applyBorder="1" applyAlignment="1">
      <alignment vertical="center"/>
    </xf>
    <xf numFmtId="0" fontId="3" fillId="12"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8" fillId="2" borderId="1" xfId="1" applyFont="1" applyFill="1" applyBorder="1" applyAlignment="1">
      <alignment horizontal="center" vertical="center" wrapText="1"/>
    </xf>
    <xf numFmtId="0" fontId="9" fillId="0" borderId="1" xfId="1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0" fillId="0" borderId="1" xfId="0" applyBorder="1"/>
    <xf numFmtId="0" fontId="0" fillId="0" borderId="1" xfId="0" applyFill="1" applyBorder="1"/>
    <xf numFmtId="0" fontId="8" fillId="13" borderId="1" xfId="1" applyFont="1" applyFill="1" applyBorder="1" applyAlignment="1">
      <alignment horizontal="center" vertical="center" textRotation="90" wrapText="1"/>
    </xf>
    <xf numFmtId="0" fontId="8" fillId="13" borderId="2" xfId="1" applyFont="1" applyFill="1" applyBorder="1" applyAlignment="1">
      <alignment horizontal="center" vertical="center" textRotation="90" wrapText="1"/>
    </xf>
    <xf numFmtId="0" fontId="9" fillId="11" borderId="1" xfId="10" applyFont="1" applyFill="1" applyBorder="1" applyAlignment="1">
      <alignment horizontal="justify" vertical="center" wrapText="1"/>
    </xf>
    <xf numFmtId="0" fontId="4" fillId="0" borderId="1" xfId="10" applyFont="1" applyFill="1" applyBorder="1"/>
    <xf numFmtId="0" fontId="20" fillId="14" borderId="1" xfId="10" applyFont="1" applyFill="1" applyBorder="1" applyAlignment="1">
      <alignment horizontal="center" vertical="center"/>
    </xf>
    <xf numFmtId="49" fontId="20" fillId="14" borderId="1" xfId="10" applyNumberFormat="1" applyFont="1" applyFill="1" applyBorder="1" applyAlignment="1">
      <alignment horizontal="center" vertical="center"/>
    </xf>
    <xf numFmtId="0" fontId="21" fillId="0" borderId="0" xfId="0" applyFont="1" applyAlignment="1">
      <alignment vertical="center"/>
    </xf>
    <xf numFmtId="0" fontId="1" fillId="15" borderId="0" xfId="10" applyFont="1" applyFill="1" applyBorder="1" applyAlignment="1">
      <alignment horizontal="center" vertical="center"/>
    </xf>
    <xf numFmtId="175" fontId="20" fillId="14" borderId="1" xfId="10" applyNumberFormat="1" applyFont="1" applyFill="1" applyBorder="1" applyAlignment="1">
      <alignment horizontal="center" vertical="center"/>
    </xf>
    <xf numFmtId="0" fontId="22" fillId="0" borderId="0" xfId="0" applyFont="1" applyAlignment="1">
      <alignment vertical="center"/>
    </xf>
    <xf numFmtId="0" fontId="14" fillId="4" borderId="8" xfId="1" applyFont="1" applyFill="1" applyBorder="1" applyAlignment="1">
      <alignment vertical="center" wrapText="1" readingOrder="1"/>
    </xf>
    <xf numFmtId="0" fontId="0" fillId="11" borderId="1" xfId="0" applyFill="1" applyBorder="1" applyAlignment="1">
      <alignment horizontal="left" vertical="center" wrapText="1"/>
    </xf>
    <xf numFmtId="172" fontId="0" fillId="11" borderId="1" xfId="0" applyNumberFormat="1" applyFill="1" applyBorder="1" applyAlignment="1">
      <alignment horizontal="left" vertical="center" wrapText="1"/>
    </xf>
    <xf numFmtId="3" fontId="1" fillId="11" borderId="1" xfId="0" applyNumberFormat="1" applyFont="1" applyFill="1" applyBorder="1" applyAlignment="1">
      <alignment horizontal="right" vertical="center" wrapText="1"/>
    </xf>
    <xf numFmtId="171" fontId="29" fillId="0" borderId="1" xfId="0" applyNumberFormat="1" applyFont="1" applyFill="1" applyBorder="1" applyAlignment="1">
      <alignment horizontal="left" vertical="center" wrapText="1"/>
    </xf>
    <xf numFmtId="171" fontId="29" fillId="11" borderId="1" xfId="24" applyNumberFormat="1" applyFont="1" applyFill="1" applyBorder="1" applyAlignment="1">
      <alignment horizontal="left" vertical="center" wrapText="1"/>
    </xf>
    <xf numFmtId="0" fontId="29" fillId="0" borderId="1" xfId="0" applyFont="1" applyFill="1" applyBorder="1" applyAlignment="1">
      <alignment horizontal="left" vertical="center" wrapText="1"/>
    </xf>
    <xf numFmtId="171" fontId="29" fillId="11" borderId="1" xfId="24" applyNumberFormat="1" applyFont="1" applyFill="1" applyBorder="1" applyAlignment="1">
      <alignment vertical="center" wrapText="1"/>
    </xf>
    <xf numFmtId="171" fontId="29" fillId="0" borderId="1" xfId="24" applyNumberFormat="1" applyFont="1" applyFill="1" applyBorder="1" applyAlignment="1">
      <alignment vertical="center" wrapText="1"/>
    </xf>
    <xf numFmtId="173" fontId="29" fillId="0" borderId="0" xfId="26" applyNumberFormat="1" applyFont="1" applyFill="1" applyBorder="1" applyAlignment="1">
      <alignment horizontal="center" vertical="center"/>
    </xf>
    <xf numFmtId="0" fontId="30" fillId="0" borderId="1" xfId="0" applyFont="1" applyFill="1" applyBorder="1" applyAlignment="1">
      <alignment horizontal="left" vertical="center" wrapText="1"/>
    </xf>
    <xf numFmtId="9" fontId="29" fillId="11" borderId="1" xfId="25" applyNumberFormat="1" applyFont="1" applyFill="1" applyBorder="1" applyAlignment="1">
      <alignment vertical="center" wrapText="1"/>
    </xf>
    <xf numFmtId="164" fontId="29" fillId="11" borderId="1" xfId="25" applyFont="1" applyFill="1" applyBorder="1" applyAlignment="1">
      <alignment vertical="center" wrapText="1"/>
    </xf>
    <xf numFmtId="173" fontId="29" fillId="0" borderId="8" xfId="26" applyNumberFormat="1" applyFont="1" applyFill="1" applyBorder="1" applyAlignment="1">
      <alignment horizontal="center" vertical="center" wrapText="1"/>
    </xf>
    <xf numFmtId="165" fontId="31" fillId="0" borderId="1" xfId="30" applyFont="1" applyBorder="1" applyAlignment="1">
      <alignment horizontal="center" vertical="center"/>
    </xf>
    <xf numFmtId="165" fontId="31" fillId="0" borderId="1" xfId="30" applyFont="1" applyBorder="1" applyAlignment="1">
      <alignment vertical="center"/>
    </xf>
    <xf numFmtId="165" fontId="31" fillId="11" borderId="1" xfId="30" applyFont="1" applyFill="1" applyBorder="1" applyAlignment="1">
      <alignment vertical="center"/>
    </xf>
    <xf numFmtId="173" fontId="19" fillId="0" borderId="3" xfId="26" applyNumberFormat="1" applyFont="1" applyFill="1" applyBorder="1" applyAlignment="1" applyProtection="1">
      <alignment horizontal="right" vertical="center" wrapText="1"/>
      <protection locked="0"/>
    </xf>
    <xf numFmtId="0" fontId="9" fillId="0" borderId="3" xfId="0" applyFont="1" applyFill="1" applyBorder="1" applyAlignment="1">
      <alignment horizontal="left" vertical="center" wrapText="1"/>
    </xf>
    <xf numFmtId="9" fontId="9" fillId="0" borderId="3" xfId="0" applyNumberFormat="1" applyFont="1" applyBorder="1" applyAlignment="1">
      <alignment horizontal="center" vertical="center" wrapText="1"/>
    </xf>
    <xf numFmtId="173" fontId="3" fillId="0" borderId="1" xfId="26" applyNumberFormat="1" applyFont="1" applyBorder="1" applyAlignment="1">
      <alignment vertical="center" wrapText="1"/>
    </xf>
    <xf numFmtId="1" fontId="3" fillId="0" borderId="1" xfId="10" applyNumberFormat="1" applyFont="1" applyBorder="1" applyAlignment="1">
      <alignment horizontal="center" vertical="center" wrapText="1"/>
    </xf>
    <xf numFmtId="0" fontId="3" fillId="0" borderId="0" xfId="10" applyFont="1" applyFill="1" applyAlignment="1">
      <alignment vertical="center"/>
    </xf>
    <xf numFmtId="0" fontId="24" fillId="0" borderId="0" xfId="10" applyFont="1" applyFill="1" applyBorder="1" applyAlignment="1">
      <alignment vertical="center"/>
    </xf>
    <xf numFmtId="0" fontId="16" fillId="0" borderId="0" xfId="10" applyFont="1" applyFill="1" applyBorder="1" applyAlignment="1">
      <alignment horizontal="center" vertical="center"/>
    </xf>
    <xf numFmtId="0" fontId="3" fillId="0" borderId="0" xfId="10" applyFont="1" applyAlignment="1">
      <alignment horizontal="left" vertical="top" wrapText="1"/>
    </xf>
    <xf numFmtId="0" fontId="9" fillId="0" borderId="1" xfId="0" applyFont="1" applyFill="1" applyBorder="1" applyAlignment="1">
      <alignment horizontal="left" vertical="top" wrapText="1"/>
    </xf>
    <xf numFmtId="0" fontId="0" fillId="0" borderId="0" xfId="0" applyAlignment="1">
      <alignment horizontal="left" vertical="top" wrapText="1"/>
    </xf>
    <xf numFmtId="0" fontId="21" fillId="0" borderId="0" xfId="0" applyFont="1" applyAlignment="1">
      <alignment horizontal="left" vertical="top" wrapText="1"/>
    </xf>
    <xf numFmtId="0" fontId="18" fillId="0" borderId="1" xfId="0" applyFont="1" applyFill="1" applyBorder="1" applyAlignment="1">
      <alignment horizontal="left" vertical="top" wrapText="1"/>
    </xf>
    <xf numFmtId="0" fontId="6" fillId="0" borderId="0" xfId="0" applyFont="1" applyAlignment="1">
      <alignment horizontal="left" vertical="top" wrapText="1"/>
    </xf>
    <xf numFmtId="0" fontId="3" fillId="11" borderId="1" xfId="0" applyFont="1" applyFill="1" applyBorder="1" applyAlignment="1">
      <alignment horizontal="left" vertical="top" wrapText="1"/>
    </xf>
    <xf numFmtId="0" fontId="3" fillId="11" borderId="1" xfId="0" applyFont="1" applyFill="1" applyBorder="1" applyAlignment="1" applyProtection="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pplyProtection="1">
      <alignment horizontal="left" vertical="top" wrapText="1"/>
      <protection locked="0"/>
    </xf>
    <xf numFmtId="0" fontId="3" fillId="0" borderId="1" xfId="10" applyFont="1" applyBorder="1" applyAlignment="1">
      <alignment horizontal="left" vertical="top" wrapText="1"/>
    </xf>
    <xf numFmtId="0" fontId="27" fillId="0" borderId="1" xfId="0" applyFont="1" applyFill="1" applyBorder="1" applyAlignment="1">
      <alignment horizontal="left" vertical="top" wrapText="1"/>
    </xf>
    <xf numFmtId="0" fontId="27" fillId="0" borderId="1" xfId="0" quotePrefix="1" applyFont="1" applyFill="1" applyBorder="1" applyAlignment="1">
      <alignment horizontal="left" vertical="top" wrapText="1"/>
    </xf>
    <xf numFmtId="0" fontId="18" fillId="0" borderId="1" xfId="11" applyFont="1" applyFill="1" applyBorder="1" applyAlignment="1">
      <alignment horizontal="left" vertical="top" wrapText="1"/>
    </xf>
    <xf numFmtId="0" fontId="27" fillId="0" borderId="1" xfId="0" applyFont="1" applyFill="1" applyBorder="1" applyAlignment="1">
      <alignment horizontal="center" vertical="center"/>
    </xf>
    <xf numFmtId="164" fontId="18" fillId="0" borderId="1" xfId="25" applyFont="1" applyFill="1" applyBorder="1" applyAlignment="1">
      <alignment horizontal="right" vertical="center" wrapText="1"/>
    </xf>
    <xf numFmtId="171" fontId="18" fillId="0" borderId="1" xfId="24" applyNumberFormat="1" applyFont="1" applyFill="1" applyBorder="1" applyAlignment="1">
      <alignment horizontal="right" vertical="center"/>
    </xf>
    <xf numFmtId="171" fontId="26" fillId="0" borderId="1" xfId="24" applyNumberFormat="1" applyFont="1" applyFill="1" applyBorder="1" applyAlignment="1">
      <alignment horizontal="right" vertical="center"/>
    </xf>
    <xf numFmtId="0" fontId="27" fillId="0" borderId="1" xfId="0" applyFont="1" applyFill="1" applyBorder="1" applyAlignment="1">
      <alignment horizontal="right" vertical="center"/>
    </xf>
    <xf numFmtId="0" fontId="9" fillId="13" borderId="1" xfId="1" applyFont="1" applyFill="1" applyBorder="1" applyAlignment="1">
      <alignment horizontal="center" vertical="center" textRotation="90" wrapText="1"/>
    </xf>
    <xf numFmtId="0" fontId="3" fillId="0" borderId="12" xfId="10" applyFont="1" applyBorder="1" applyAlignment="1">
      <alignment horizontal="center" vertical="center" wrapText="1"/>
    </xf>
    <xf numFmtId="173" fontId="3" fillId="0" borderId="2" xfId="26" applyNumberFormat="1" applyFont="1" applyBorder="1" applyAlignment="1">
      <alignment vertical="center" wrapText="1"/>
    </xf>
    <xf numFmtId="0" fontId="3" fillId="0" borderId="2" xfId="10" applyFont="1" applyBorder="1" applyAlignment="1">
      <alignment vertical="center" wrapText="1"/>
    </xf>
    <xf numFmtId="0" fontId="3" fillId="0" borderId="2" xfId="10" applyFont="1" applyBorder="1" applyAlignment="1">
      <alignment horizontal="left" vertical="top" wrapText="1"/>
    </xf>
    <xf numFmtId="0" fontId="3" fillId="0" borderId="2" xfId="10" applyFont="1" applyBorder="1" applyAlignment="1">
      <alignment horizontal="left" vertical="center" wrapText="1"/>
    </xf>
    <xf numFmtId="9" fontId="3" fillId="0" borderId="2" xfId="10" applyNumberFormat="1" applyFont="1" applyBorder="1" applyAlignment="1">
      <alignment horizontal="center" vertical="center" wrapText="1"/>
    </xf>
    <xf numFmtId="0" fontId="0" fillId="0" borderId="2" xfId="0" applyBorder="1"/>
    <xf numFmtId="0" fontId="0" fillId="0" borderId="8" xfId="0" applyBorder="1"/>
    <xf numFmtId="0" fontId="3" fillId="0" borderId="8" xfId="10" applyFont="1" applyBorder="1" applyAlignment="1">
      <alignment vertical="center"/>
    </xf>
    <xf numFmtId="0" fontId="0" fillId="0" borderId="5" xfId="0" applyBorder="1"/>
    <xf numFmtId="0" fontId="36" fillId="0" borderId="1" xfId="0" applyFont="1" applyBorder="1"/>
    <xf numFmtId="173" fontId="37" fillId="0" borderId="1" xfId="9" applyNumberFormat="1" applyFont="1" applyFill="1" applyBorder="1" applyAlignment="1" applyProtection="1">
      <alignment horizontal="center" vertical="center" wrapText="1" readingOrder="1"/>
      <protection locked="0"/>
    </xf>
    <xf numFmtId="0" fontId="38" fillId="0" borderId="1" xfId="0" applyFont="1" applyFill="1" applyBorder="1" applyAlignment="1" applyProtection="1">
      <alignment horizontal="center" vertical="center" wrapText="1"/>
      <protection locked="0"/>
    </xf>
    <xf numFmtId="0" fontId="39" fillId="0" borderId="1" xfId="0" applyFont="1" applyFill="1" applyBorder="1" applyAlignment="1">
      <alignment vertical="center" wrapText="1"/>
    </xf>
    <xf numFmtId="0" fontId="38" fillId="0" borderId="1" xfId="0" applyFont="1" applyFill="1" applyBorder="1" applyAlignment="1" applyProtection="1">
      <alignment horizontal="left" vertical="center" wrapText="1"/>
      <protection locked="0"/>
    </xf>
    <xf numFmtId="164" fontId="17" fillId="3" borderId="1" xfId="29" applyFont="1" applyFill="1" applyBorder="1" applyAlignment="1">
      <alignment horizontal="center" vertical="center" wrapText="1"/>
    </xf>
    <xf numFmtId="0" fontId="39" fillId="0" borderId="1" xfId="0" applyFont="1" applyFill="1" applyBorder="1" applyAlignment="1">
      <alignment horizontal="center" vertical="center" wrapText="1"/>
    </xf>
    <xf numFmtId="0" fontId="9" fillId="13" borderId="2" xfId="1" applyFont="1" applyFill="1" applyBorder="1" applyAlignment="1">
      <alignment horizontal="center" vertical="center" textRotation="90" wrapText="1"/>
    </xf>
    <xf numFmtId="0" fontId="39" fillId="0" borderId="1" xfId="0" applyFont="1" applyFill="1" applyBorder="1" applyAlignment="1">
      <alignment horizontal="left" vertical="top" wrapText="1"/>
    </xf>
    <xf numFmtId="0" fontId="9" fillId="0" borderId="2" xfId="13" applyFont="1" applyFill="1" applyBorder="1" applyAlignment="1">
      <alignment horizontal="left" vertical="top" wrapText="1"/>
    </xf>
    <xf numFmtId="0" fontId="0" fillId="0" borderId="1" xfId="0" applyBorder="1" applyAlignment="1">
      <alignment horizontal="left" vertical="top"/>
    </xf>
    <xf numFmtId="0" fontId="3" fillId="0" borderId="1" xfId="10" applyFont="1" applyBorder="1" applyAlignment="1">
      <alignment vertical="top" wrapText="1"/>
    </xf>
    <xf numFmtId="0" fontId="13" fillId="0" borderId="1" xfId="0" applyFont="1" applyBorder="1" applyAlignment="1">
      <alignment vertical="top" wrapText="1"/>
    </xf>
    <xf numFmtId="0" fontId="40" fillId="0" borderId="1" xfId="0" applyFont="1" applyBorder="1" applyAlignment="1">
      <alignment wrapText="1"/>
    </xf>
    <xf numFmtId="9" fontId="36" fillId="0" borderId="1" xfId="27" applyFont="1" applyFill="1" applyBorder="1" applyAlignment="1">
      <alignment horizontal="center" vertical="center" wrapText="1"/>
    </xf>
    <xf numFmtId="172" fontId="38" fillId="0" borderId="1" xfId="0" applyNumberFormat="1" applyFont="1" applyFill="1" applyBorder="1" applyAlignment="1">
      <alignment horizontal="center" vertical="center" wrapText="1"/>
    </xf>
    <xf numFmtId="0" fontId="28" fillId="12" borderId="1" xfId="10" applyFont="1" applyFill="1" applyBorder="1" applyAlignment="1" applyProtection="1">
      <alignment vertical="center" wrapText="1"/>
      <protection locked="0"/>
    </xf>
    <xf numFmtId="171" fontId="28" fillId="12" borderId="1" xfId="24" applyNumberFormat="1" applyFont="1" applyFill="1" applyBorder="1" applyAlignment="1" applyProtection="1">
      <alignment vertical="center" wrapText="1"/>
      <protection locked="0"/>
    </xf>
    <xf numFmtId="164" fontId="17" fillId="0" borderId="1" xfId="29"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172" fontId="36" fillId="0" borderId="1" xfId="0" applyNumberFormat="1" applyFont="1" applyFill="1" applyBorder="1" applyAlignment="1">
      <alignment horizontal="left" vertical="top" wrapText="1"/>
    </xf>
    <xf numFmtId="0" fontId="38" fillId="12" borderId="1" xfId="10" applyFont="1" applyFill="1" applyBorder="1" applyAlignment="1" applyProtection="1">
      <alignment vertical="top" wrapText="1"/>
      <protection locked="0"/>
    </xf>
    <xf numFmtId="0" fontId="38" fillId="12" borderId="3" xfId="10" applyFont="1" applyFill="1" applyBorder="1" applyAlignment="1" applyProtection="1">
      <alignment vertical="top" wrapText="1"/>
      <protection locked="0"/>
    </xf>
    <xf numFmtId="0" fontId="38" fillId="0" borderId="2" xfId="10" applyFont="1" applyFill="1" applyBorder="1" applyAlignment="1" applyProtection="1">
      <alignment vertical="top" wrapText="1"/>
      <protection locked="0"/>
    </xf>
    <xf numFmtId="0" fontId="1" fillId="12" borderId="3" xfId="10" applyFont="1" applyFill="1" applyBorder="1" applyAlignment="1" applyProtection="1">
      <alignment vertical="center" wrapText="1"/>
      <protection locked="0"/>
    </xf>
    <xf numFmtId="0" fontId="6" fillId="0" borderId="1" xfId="0" applyFont="1" applyBorder="1" applyAlignment="1">
      <alignment horizontal="center" vertical="center"/>
    </xf>
    <xf numFmtId="0" fontId="36" fillId="0" borderId="1" xfId="0" applyFont="1" applyBorder="1" applyAlignment="1">
      <alignment vertical="center" wrapText="1"/>
    </xf>
    <xf numFmtId="0" fontId="36" fillId="0" borderId="1" xfId="0" applyFont="1" applyBorder="1" applyAlignment="1">
      <alignment horizontal="left" vertical="top" wrapText="1"/>
    </xf>
    <xf numFmtId="9" fontId="36" fillId="0" borderId="1" xfId="0" applyNumberFormat="1" applyFont="1" applyBorder="1" applyAlignment="1">
      <alignment horizontal="center" vertical="center"/>
    </xf>
    <xf numFmtId="0" fontId="31" fillId="0" borderId="2" xfId="0" applyFont="1" applyFill="1" applyBorder="1" applyAlignment="1" applyProtection="1">
      <alignment vertical="top" wrapText="1"/>
      <protection locked="0"/>
    </xf>
    <xf numFmtId="0" fontId="31" fillId="0" borderId="2" xfId="0" applyFont="1" applyBorder="1" applyAlignment="1">
      <alignment vertical="top" wrapText="1"/>
    </xf>
    <xf numFmtId="165" fontId="31" fillId="0" borderId="2" xfId="30" applyFont="1" applyBorder="1" applyAlignment="1">
      <alignment vertical="center"/>
    </xf>
    <xf numFmtId="0" fontId="31" fillId="0" borderId="2" xfId="0" applyFont="1" applyFill="1" applyBorder="1" applyAlignment="1" applyProtection="1">
      <alignment vertical="top" wrapText="1" readingOrder="1"/>
      <protection locked="0"/>
    </xf>
    <xf numFmtId="0" fontId="31" fillId="0" borderId="2" xfId="0" applyFont="1" applyBorder="1" applyAlignment="1"/>
    <xf numFmtId="0" fontId="31" fillId="0" borderId="5" xfId="0" applyFont="1" applyBorder="1" applyAlignment="1"/>
    <xf numFmtId="1" fontId="38" fillId="0" borderId="1" xfId="0" applyNumberFormat="1" applyFont="1" applyFill="1" applyBorder="1" applyAlignment="1">
      <alignment horizontal="center" vertical="center"/>
    </xf>
    <xf numFmtId="0" fontId="38" fillId="0" borderId="1" xfId="0" applyFont="1" applyFill="1" applyBorder="1" applyAlignment="1">
      <alignment horizontal="left" vertical="top" wrapText="1"/>
    </xf>
    <xf numFmtId="0" fontId="1" fillId="0" borderId="4" xfId="10" applyFont="1" applyFill="1" applyBorder="1" applyAlignment="1" applyProtection="1">
      <alignment horizontal="left" vertical="top" wrapText="1"/>
      <protection locked="0"/>
    </xf>
    <xf numFmtId="0" fontId="38" fillId="11" borderId="16" xfId="10" applyFont="1" applyFill="1" applyBorder="1" applyAlignment="1">
      <alignment vertical="center" wrapText="1"/>
    </xf>
    <xf numFmtId="0" fontId="3" fillId="13" borderId="1" xfId="1" applyFont="1" applyFill="1" applyBorder="1" applyAlignment="1">
      <alignment horizontal="center" vertical="center" textRotation="90" wrapText="1"/>
    </xf>
    <xf numFmtId="9" fontId="9" fillId="0" borderId="1" xfId="14" applyFont="1" applyFill="1" applyBorder="1" applyAlignment="1">
      <alignment horizontal="center" vertical="center" wrapText="1"/>
    </xf>
    <xf numFmtId="9" fontId="9" fillId="0" borderId="1" xfId="10" applyNumberFormat="1" applyFont="1" applyFill="1" applyBorder="1" applyAlignment="1">
      <alignment horizontal="center" vertical="center" wrapText="1"/>
    </xf>
    <xf numFmtId="14" fontId="9" fillId="0" borderId="1" xfId="1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0" fontId="10" fillId="0" borderId="2" xfId="0" applyFont="1" applyBorder="1" applyAlignment="1">
      <alignment horizontal="justify" vertical="center" wrapText="1"/>
    </xf>
    <xf numFmtId="0" fontId="9" fillId="0" borderId="1" xfId="10" applyFont="1" applyFill="1" applyBorder="1" applyAlignment="1">
      <alignment horizontal="center" vertical="center" wrapText="1"/>
    </xf>
    <xf numFmtId="0" fontId="10"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0" fontId="10" fillId="0" borderId="1" xfId="0" applyFont="1" applyBorder="1" applyAlignment="1">
      <alignment horizontal="justify" vertical="center" wrapText="1"/>
    </xf>
    <xf numFmtId="0" fontId="9" fillId="0" borderId="1" xfId="10" applyFont="1" applyFill="1" applyBorder="1" applyAlignment="1">
      <alignment horizontal="center" vertical="center" wrapText="1"/>
    </xf>
    <xf numFmtId="0" fontId="9" fillId="0" borderId="1" xfId="10" applyFont="1" applyFill="1" applyBorder="1" applyAlignment="1">
      <alignment horizontal="justify" vertical="center" wrapText="1"/>
    </xf>
    <xf numFmtId="0" fontId="2" fillId="16" borderId="1" xfId="0" applyFont="1" applyFill="1" applyBorder="1" applyAlignment="1">
      <alignment horizontal="center" vertical="center" textRotation="90" wrapText="1"/>
    </xf>
    <xf numFmtId="0" fontId="2" fillId="16"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9" fillId="0" borderId="1" xfId="1" applyFont="1" applyFill="1" applyBorder="1" applyAlignment="1">
      <alignment vertical="center" wrapText="1"/>
    </xf>
    <xf numFmtId="0" fontId="3" fillId="0" borderId="1" xfId="1" applyFont="1" applyFill="1" applyBorder="1" applyAlignment="1">
      <alignment horizontal="justify" vertical="center" wrapText="1"/>
    </xf>
    <xf numFmtId="0" fontId="42" fillId="0" borderId="0" xfId="0" applyFont="1" applyAlignment="1">
      <alignment horizontal="center" vertical="center"/>
    </xf>
    <xf numFmtId="0" fontId="42" fillId="0" borderId="0" xfId="0" applyFont="1"/>
    <xf numFmtId="0" fontId="43" fillId="0" borderId="0" xfId="0" applyFont="1" applyAlignment="1">
      <alignment vertical="center"/>
    </xf>
    <xf numFmtId="0" fontId="44" fillId="0" borderId="0" xfId="0" applyFont="1" applyAlignment="1">
      <alignment vertical="center"/>
    </xf>
    <xf numFmtId="0" fontId="1" fillId="0" borderId="0" xfId="1" applyFont="1"/>
    <xf numFmtId="0" fontId="42" fillId="0" borderId="0" xfId="0" applyFont="1" applyFill="1"/>
    <xf numFmtId="14" fontId="9" fillId="0" borderId="1" xfId="1" applyNumberFormat="1" applyFont="1" applyFill="1" applyBorder="1" applyAlignment="1">
      <alignment vertical="center" wrapText="1"/>
    </xf>
    <xf numFmtId="0" fontId="10" fillId="0" borderId="9"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14" fillId="5" borderId="1" xfId="1" applyFont="1" applyFill="1" applyBorder="1" applyAlignment="1">
      <alignment horizontal="center" vertical="center" wrapText="1"/>
    </xf>
    <xf numFmtId="0" fontId="11" fillId="6" borderId="1" xfId="10" applyFont="1" applyFill="1" applyBorder="1" applyAlignment="1">
      <alignment horizontal="center" vertical="center" wrapText="1"/>
    </xf>
    <xf numFmtId="0" fontId="8" fillId="13" borderId="1"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6" fillId="0" borderId="1" xfId="0" applyFont="1" applyBorder="1" applyAlignment="1">
      <alignment horizontal="center"/>
    </xf>
    <xf numFmtId="0" fontId="36" fillId="0" borderId="1" xfId="0" applyFont="1" applyFill="1" applyBorder="1" applyAlignment="1">
      <alignment horizontal="left" vertical="top" wrapText="1"/>
    </xf>
    <xf numFmtId="0" fontId="36" fillId="0" borderId="1" xfId="0" applyFont="1" applyBorder="1" applyAlignment="1">
      <alignment vertical="top" wrapText="1"/>
    </xf>
    <xf numFmtId="0" fontId="38" fillId="12" borderId="2" xfId="10" applyFont="1" applyFill="1" applyBorder="1" applyAlignment="1" applyProtection="1">
      <alignment horizontal="left" vertical="top" wrapText="1"/>
      <protection locked="0"/>
    </xf>
    <xf numFmtId="0" fontId="9" fillId="0" borderId="1" xfId="13" applyFont="1" applyFill="1" applyBorder="1" applyAlignment="1">
      <alignment horizontal="left" vertical="top" wrapText="1"/>
    </xf>
    <xf numFmtId="0" fontId="3" fillId="0" borderId="1" xfId="0" applyFont="1" applyFill="1" applyBorder="1" applyAlignment="1" applyProtection="1">
      <alignment horizontal="center" vertical="center" wrapText="1"/>
      <protection locked="0"/>
    </xf>
    <xf numFmtId="164" fontId="3" fillId="3" borderId="1" xfId="25" applyFont="1" applyFill="1" applyBorder="1" applyAlignment="1">
      <alignment horizontal="center" vertical="center" wrapText="1"/>
    </xf>
    <xf numFmtId="0" fontId="31" fillId="0" borderId="14" xfId="0" applyFont="1" applyBorder="1" applyAlignment="1">
      <alignment horizontal="center" vertical="center" wrapText="1"/>
    </xf>
    <xf numFmtId="0" fontId="28" fillId="12" borderId="1" xfId="10" applyFont="1" applyFill="1" applyBorder="1" applyAlignment="1" applyProtection="1">
      <alignment horizontal="left" vertical="center" wrapText="1"/>
      <protection locked="0"/>
    </xf>
    <xf numFmtId="171" fontId="28" fillId="12" borderId="1" xfId="24" applyNumberFormat="1" applyFont="1" applyFill="1" applyBorder="1" applyAlignment="1" applyProtection="1">
      <alignment horizontal="left" vertical="center" wrapText="1"/>
      <protection locked="0"/>
    </xf>
    <xf numFmtId="171" fontId="30" fillId="11" borderId="1" xfId="24" applyNumberFormat="1" applyFont="1" applyFill="1" applyBorder="1" applyAlignment="1">
      <alignment vertical="center" wrapText="1"/>
    </xf>
    <xf numFmtId="171" fontId="30" fillId="11" borderId="2" xfId="24" applyNumberFormat="1" applyFont="1" applyFill="1" applyBorder="1" applyAlignment="1">
      <alignment horizontal="center" vertical="center" wrapText="1"/>
    </xf>
    <xf numFmtId="171" fontId="30" fillId="11" borderId="3" xfId="24" applyNumberFormat="1" applyFont="1" applyFill="1" applyBorder="1" applyAlignment="1">
      <alignment horizontal="center" vertical="center" wrapText="1"/>
    </xf>
    <xf numFmtId="0" fontId="29" fillId="0" borderId="1" xfId="10" applyFont="1" applyFill="1" applyBorder="1" applyAlignment="1">
      <alignment horizontal="left" vertical="top" wrapText="1"/>
    </xf>
    <xf numFmtId="0" fontId="2" fillId="0" borderId="1" xfId="0" applyFont="1" applyFill="1" applyBorder="1" applyAlignment="1" applyProtection="1">
      <alignment horizontal="center" vertical="center" wrapText="1"/>
      <protection locked="0"/>
    </xf>
    <xf numFmtId="0" fontId="0" fillId="0" borderId="1" xfId="0" applyFill="1" applyBorder="1" applyAlignment="1">
      <alignment horizontal="center" vertical="center"/>
    </xf>
    <xf numFmtId="0" fontId="0" fillId="0" borderId="1" xfId="0" applyFill="1" applyBorder="1" applyAlignment="1">
      <alignment horizontal="left" vertical="top" wrapText="1"/>
    </xf>
    <xf numFmtId="0" fontId="3" fillId="0" borderId="1" xfId="10" applyFont="1" applyBorder="1" applyAlignment="1">
      <alignment horizontal="center" vertical="center" wrapText="1"/>
    </xf>
    <xf numFmtId="0" fontId="3" fillId="0" borderId="1"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1" xfId="0" applyFont="1" applyBorder="1" applyAlignment="1">
      <alignment horizontal="left" vertical="top" wrapText="1"/>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center" wrapText="1"/>
      <protection locked="0"/>
    </xf>
    <xf numFmtId="9" fontId="9" fillId="0" borderId="1" xfId="0" applyNumberFormat="1" applyFont="1" applyBorder="1" applyAlignment="1">
      <alignment horizontal="left" vertical="center" wrapText="1"/>
    </xf>
    <xf numFmtId="0" fontId="9" fillId="0" borderId="1" xfId="0" applyFont="1" applyFill="1" applyBorder="1" applyAlignment="1">
      <alignment horizontal="center" vertical="center" wrapText="1"/>
    </xf>
    <xf numFmtId="9" fontId="9" fillId="0" borderId="1" xfId="14" applyFont="1" applyFill="1" applyBorder="1" applyAlignment="1">
      <alignment horizontal="center" vertical="center" wrapText="1"/>
    </xf>
    <xf numFmtId="9" fontId="9" fillId="0" borderId="2" xfId="14" applyFont="1" applyFill="1" applyBorder="1" applyAlignment="1">
      <alignment horizontal="center" vertical="center" wrapText="1"/>
    </xf>
    <xf numFmtId="9" fontId="9" fillId="0" borderId="3" xfId="14" applyFont="1" applyFill="1" applyBorder="1" applyAlignment="1">
      <alignment horizontal="center" vertical="center" wrapText="1"/>
    </xf>
    <xf numFmtId="0" fontId="9" fillId="0" borderId="1" xfId="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1" applyFont="1" applyFill="1" applyBorder="1" applyAlignment="1">
      <alignment horizontal="justify" vertical="center" wrapText="1"/>
    </xf>
    <xf numFmtId="0" fontId="9" fillId="0" borderId="1" xfId="10"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3" xfId="10" applyFont="1" applyFill="1" applyBorder="1" applyAlignment="1">
      <alignment horizontal="justify" vertical="center" wrapText="1"/>
    </xf>
    <xf numFmtId="9" fontId="9" fillId="0" borderId="1" xfId="1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Border="1" applyAlignment="1">
      <alignment vertical="center" wrapText="1"/>
    </xf>
    <xf numFmtId="0" fontId="9" fillId="0" borderId="9" xfId="1" applyFont="1" applyFill="1" applyBorder="1" applyAlignment="1">
      <alignment horizontal="justify" vertical="center" wrapText="1"/>
    </xf>
    <xf numFmtId="176" fontId="42" fillId="0" borderId="1" xfId="27" applyNumberFormat="1" applyFont="1" applyFill="1" applyBorder="1" applyAlignment="1">
      <alignment horizontal="center" vertical="center"/>
    </xf>
    <xf numFmtId="176" fontId="42" fillId="0" borderId="1" xfId="0" applyNumberFormat="1" applyFont="1" applyFill="1" applyBorder="1" applyAlignment="1">
      <alignment horizontal="center" vertical="center"/>
    </xf>
    <xf numFmtId="9" fontId="9" fillId="0" borderId="1" xfId="1" applyNumberFormat="1" applyFont="1" applyFill="1" applyBorder="1" applyAlignment="1">
      <alignment horizontal="center" vertical="center" wrapText="1"/>
    </xf>
    <xf numFmtId="9" fontId="42" fillId="0" borderId="1" xfId="27" applyFont="1" applyFill="1" applyBorder="1" applyAlignment="1">
      <alignment horizontal="center" vertical="center"/>
    </xf>
    <xf numFmtId="10" fontId="0" fillId="5" borderId="0" xfId="0" applyNumberFormat="1" applyFill="1" applyAlignment="1">
      <alignment horizontal="center" vertical="center"/>
    </xf>
    <xf numFmtId="0" fontId="0" fillId="0" borderId="0" xfId="0" applyAlignment="1">
      <alignment vertical="center"/>
    </xf>
    <xf numFmtId="10" fontId="0" fillId="20" borderId="0" xfId="27" applyNumberFormat="1" applyFont="1" applyFill="1" applyAlignment="1">
      <alignment horizontal="center" vertical="center"/>
    </xf>
    <xf numFmtId="0" fontId="46" fillId="0" borderId="0" xfId="0" applyFont="1" applyAlignment="1">
      <alignment horizontal="center" vertical="center"/>
    </xf>
    <xf numFmtId="0" fontId="46" fillId="0" borderId="0" xfId="0" applyFont="1" applyAlignment="1">
      <alignment vertical="center"/>
    </xf>
    <xf numFmtId="0" fontId="46" fillId="19" borderId="1" xfId="0" applyFont="1" applyFill="1" applyBorder="1" applyAlignment="1">
      <alignment horizontal="center" vertical="center"/>
    </xf>
    <xf numFmtId="0" fontId="50" fillId="0" borderId="0" xfId="0" applyFont="1" applyAlignment="1">
      <alignment vertical="center"/>
    </xf>
    <xf numFmtId="9" fontId="42" fillId="21" borderId="1" xfId="27" applyFont="1" applyFill="1" applyBorder="1" applyAlignment="1">
      <alignment horizontal="center" vertical="center"/>
    </xf>
    <xf numFmtId="0" fontId="3" fillId="0" borderId="1" xfId="1" applyFont="1" applyFill="1" applyBorder="1" applyAlignment="1">
      <alignment vertical="center" wrapText="1"/>
    </xf>
    <xf numFmtId="0" fontId="10" fillId="0" borderId="3" xfId="0" applyFont="1" applyFill="1" applyBorder="1" applyAlignment="1">
      <alignment vertical="center" wrapText="1"/>
    </xf>
    <xf numFmtId="176" fontId="9" fillId="0" borderId="1" xfId="14" applyNumberFormat="1" applyFont="1" applyFill="1" applyBorder="1" applyAlignment="1">
      <alignment horizontal="center" vertical="center" wrapText="1"/>
    </xf>
    <xf numFmtId="10" fontId="0" fillId="5" borderId="1" xfId="0" applyNumberFormat="1" applyFill="1" applyBorder="1" applyAlignment="1">
      <alignment horizontal="center" vertical="center"/>
    </xf>
    <xf numFmtId="10" fontId="0" fillId="20" borderId="1" xfId="27" applyNumberFormat="1" applyFont="1" applyFill="1" applyBorder="1" applyAlignment="1">
      <alignment horizontal="center" vertical="center"/>
    </xf>
    <xf numFmtId="9" fontId="0" fillId="0" borderId="1" xfId="27" applyFont="1" applyFill="1" applyBorder="1" applyAlignment="1">
      <alignment horizontal="center" vertical="center"/>
    </xf>
    <xf numFmtId="14" fontId="9"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9" fontId="9"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9" fillId="0" borderId="1" xfId="27" applyFont="1" applyFill="1" applyBorder="1" applyAlignment="1">
      <alignment horizontal="center" vertical="center" wrapText="1"/>
    </xf>
    <xf numFmtId="9" fontId="9" fillId="11" borderId="1" xfId="14" applyFont="1" applyFill="1" applyBorder="1" applyAlignment="1">
      <alignment horizontal="center" vertical="center" wrapText="1"/>
    </xf>
    <xf numFmtId="9" fontId="9" fillId="21" borderId="3" xfId="14" applyFont="1" applyFill="1" applyBorder="1" applyAlignment="1">
      <alignment horizontal="center" vertical="center" wrapText="1"/>
    </xf>
    <xf numFmtId="9" fontId="9" fillId="21" borderId="1" xfId="14" applyFont="1" applyFill="1" applyBorder="1" applyAlignment="1">
      <alignment horizontal="center" vertical="center" wrapText="1"/>
    </xf>
    <xf numFmtId="9" fontId="9" fillId="11" borderId="1" xfId="0" applyNumberFormat="1" applyFont="1" applyFill="1" applyBorder="1" applyAlignment="1">
      <alignment horizontal="center" vertical="center" wrapText="1"/>
    </xf>
    <xf numFmtId="9" fontId="52" fillId="22" borderId="2" xfId="27" applyFont="1" applyFill="1" applyBorder="1" applyAlignment="1">
      <alignment horizontal="center" vertical="center" wrapText="1" readingOrder="1"/>
    </xf>
    <xf numFmtId="9" fontId="52" fillId="22" borderId="4" xfId="27" applyFont="1" applyFill="1" applyBorder="1" applyAlignment="1">
      <alignment horizontal="center" vertical="center" wrapText="1" readingOrder="1"/>
    </xf>
    <xf numFmtId="176" fontId="48" fillId="5" borderId="21" xfId="27" applyNumberFormat="1" applyFont="1" applyFill="1" applyBorder="1" applyAlignment="1">
      <alignment horizontal="right" vertical="center" wrapText="1" readingOrder="1"/>
    </xf>
    <xf numFmtId="9" fontId="0" fillId="0" borderId="1" xfId="27" applyFont="1" applyBorder="1" applyAlignment="1">
      <alignment horizontal="right" readingOrder="1"/>
    </xf>
    <xf numFmtId="10" fontId="0" fillId="20" borderId="23" xfId="0" applyNumberFormat="1" applyFont="1" applyFill="1" applyBorder="1" applyAlignment="1">
      <alignment horizontal="right" readingOrder="1"/>
    </xf>
    <xf numFmtId="0" fontId="0" fillId="0" borderId="0" xfId="0" applyFont="1" applyAlignment="1">
      <alignment horizontal="center" vertical="center"/>
    </xf>
    <xf numFmtId="0" fontId="0" fillId="0" borderId="0" xfId="0" applyAlignment="1">
      <alignment horizontal="right" readingOrder="1"/>
    </xf>
    <xf numFmtId="10" fontId="0" fillId="5" borderId="21" xfId="0" applyNumberFormat="1" applyFont="1" applyFill="1" applyBorder="1" applyAlignment="1">
      <alignment horizontal="right" vertical="center" readingOrder="1"/>
    </xf>
    <xf numFmtId="0" fontId="0" fillId="0" borderId="0" xfId="0" applyFont="1" applyAlignment="1">
      <alignment horizontal="left" vertical="center"/>
    </xf>
    <xf numFmtId="10" fontId="0" fillId="0" borderId="0" xfId="0" applyNumberFormat="1" applyFont="1" applyAlignment="1">
      <alignment horizontal="right" readingOrder="1"/>
    </xf>
    <xf numFmtId="10" fontId="0" fillId="20" borderId="23" xfId="27" applyNumberFormat="1" applyFont="1" applyFill="1" applyBorder="1" applyAlignment="1">
      <alignment horizontal="right" vertical="center" readingOrder="1"/>
    </xf>
    <xf numFmtId="10" fontId="0" fillId="5" borderId="21" xfId="0" applyNumberFormat="1" applyFont="1" applyFill="1" applyBorder="1" applyAlignment="1">
      <alignment horizontal="right" readingOrder="1"/>
    </xf>
    <xf numFmtId="0" fontId="46" fillId="0" borderId="24" xfId="0" applyFont="1" applyBorder="1" applyAlignment="1">
      <alignment horizontal="center" vertical="center"/>
    </xf>
    <xf numFmtId="0" fontId="0" fillId="0" borderId="0" xfId="0" applyFont="1"/>
    <xf numFmtId="10" fontId="0" fillId="24" borderId="0" xfId="0" applyNumberFormat="1" applyFill="1"/>
    <xf numFmtId="0" fontId="0" fillId="13" borderId="0" xfId="0" applyFill="1"/>
    <xf numFmtId="0" fontId="3" fillId="3" borderId="1" xfId="0" applyFont="1" applyFill="1" applyBorder="1" applyAlignment="1" applyProtection="1">
      <alignment vertical="center" wrapText="1" readingOrder="1"/>
      <protection locked="0"/>
    </xf>
    <xf numFmtId="164" fontId="3" fillId="3" borderId="1" xfId="25" applyFont="1" applyFill="1" applyBorder="1" applyAlignment="1">
      <alignment vertical="center" wrapText="1"/>
    </xf>
    <xf numFmtId="171" fontId="3" fillId="13" borderId="1" xfId="24" applyNumberFormat="1" applyFont="1" applyFill="1" applyBorder="1" applyAlignment="1">
      <alignment horizontal="center" vertical="center" textRotation="90" wrapText="1"/>
    </xf>
    <xf numFmtId="0" fontId="27" fillId="0" borderId="35" xfId="0" applyFont="1" applyFill="1" applyBorder="1" applyAlignment="1">
      <alignment horizontal="left" vertical="top" wrapText="1"/>
    </xf>
    <xf numFmtId="0" fontId="27" fillId="0" borderId="35" xfId="0" applyFont="1" applyFill="1" applyBorder="1" applyAlignment="1">
      <alignment horizontal="center" vertical="center"/>
    </xf>
    <xf numFmtId="164" fontId="18" fillId="0" borderId="35" xfId="25" applyFont="1" applyFill="1" applyBorder="1" applyAlignment="1">
      <alignment horizontal="right" vertical="center" wrapText="1"/>
    </xf>
    <xf numFmtId="164" fontId="18" fillId="0" borderId="3" xfId="25" applyFont="1" applyFill="1" applyBorder="1" applyAlignment="1">
      <alignment horizontal="right" vertical="center" wrapText="1"/>
    </xf>
    <xf numFmtId="0" fontId="0" fillId="0" borderId="3" xfId="0" applyFill="1" applyBorder="1"/>
    <xf numFmtId="171" fontId="36" fillId="0" borderId="3" xfId="24" applyNumberFormat="1" applyFont="1" applyBorder="1" applyAlignment="1">
      <alignment horizontal="center" vertical="center"/>
    </xf>
    <xf numFmtId="171" fontId="38" fillId="0" borderId="3" xfId="24" applyNumberFormat="1" applyFont="1" applyBorder="1" applyAlignment="1">
      <alignment vertical="center"/>
    </xf>
    <xf numFmtId="171" fontId="38" fillId="11" borderId="3" xfId="24" applyNumberFormat="1" applyFont="1" applyFill="1" applyBorder="1" applyAlignment="1">
      <alignment vertical="center"/>
    </xf>
    <xf numFmtId="0" fontId="38" fillId="11" borderId="3" xfId="10" applyFont="1" applyFill="1" applyBorder="1" applyAlignment="1">
      <alignment vertical="center"/>
    </xf>
    <xf numFmtId="0" fontId="13" fillId="11" borderId="3" xfId="0" applyFont="1" applyFill="1" applyBorder="1" applyAlignment="1">
      <alignment vertical="top" wrapText="1"/>
    </xf>
    <xf numFmtId="0" fontId="55" fillId="11" borderId="3" xfId="0" applyFont="1" applyFill="1" applyBorder="1" applyAlignment="1">
      <alignment horizontal="left" vertical="top" wrapText="1"/>
    </xf>
    <xf numFmtId="0" fontId="55" fillId="11" borderId="36" xfId="0" applyFont="1" applyFill="1" applyBorder="1" applyAlignment="1">
      <alignment vertical="top" wrapText="1"/>
    </xf>
    <xf numFmtId="0" fontId="3" fillId="0" borderId="0" xfId="10" applyFont="1" applyFill="1" applyBorder="1" applyAlignment="1">
      <alignment vertical="center"/>
    </xf>
    <xf numFmtId="176" fontId="3" fillId="0" borderId="0" xfId="27" applyNumberFormat="1" applyFont="1" applyAlignment="1">
      <alignment vertical="center"/>
    </xf>
    <xf numFmtId="171" fontId="36" fillId="0" borderId="1" xfId="24" applyNumberFormat="1" applyFont="1" applyBorder="1" applyAlignment="1">
      <alignment horizontal="center" vertical="center"/>
    </xf>
    <xf numFmtId="171" fontId="38" fillId="0" borderId="1" xfId="24" applyNumberFormat="1" applyFont="1" applyBorder="1" applyAlignment="1">
      <alignment vertical="center"/>
    </xf>
    <xf numFmtId="171" fontId="38" fillId="11" borderId="1" xfId="24" applyNumberFormat="1" applyFont="1" applyFill="1" applyBorder="1" applyAlignment="1">
      <alignment vertical="center"/>
    </xf>
    <xf numFmtId="0" fontId="38" fillId="11" borderId="1" xfId="10" applyFont="1" applyFill="1" applyBorder="1" applyAlignment="1">
      <alignment vertical="center"/>
    </xf>
    <xf numFmtId="0" fontId="13" fillId="11" borderId="1" xfId="0" applyFont="1" applyFill="1" applyBorder="1" applyAlignment="1">
      <alignment vertical="top" wrapText="1"/>
    </xf>
    <xf numFmtId="0" fontId="55" fillId="11" borderId="1" xfId="0" applyFont="1" applyFill="1" applyBorder="1" applyAlignment="1">
      <alignment vertical="top" wrapText="1"/>
    </xf>
    <xf numFmtId="0" fontId="55" fillId="11" borderId="38" xfId="0" applyFont="1" applyFill="1" applyBorder="1" applyAlignment="1">
      <alignment vertical="top" wrapText="1"/>
    </xf>
    <xf numFmtId="0" fontId="18" fillId="0" borderId="40" xfId="0" applyFont="1" applyFill="1" applyBorder="1" applyAlignment="1">
      <alignment horizontal="left" vertical="top" wrapText="1"/>
    </xf>
    <xf numFmtId="0" fontId="27" fillId="0" borderId="40" xfId="0" applyFont="1" applyFill="1" applyBorder="1" applyAlignment="1">
      <alignment horizontal="center" vertical="center"/>
    </xf>
    <xf numFmtId="171" fontId="27" fillId="0" borderId="40" xfId="24" applyNumberFormat="1" applyFont="1" applyFill="1" applyBorder="1" applyAlignment="1">
      <alignment horizontal="right" vertical="center"/>
    </xf>
    <xf numFmtId="9" fontId="27" fillId="0" borderId="40" xfId="0" applyNumberFormat="1" applyFont="1" applyFill="1" applyBorder="1" applyAlignment="1">
      <alignment horizontal="right" vertical="center"/>
    </xf>
    <xf numFmtId="0" fontId="0" fillId="0" borderId="40" xfId="0" applyFill="1" applyBorder="1"/>
    <xf numFmtId="171" fontId="36" fillId="0" borderId="40" xfId="24" applyNumberFormat="1" applyFont="1" applyBorder="1" applyAlignment="1">
      <alignment horizontal="center" vertical="center"/>
    </xf>
    <xf numFmtId="171" fontId="38" fillId="0" borderId="40" xfId="24" applyNumberFormat="1" applyFont="1" applyBorder="1" applyAlignment="1">
      <alignment horizontal="right" vertical="center"/>
    </xf>
    <xf numFmtId="171" fontId="38" fillId="11" borderId="40" xfId="24" applyNumberFormat="1" applyFont="1" applyFill="1" applyBorder="1" applyAlignment="1">
      <alignment horizontal="right" vertical="center"/>
    </xf>
    <xf numFmtId="0" fontId="38" fillId="11" borderId="40" xfId="10" applyFont="1" applyFill="1" applyBorder="1" applyAlignment="1">
      <alignment vertical="center"/>
    </xf>
    <xf numFmtId="0" fontId="13" fillId="11" borderId="40" xfId="0" applyFont="1" applyFill="1" applyBorder="1" applyAlignment="1">
      <alignment vertical="top" wrapText="1"/>
    </xf>
    <xf numFmtId="0" fontId="55" fillId="11" borderId="40" xfId="0" applyFont="1" applyFill="1" applyBorder="1" applyAlignment="1">
      <alignment horizontal="left" vertical="top" wrapText="1"/>
    </xf>
    <xf numFmtId="0" fontId="55" fillId="11" borderId="41" xfId="0" applyFont="1" applyFill="1" applyBorder="1" applyAlignment="1">
      <alignment horizontal="left" vertical="top" wrapText="1"/>
    </xf>
    <xf numFmtId="0" fontId="0" fillId="0" borderId="42" xfId="0" applyFill="1" applyBorder="1" applyAlignment="1">
      <alignment horizontal="center" vertical="center" wrapText="1"/>
    </xf>
    <xf numFmtId="0" fontId="18" fillId="0" borderId="43" xfId="0" applyFont="1" applyFill="1" applyBorder="1" applyAlignment="1">
      <alignment horizontal="left" vertical="top" wrapText="1"/>
    </xf>
    <xf numFmtId="0" fontId="27" fillId="0" borderId="44" xfId="0" applyFont="1" applyFill="1" applyBorder="1" applyAlignment="1">
      <alignment horizontal="center" vertical="center"/>
    </xf>
    <xf numFmtId="164" fontId="18" fillId="0" borderId="44" xfId="25" applyFont="1" applyFill="1" applyBorder="1" applyAlignment="1">
      <alignment horizontal="right" vertical="center" wrapText="1"/>
    </xf>
    <xf numFmtId="0" fontId="0" fillId="0" borderId="44" xfId="0" applyFill="1" applyBorder="1"/>
    <xf numFmtId="171" fontId="36" fillId="0" borderId="44" xfId="24" applyNumberFormat="1" applyFont="1" applyBorder="1" applyAlignment="1">
      <alignment horizontal="center" vertical="center"/>
    </xf>
    <xf numFmtId="171" fontId="38" fillId="0" borderId="44" xfId="24" applyNumberFormat="1" applyFont="1" applyBorder="1" applyAlignment="1">
      <alignment vertical="center"/>
    </xf>
    <xf numFmtId="0" fontId="38" fillId="0" borderId="44" xfId="10" applyFont="1" applyBorder="1" applyAlignment="1">
      <alignment vertical="center"/>
    </xf>
    <xf numFmtId="0" fontId="13" fillId="0" borderId="44" xfId="0" applyFont="1" applyBorder="1" applyAlignment="1">
      <alignment vertical="top" wrapText="1"/>
    </xf>
    <xf numFmtId="0" fontId="55" fillId="0" borderId="44" xfId="0" applyFont="1" applyBorder="1" applyAlignment="1">
      <alignment vertical="top" wrapText="1"/>
    </xf>
    <xf numFmtId="0" fontId="55" fillId="0" borderId="45" xfId="0" applyFont="1" applyBorder="1" applyAlignment="1">
      <alignment vertical="top" wrapText="1"/>
    </xf>
    <xf numFmtId="0" fontId="27" fillId="0" borderId="3" xfId="0" applyFont="1" applyFill="1" applyBorder="1" applyAlignment="1">
      <alignment horizontal="left" vertical="top" wrapText="1"/>
    </xf>
    <xf numFmtId="0" fontId="27" fillId="0" borderId="3" xfId="0" applyFont="1" applyFill="1" applyBorder="1" applyAlignment="1">
      <alignment horizontal="center" vertical="center"/>
    </xf>
    <xf numFmtId="0" fontId="27" fillId="0" borderId="3" xfId="0" applyFont="1" applyFill="1" applyBorder="1" applyAlignment="1">
      <alignment horizontal="right" vertical="center"/>
    </xf>
    <xf numFmtId="0" fontId="38" fillId="0" borderId="3" xfId="10" applyFont="1" applyBorder="1" applyAlignment="1">
      <alignment vertical="center"/>
    </xf>
    <xf numFmtId="0" fontId="13" fillId="0" borderId="3" xfId="0" applyFont="1" applyBorder="1" applyAlignment="1">
      <alignment vertical="top" wrapText="1"/>
    </xf>
    <xf numFmtId="0" fontId="55" fillId="0" borderId="3" xfId="0" applyFont="1" applyBorder="1" applyAlignment="1">
      <alignment vertical="top" wrapText="1"/>
    </xf>
    <xf numFmtId="0" fontId="55" fillId="0" borderId="46" xfId="0" applyFont="1" applyBorder="1" applyAlignment="1">
      <alignment vertical="top" wrapText="1"/>
    </xf>
    <xf numFmtId="0" fontId="38" fillId="0" borderId="1" xfId="10" applyFont="1" applyBorder="1" applyAlignment="1">
      <alignment vertical="center"/>
    </xf>
    <xf numFmtId="0" fontId="55" fillId="0" borderId="1" xfId="0" applyFont="1" applyBorder="1" applyAlignment="1">
      <alignment vertical="top" wrapText="1"/>
    </xf>
    <xf numFmtId="0" fontId="55" fillId="0" borderId="38" xfId="0" applyFont="1" applyBorder="1" applyAlignment="1">
      <alignment vertical="top" wrapText="1"/>
    </xf>
    <xf numFmtId="0" fontId="27" fillId="0" borderId="40" xfId="0" applyFont="1" applyFill="1" applyBorder="1" applyAlignment="1">
      <alignment horizontal="left" vertical="top" wrapText="1"/>
    </xf>
    <xf numFmtId="0" fontId="27" fillId="0" borderId="40" xfId="0" applyFont="1" applyFill="1" applyBorder="1" applyAlignment="1">
      <alignment horizontal="right" vertical="center"/>
    </xf>
    <xf numFmtId="171" fontId="38" fillId="0" borderId="40" xfId="24" applyNumberFormat="1" applyFont="1" applyBorder="1" applyAlignment="1">
      <alignment vertical="center"/>
    </xf>
    <xf numFmtId="0" fontId="38" fillId="0" borderId="40" xfId="10" applyFont="1" applyBorder="1" applyAlignment="1">
      <alignment vertical="center"/>
    </xf>
    <xf numFmtId="0" fontId="13" fillId="0" borderId="40" xfId="0" applyFont="1" applyBorder="1" applyAlignment="1">
      <alignment vertical="top" wrapText="1"/>
    </xf>
    <xf numFmtId="0" fontId="55" fillId="0" borderId="40" xfId="0" applyFont="1" applyBorder="1" applyAlignment="1">
      <alignment vertical="top" wrapText="1"/>
    </xf>
    <xf numFmtId="0" fontId="55" fillId="0" borderId="41" xfId="0" applyFont="1" applyBorder="1" applyAlignment="1">
      <alignment vertical="top" wrapText="1"/>
    </xf>
    <xf numFmtId="0" fontId="27" fillId="0" borderId="35" xfId="0" applyFont="1" applyFill="1" applyBorder="1" applyAlignment="1">
      <alignment horizontal="right" vertical="center"/>
    </xf>
    <xf numFmtId="0" fontId="0" fillId="0" borderId="35" xfId="0" applyFill="1" applyBorder="1"/>
    <xf numFmtId="171" fontId="36" fillId="0" borderId="35" xfId="24" applyNumberFormat="1" applyFont="1" applyBorder="1" applyAlignment="1">
      <alignment horizontal="center" vertical="center"/>
    </xf>
    <xf numFmtId="171" fontId="38" fillId="0" borderId="35" xfId="24" applyNumberFormat="1" applyFont="1" applyBorder="1" applyAlignment="1">
      <alignment vertical="center"/>
    </xf>
    <xf numFmtId="0" fontId="38" fillId="0" borderId="35" xfId="10" applyFont="1" applyBorder="1" applyAlignment="1">
      <alignment vertical="center"/>
    </xf>
    <xf numFmtId="0" fontId="13" fillId="0" borderId="35" xfId="0" applyFont="1" applyBorder="1" applyAlignment="1">
      <alignment vertical="top" wrapText="1"/>
    </xf>
    <xf numFmtId="0" fontId="55" fillId="0" borderId="35" xfId="0" applyFont="1" applyBorder="1" applyAlignment="1">
      <alignment vertical="top" wrapText="1"/>
    </xf>
    <xf numFmtId="0" fontId="55" fillId="0" borderId="47" xfId="0" applyFont="1" applyBorder="1" applyAlignment="1">
      <alignment vertical="top" wrapText="1"/>
    </xf>
    <xf numFmtId="0" fontId="27" fillId="0" borderId="2" xfId="0" applyFont="1" applyFill="1" applyBorder="1" applyAlignment="1">
      <alignment horizontal="left" vertical="top" wrapText="1"/>
    </xf>
    <xf numFmtId="0" fontId="27" fillId="0" borderId="2" xfId="0" applyFont="1" applyFill="1" applyBorder="1" applyAlignment="1">
      <alignment horizontal="center" vertical="center"/>
    </xf>
    <xf numFmtId="0" fontId="27" fillId="0" borderId="2" xfId="0" applyFont="1" applyFill="1" applyBorder="1" applyAlignment="1">
      <alignment horizontal="right" vertical="center"/>
    </xf>
    <xf numFmtId="0" fontId="0" fillId="0" borderId="2" xfId="0" applyFill="1" applyBorder="1"/>
    <xf numFmtId="171" fontId="36" fillId="0" borderId="2" xfId="24" applyNumberFormat="1" applyFont="1" applyBorder="1" applyAlignment="1">
      <alignment horizontal="center" vertical="center"/>
    </xf>
    <xf numFmtId="171" fontId="38" fillId="0" borderId="2" xfId="24" applyNumberFormat="1" applyFont="1" applyBorder="1" applyAlignment="1">
      <alignment vertical="center"/>
    </xf>
    <xf numFmtId="0" fontId="38" fillId="0" borderId="2" xfId="10" applyFont="1" applyBorder="1" applyAlignment="1">
      <alignment vertical="center"/>
    </xf>
    <xf numFmtId="0" fontId="13" fillId="0" borderId="2" xfId="0" applyFont="1" applyBorder="1" applyAlignment="1">
      <alignment vertical="top" wrapText="1"/>
    </xf>
    <xf numFmtId="0" fontId="55" fillId="0" borderId="48" xfId="0" applyFont="1" applyBorder="1" applyAlignment="1">
      <alignment vertical="top" wrapText="1"/>
    </xf>
    <xf numFmtId="0" fontId="55" fillId="0" borderId="49" xfId="0" applyFont="1" applyBorder="1" applyAlignment="1">
      <alignment vertical="top" wrapText="1"/>
    </xf>
    <xf numFmtId="0" fontId="57" fillId="0" borderId="21" xfId="0" applyFont="1" applyBorder="1" applyAlignment="1">
      <alignment horizontal="left" vertical="top" wrapText="1"/>
    </xf>
    <xf numFmtId="0" fontId="57" fillId="0" borderId="50" xfId="0" applyFont="1" applyBorder="1" applyAlignment="1">
      <alignment horizontal="left" vertical="top" wrapText="1"/>
    </xf>
    <xf numFmtId="0" fontId="55" fillId="0" borderId="1" xfId="0" applyFont="1" applyBorder="1" applyAlignment="1">
      <alignment horizontal="left" vertical="top" wrapText="1"/>
    </xf>
    <xf numFmtId="0" fontId="55" fillId="0" borderId="38" xfId="0" applyFont="1" applyBorder="1" applyAlignment="1">
      <alignment horizontal="left" vertical="top" wrapText="1"/>
    </xf>
    <xf numFmtId="166" fontId="36" fillId="0" borderId="1" xfId="24" applyNumberFormat="1" applyFont="1" applyBorder="1" applyAlignment="1">
      <alignment horizontal="center" vertical="center"/>
    </xf>
    <xf numFmtId="0" fontId="55" fillId="0" borderId="40" xfId="0" applyFont="1" applyBorder="1" applyAlignment="1">
      <alignment horizontal="left" vertical="top" wrapText="1"/>
    </xf>
    <xf numFmtId="0" fontId="55" fillId="0" borderId="41" xfId="0" applyFont="1" applyBorder="1" applyAlignment="1">
      <alignment horizontal="left" vertical="top" wrapText="1"/>
    </xf>
    <xf numFmtId="0" fontId="27" fillId="0" borderId="2" xfId="0" applyFont="1" applyFill="1" applyBorder="1" applyAlignment="1">
      <alignment horizontal="right" vertical="center" wrapText="1"/>
    </xf>
    <xf numFmtId="0" fontId="55" fillId="0" borderId="35" xfId="0" applyFont="1" applyBorder="1" applyAlignment="1">
      <alignment horizontal="left" vertical="top" wrapText="1"/>
    </xf>
    <xf numFmtId="0" fontId="55" fillId="0" borderId="36" xfId="0" applyFont="1" applyBorder="1" applyAlignment="1">
      <alignment horizontal="left" vertical="top" wrapText="1"/>
    </xf>
    <xf numFmtId="0" fontId="27" fillId="0" borderId="2" xfId="0" quotePrefix="1" applyFont="1" applyFill="1" applyBorder="1" applyAlignment="1">
      <alignment horizontal="left" vertical="top" wrapText="1"/>
    </xf>
    <xf numFmtId="0" fontId="55" fillId="0" borderId="2" xfId="0" applyFont="1" applyBorder="1" applyAlignment="1">
      <alignment horizontal="left" vertical="top" wrapText="1"/>
    </xf>
    <xf numFmtId="0" fontId="55" fillId="0" borderId="51" xfId="0" applyFont="1" applyBorder="1" applyAlignment="1">
      <alignment horizontal="left" vertical="top" wrapText="1"/>
    </xf>
    <xf numFmtId="0" fontId="0" fillId="0" borderId="43" xfId="0" applyFill="1" applyBorder="1" applyAlignment="1">
      <alignment horizontal="center" vertical="center" wrapText="1"/>
    </xf>
    <xf numFmtId="0" fontId="0" fillId="0" borderId="44" xfId="0" applyFill="1" applyBorder="1" applyAlignment="1">
      <alignment horizontal="left" vertical="top" wrapText="1"/>
    </xf>
    <xf numFmtId="0" fontId="27" fillId="0" borderId="44" xfId="0" applyFont="1" applyFill="1" applyBorder="1" applyAlignment="1">
      <alignment horizontal="left" vertical="top" wrapText="1"/>
    </xf>
    <xf numFmtId="0" fontId="27" fillId="0" borderId="44" xfId="0" applyFont="1" applyFill="1" applyBorder="1" applyAlignment="1">
      <alignment horizontal="right" vertical="center"/>
    </xf>
    <xf numFmtId="0" fontId="55" fillId="0" borderId="44" xfId="0" applyFont="1" applyBorder="1" applyAlignment="1">
      <alignment horizontal="left" vertical="top" wrapText="1"/>
    </xf>
    <xf numFmtId="0" fontId="55" fillId="0" borderId="45" xfId="0" applyFont="1" applyBorder="1" applyAlignment="1">
      <alignment horizontal="left" vertical="top" wrapText="1"/>
    </xf>
    <xf numFmtId="0" fontId="18" fillId="0" borderId="35" xfId="28" applyFont="1" applyFill="1" applyBorder="1" applyAlignment="1">
      <alignment horizontal="left" vertical="top" wrapText="1"/>
    </xf>
    <xf numFmtId="0" fontId="18" fillId="0" borderId="35" xfId="0" applyFont="1" applyFill="1" applyBorder="1" applyAlignment="1">
      <alignment horizontal="center" vertical="center" wrapText="1"/>
    </xf>
    <xf numFmtId="0" fontId="18" fillId="0" borderId="40" xfId="28" applyFont="1" applyFill="1" applyBorder="1" applyAlignment="1">
      <alignment horizontal="left" vertical="top" wrapText="1"/>
    </xf>
    <xf numFmtId="0" fontId="18" fillId="0" borderId="40" xfId="0" applyFont="1" applyFill="1" applyBorder="1" applyAlignment="1">
      <alignment horizontal="center" wrapText="1"/>
    </xf>
    <xf numFmtId="0" fontId="0" fillId="0" borderId="35" xfId="0" applyFill="1" applyBorder="1" applyAlignment="1">
      <alignment horizontal="left" vertical="top" wrapText="1"/>
    </xf>
    <xf numFmtId="0" fontId="18" fillId="0" borderId="35" xfId="0" applyFont="1" applyFill="1" applyBorder="1" applyAlignment="1">
      <alignment horizontal="left" vertical="top" wrapText="1"/>
    </xf>
    <xf numFmtId="0" fontId="0" fillId="0" borderId="40" xfId="0" applyFill="1" applyBorder="1" applyAlignment="1">
      <alignment horizontal="left" vertical="top" wrapText="1"/>
    </xf>
    <xf numFmtId="0" fontId="0" fillId="0" borderId="43" xfId="0" applyFill="1" applyBorder="1" applyAlignment="1">
      <alignment horizontal="center" vertical="center"/>
    </xf>
    <xf numFmtId="0" fontId="25" fillId="0" borderId="44" xfId="0" applyFont="1" applyFill="1" applyBorder="1" applyAlignment="1">
      <alignment vertical="center" wrapText="1"/>
    </xf>
    <xf numFmtId="0" fontId="18" fillId="0" borderId="44" xfId="11" applyFont="1" applyFill="1" applyBorder="1" applyAlignment="1">
      <alignment horizontal="left" vertical="top" wrapText="1"/>
    </xf>
    <xf numFmtId="0" fontId="58" fillId="0" borderId="1" xfId="0" applyFont="1" applyFill="1" applyBorder="1" applyAlignment="1">
      <alignment horizontal="left" vertical="top" wrapText="1"/>
    </xf>
    <xf numFmtId="171" fontId="18" fillId="0" borderId="1" xfId="24" quotePrefix="1" applyNumberFormat="1" applyFont="1" applyFill="1" applyBorder="1" applyAlignment="1">
      <alignment horizontal="right" vertical="center"/>
    </xf>
    <xf numFmtId="0" fontId="1" fillId="0" borderId="1" xfId="0" applyFont="1" applyFill="1" applyBorder="1" applyAlignment="1">
      <alignment horizontal="left" vertical="top" wrapText="1"/>
    </xf>
    <xf numFmtId="0" fontId="58" fillId="0" borderId="1" xfId="11" applyFont="1" applyFill="1" applyBorder="1" applyAlignment="1">
      <alignment horizontal="left" vertical="top" wrapText="1"/>
    </xf>
    <xf numFmtId="0" fontId="45" fillId="0" borderId="1" xfId="0" quotePrefix="1" applyFont="1" applyFill="1" applyBorder="1" applyAlignment="1">
      <alignment horizontal="right" vertical="center"/>
    </xf>
    <xf numFmtId="0" fontId="61" fillId="0" borderId="1" xfId="0" applyFont="1" applyBorder="1" applyAlignment="1">
      <alignment horizontal="left" vertical="top" wrapText="1"/>
    </xf>
    <xf numFmtId="0" fontId="61" fillId="0" borderId="38" xfId="0" applyFont="1" applyBorder="1" applyAlignment="1">
      <alignment horizontal="left" vertical="top" wrapText="1"/>
    </xf>
    <xf numFmtId="0" fontId="45" fillId="0" borderId="1" xfId="0" applyFont="1" applyFill="1" applyBorder="1" applyAlignment="1">
      <alignment horizontal="right" vertical="center"/>
    </xf>
    <xf numFmtId="0" fontId="45" fillId="0" borderId="1" xfId="0" applyFont="1" applyFill="1" applyBorder="1"/>
    <xf numFmtId="171" fontId="62" fillId="0" borderId="1" xfId="24" applyNumberFormat="1" applyFont="1" applyBorder="1" applyAlignment="1">
      <alignment horizontal="center" vertical="center"/>
    </xf>
    <xf numFmtId="171" fontId="62" fillId="0" borderId="1" xfId="24" applyNumberFormat="1" applyFont="1" applyBorder="1" applyAlignment="1">
      <alignment vertical="center"/>
    </xf>
    <xf numFmtId="0" fontId="1" fillId="0" borderId="40" xfId="0" applyFont="1" applyFill="1" applyBorder="1" applyAlignment="1">
      <alignment horizontal="left" vertical="top" wrapText="1"/>
    </xf>
    <xf numFmtId="171" fontId="26" fillId="0" borderId="40" xfId="24" applyNumberFormat="1" applyFont="1" applyFill="1" applyBorder="1" applyAlignment="1">
      <alignment horizontal="right" vertical="center"/>
    </xf>
    <xf numFmtId="0" fontId="27" fillId="0" borderId="35" xfId="0" quotePrefix="1" applyFont="1" applyFill="1" applyBorder="1" applyAlignment="1">
      <alignment horizontal="left" vertical="top" wrapText="1"/>
    </xf>
    <xf numFmtId="0" fontId="27" fillId="0" borderId="40" xfId="0" quotePrefix="1" applyFont="1" applyFill="1" applyBorder="1" applyAlignment="1">
      <alignment horizontal="left" vertical="top" wrapText="1"/>
    </xf>
    <xf numFmtId="171" fontId="6" fillId="0" borderId="0" xfId="24" applyNumberFormat="1" applyFont="1"/>
    <xf numFmtId="176" fontId="63" fillId="0" borderId="0" xfId="0" applyNumberFormat="1" applyFont="1" applyAlignment="1">
      <alignment horizontal="center" vertical="center"/>
    </xf>
    <xf numFmtId="171" fontId="8" fillId="13" borderId="1" xfId="24" applyNumberFormat="1" applyFont="1" applyFill="1" applyBorder="1" applyAlignment="1">
      <alignment horizontal="center" vertical="center" wrapText="1"/>
    </xf>
    <xf numFmtId="171" fontId="9" fillId="13" borderId="1" xfId="24" applyNumberFormat="1" applyFont="1" applyFill="1" applyBorder="1" applyAlignment="1">
      <alignment horizontal="center" vertical="center" textRotation="90" wrapText="1"/>
    </xf>
    <xf numFmtId="9" fontId="0" fillId="11" borderId="1" xfId="0" applyNumberFormat="1" applyFill="1" applyBorder="1" applyAlignment="1">
      <alignment horizontal="left" vertical="center" wrapText="1"/>
    </xf>
    <xf numFmtId="164" fontId="17" fillId="0" borderId="3" xfId="29" applyFont="1" applyFill="1" applyBorder="1" applyAlignment="1">
      <alignment horizontal="center" vertical="center" wrapText="1"/>
    </xf>
    <xf numFmtId="171" fontId="36" fillId="0" borderId="1" xfId="24" applyNumberFormat="1" applyFont="1" applyFill="1" applyBorder="1" applyAlignment="1">
      <alignment horizontal="center" vertical="center" wrapText="1"/>
    </xf>
    <xf numFmtId="0" fontId="6" fillId="0" borderId="1" xfId="0" applyFont="1" applyBorder="1" applyAlignment="1">
      <alignment horizontal="left" vertical="top" wrapText="1"/>
    </xf>
    <xf numFmtId="0" fontId="9" fillId="11" borderId="1" xfId="1" applyFont="1" applyFill="1" applyBorder="1" applyAlignment="1">
      <alignment horizontal="left" vertical="top" wrapText="1"/>
    </xf>
    <xf numFmtId="0" fontId="9" fillId="11" borderId="1" xfId="1" applyFont="1" applyFill="1" applyBorder="1" applyAlignment="1">
      <alignment horizontal="left" vertical="center" wrapText="1"/>
    </xf>
    <xf numFmtId="0" fontId="6" fillId="0" borderId="1" xfId="0" applyFont="1" applyBorder="1" applyAlignment="1">
      <alignment horizontal="left" vertical="top"/>
    </xf>
    <xf numFmtId="0" fontId="9" fillId="0" borderId="1" xfId="0" applyFont="1" applyBorder="1" applyAlignment="1">
      <alignment horizontal="left" vertical="center" wrapText="1"/>
    </xf>
    <xf numFmtId="0" fontId="54" fillId="11" borderId="1" xfId="31" applyFill="1" applyBorder="1" applyAlignment="1">
      <alignment horizontal="left" vertical="center" wrapText="1"/>
    </xf>
    <xf numFmtId="171" fontId="6" fillId="0" borderId="1" xfId="24" applyNumberFormat="1" applyFont="1" applyBorder="1" applyAlignment="1">
      <alignment horizontal="center" vertical="center"/>
    </xf>
    <xf numFmtId="9" fontId="0" fillId="0" borderId="1" xfId="14" applyFont="1" applyFill="1" applyBorder="1" applyAlignment="1">
      <alignment horizontal="left" vertical="top" wrapText="1"/>
    </xf>
    <xf numFmtId="0" fontId="6" fillId="0" borderId="1" xfId="0" applyFont="1" applyBorder="1" applyAlignment="1">
      <alignment horizontal="left"/>
    </xf>
    <xf numFmtId="0" fontId="3" fillId="11" borderId="1" xfId="10" applyFont="1" applyFill="1" applyBorder="1" applyAlignment="1">
      <alignment horizontal="left" vertical="center" wrapText="1"/>
    </xf>
    <xf numFmtId="0" fontId="6" fillId="0" borderId="1" xfId="0" applyFont="1" applyBorder="1" applyAlignment="1">
      <alignment horizontal="left" wrapText="1"/>
    </xf>
    <xf numFmtId="9" fontId="6" fillId="0" borderId="1" xfId="0" applyNumberFormat="1" applyFont="1" applyBorder="1" applyAlignment="1">
      <alignment horizontal="center" vertical="center"/>
    </xf>
    <xf numFmtId="171" fontId="38" fillId="0" borderId="1" xfId="24" applyNumberFormat="1" applyFont="1" applyFill="1" applyBorder="1" applyAlignment="1">
      <alignment horizontal="center" vertical="center" wrapText="1"/>
    </xf>
    <xf numFmtId="0" fontId="27" fillId="11" borderId="1" xfId="0" applyFont="1" applyFill="1" applyBorder="1" applyAlignment="1">
      <alignment horizontal="left" vertical="center" wrapText="1"/>
    </xf>
    <xf numFmtId="9" fontId="27" fillId="11" borderId="1" xfId="0" applyNumberFormat="1" applyFont="1" applyFill="1" applyBorder="1" applyAlignment="1">
      <alignment horizontal="left" vertical="center" wrapText="1"/>
    </xf>
    <xf numFmtId="0" fontId="6" fillId="0" borderId="1" xfId="0" applyFont="1" applyFill="1" applyBorder="1" applyAlignment="1">
      <alignment horizontal="left" vertical="top" wrapText="1"/>
    </xf>
    <xf numFmtId="0" fontId="0" fillId="0" borderId="1" xfId="0" applyBorder="1" applyAlignment="1">
      <alignment horizontal="left" vertical="top" wrapText="1"/>
    </xf>
    <xf numFmtId="176" fontId="2" fillId="0" borderId="0" xfId="27" applyNumberFormat="1" applyFont="1" applyAlignment="1">
      <alignment vertical="center"/>
    </xf>
    <xf numFmtId="9" fontId="9" fillId="0" borderId="0" xfId="0" applyNumberFormat="1" applyFont="1" applyBorder="1" applyAlignment="1">
      <alignment horizontal="center" vertical="center"/>
    </xf>
    <xf numFmtId="171" fontId="38" fillId="11" borderId="1" xfId="24" applyNumberFormat="1" applyFont="1" applyFill="1" applyBorder="1" applyAlignment="1">
      <alignment horizontal="center" vertical="center"/>
    </xf>
    <xf numFmtId="171" fontId="6" fillId="0" borderId="1" xfId="24" applyNumberFormat="1" applyFont="1" applyFill="1" applyBorder="1" applyAlignment="1">
      <alignment horizontal="center" vertical="center"/>
    </xf>
    <xf numFmtId="0" fontId="38" fillId="11" borderId="18" xfId="10" applyFont="1" applyFill="1" applyBorder="1" applyAlignment="1">
      <alignment horizontal="left" vertical="top" wrapText="1"/>
    </xf>
    <xf numFmtId="9" fontId="28" fillId="12" borderId="1" xfId="10" applyNumberFormat="1" applyFont="1" applyFill="1" applyBorder="1" applyAlignment="1" applyProtection="1">
      <alignment horizontal="left" vertical="center" wrapText="1"/>
      <protection locked="0"/>
    </xf>
    <xf numFmtId="176" fontId="38" fillId="12" borderId="1" xfId="27" applyNumberFormat="1" applyFont="1" applyFill="1" applyBorder="1" applyAlignment="1" applyProtection="1">
      <alignment horizontal="center" vertical="center" wrapText="1"/>
      <protection locked="0"/>
    </xf>
    <xf numFmtId="0" fontId="28" fillId="12" borderId="3" xfId="10" applyFont="1" applyFill="1" applyBorder="1" applyAlignment="1" applyProtection="1">
      <alignment horizontal="left" vertical="top" wrapText="1"/>
      <protection locked="0"/>
    </xf>
    <xf numFmtId="0" fontId="6" fillId="0" borderId="1" xfId="0" applyFont="1" applyBorder="1" applyAlignment="1">
      <alignment vertical="top" wrapText="1"/>
    </xf>
    <xf numFmtId="0" fontId="28" fillId="12" borderId="2" xfId="10" applyFont="1" applyFill="1" applyBorder="1" applyAlignment="1" applyProtection="1">
      <alignment horizontal="left" vertical="center" wrapText="1"/>
      <protection locked="0"/>
    </xf>
    <xf numFmtId="0" fontId="0" fillId="0" borderId="2" xfId="0" applyBorder="1" applyAlignment="1">
      <alignment horizontal="center"/>
    </xf>
    <xf numFmtId="0" fontId="6" fillId="0" borderId="1" xfId="0" applyFont="1" applyBorder="1" applyAlignment="1">
      <alignment vertical="top"/>
    </xf>
    <xf numFmtId="176" fontId="28" fillId="12" borderId="1" xfId="27" applyNumberFormat="1" applyFont="1" applyFill="1" applyBorder="1" applyAlignment="1" applyProtection="1">
      <alignment horizontal="center" vertical="center" wrapText="1"/>
      <protection locked="0"/>
    </xf>
    <xf numFmtId="0" fontId="6" fillId="0" borderId="0" xfId="0" applyFont="1" applyAlignment="1">
      <alignment horizontal="center" vertical="center"/>
    </xf>
    <xf numFmtId="9" fontId="6" fillId="0" borderId="0" xfId="27" applyFont="1" applyAlignment="1">
      <alignment horizontal="center" vertical="center"/>
    </xf>
    <xf numFmtId="0" fontId="6"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176" fontId="36" fillId="0" borderId="1" xfId="27" applyNumberFormat="1" applyFont="1" applyBorder="1" applyAlignment="1">
      <alignment horizontal="center" vertical="center"/>
    </xf>
    <xf numFmtId="176" fontId="6" fillId="0" borderId="1" xfId="27" applyNumberFormat="1" applyFont="1" applyBorder="1" applyAlignment="1">
      <alignment horizontal="center" vertical="center"/>
    </xf>
    <xf numFmtId="176" fontId="6" fillId="0" borderId="1" xfId="27" applyNumberFormat="1" applyFont="1" applyBorder="1"/>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vertical="center" wrapText="1"/>
    </xf>
    <xf numFmtId="176" fontId="36" fillId="0" borderId="1" xfId="27" applyNumberFormat="1" applyFont="1" applyFill="1" applyBorder="1" applyAlignment="1">
      <alignment horizontal="center" vertical="center"/>
    </xf>
    <xf numFmtId="0" fontId="9" fillId="0" borderId="1" xfId="0" applyFont="1" applyFill="1" applyBorder="1" applyAlignment="1">
      <alignment vertical="center" wrapText="1"/>
    </xf>
    <xf numFmtId="176" fontId="36" fillId="0" borderId="1" xfId="27" applyNumberFormat="1" applyFont="1" applyBorder="1" applyAlignment="1">
      <alignment horizontal="center" vertical="center" wrapText="1"/>
    </xf>
    <xf numFmtId="171" fontId="8" fillId="13" borderId="3" xfId="24" applyNumberFormat="1" applyFont="1" applyFill="1" applyBorder="1" applyAlignment="1">
      <alignment horizontal="center" vertical="center" wrapText="1"/>
    </xf>
    <xf numFmtId="171" fontId="0" fillId="0" borderId="1" xfId="24" applyNumberFormat="1" applyFont="1" applyBorder="1" applyAlignment="1">
      <alignment vertical="center" wrapText="1"/>
    </xf>
    <xf numFmtId="41" fontId="13" fillId="0" borderId="1" xfId="32" applyFont="1" applyBorder="1" applyAlignment="1">
      <alignment horizontal="right" vertical="center"/>
    </xf>
    <xf numFmtId="0" fontId="13" fillId="0" borderId="1" xfId="0" applyFont="1" applyBorder="1" applyAlignment="1">
      <alignment horizontal="left" vertical="center" wrapText="1"/>
    </xf>
    <xf numFmtId="1" fontId="0" fillId="0" borderId="1" xfId="0" applyNumberFormat="1" applyBorder="1" applyAlignment="1">
      <alignment horizontal="left" vertical="top" wrapText="1"/>
    </xf>
    <xf numFmtId="171" fontId="30" fillId="11" borderId="2" xfId="24" applyNumberFormat="1" applyFont="1" applyFill="1" applyBorder="1" applyAlignment="1">
      <alignment vertical="center" wrapText="1"/>
    </xf>
    <xf numFmtId="176" fontId="13" fillId="0" borderId="1" xfId="27" applyNumberFormat="1" applyFont="1" applyBorder="1" applyAlignment="1">
      <alignment horizontal="right" vertical="center"/>
    </xf>
    <xf numFmtId="0" fontId="54" fillId="0" borderId="1" xfId="31" applyBorder="1" applyAlignment="1">
      <alignment horizontal="left" vertical="top" wrapText="1"/>
    </xf>
    <xf numFmtId="0" fontId="1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10" fontId="36" fillId="0" borderId="1" xfId="0" applyNumberFormat="1" applyFont="1" applyBorder="1" applyAlignment="1">
      <alignment horizontal="center" vertical="center"/>
    </xf>
    <xf numFmtId="176" fontId="31" fillId="0" borderId="2" xfId="27" applyNumberFormat="1" applyFont="1" applyFill="1" applyBorder="1" applyAlignment="1" applyProtection="1">
      <alignment vertical="top" wrapText="1"/>
      <protection locked="0"/>
    </xf>
    <xf numFmtId="171" fontId="36" fillId="0" borderId="1" xfId="24" applyNumberFormat="1" applyFont="1" applyFill="1" applyBorder="1" applyAlignment="1">
      <alignment horizontal="center" vertical="center"/>
    </xf>
    <xf numFmtId="9" fontId="6" fillId="0" borderId="1" xfId="27" applyFont="1" applyFill="1" applyBorder="1" applyAlignment="1">
      <alignment horizontal="center" vertical="center"/>
    </xf>
    <xf numFmtId="0" fontId="66" fillId="0" borderId="1" xfId="0" applyFont="1" applyFill="1" applyBorder="1" applyAlignment="1">
      <alignment horizontal="left" vertical="center" wrapText="1"/>
    </xf>
    <xf numFmtId="9" fontId="38" fillId="0" borderId="3" xfId="27" applyFont="1" applyFill="1" applyBorder="1" applyAlignment="1">
      <alignment horizontal="center" vertical="center"/>
    </xf>
    <xf numFmtId="171" fontId="38" fillId="0" borderId="1" xfId="24" applyNumberFormat="1" applyFont="1" applyFill="1" applyBorder="1" applyAlignment="1">
      <alignment horizontal="center" vertical="center"/>
    </xf>
    <xf numFmtId="177" fontId="38" fillId="0" borderId="1" xfId="24" applyNumberFormat="1" applyFont="1" applyFill="1" applyBorder="1" applyAlignment="1">
      <alignment horizontal="center" vertical="center"/>
    </xf>
    <xf numFmtId="9" fontId="6" fillId="0" borderId="1" xfId="27" applyFont="1" applyBorder="1" applyAlignment="1">
      <alignment horizontal="center" vertical="center"/>
    </xf>
    <xf numFmtId="0" fontId="36" fillId="11" borderId="1" xfId="0" applyFont="1" applyFill="1" applyBorder="1" applyAlignment="1">
      <alignment horizontal="left" vertical="top" wrapText="1"/>
    </xf>
    <xf numFmtId="166" fontId="38" fillId="0" borderId="1" xfId="24" applyNumberFormat="1" applyFont="1" applyFill="1" applyBorder="1" applyAlignment="1">
      <alignment horizontal="center" vertical="center"/>
    </xf>
    <xf numFmtId="166" fontId="38" fillId="0" borderId="1" xfId="24" applyNumberFormat="1" applyFont="1" applyFill="1" applyBorder="1" applyAlignment="1">
      <alignment horizontal="center" vertical="center" wrapText="1"/>
    </xf>
    <xf numFmtId="178" fontId="38" fillId="0" borderId="1" xfId="24" applyNumberFormat="1" applyFont="1" applyFill="1" applyBorder="1" applyAlignment="1">
      <alignment horizontal="center" vertical="center"/>
    </xf>
    <xf numFmtId="171" fontId="8" fillId="13" borderId="4" xfId="24" applyNumberFormat="1" applyFont="1" applyFill="1" applyBorder="1" applyAlignment="1">
      <alignment horizontal="center" vertical="center" wrapText="1"/>
    </xf>
    <xf numFmtId="171" fontId="8" fillId="13" borderId="2" xfId="24" applyNumberFormat="1" applyFont="1" applyFill="1" applyBorder="1" applyAlignment="1">
      <alignment horizontal="center" vertical="center" wrapText="1"/>
    </xf>
    <xf numFmtId="171" fontId="9" fillId="13" borderId="2" xfId="24" applyNumberFormat="1" applyFont="1" applyFill="1" applyBorder="1" applyAlignment="1">
      <alignment horizontal="center" vertical="center" textRotation="90" wrapText="1"/>
    </xf>
    <xf numFmtId="9" fontId="39"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0" applyNumberFormat="1" applyFont="1" applyFill="1" applyBorder="1" applyAlignment="1">
      <alignment horizontal="center" vertical="center"/>
    </xf>
    <xf numFmtId="0" fontId="68" fillId="25" borderId="56" xfId="0" applyFont="1" applyFill="1" applyBorder="1" applyAlignment="1">
      <alignment horizontal="center" vertical="center" wrapText="1"/>
    </xf>
    <xf numFmtId="0" fontId="68" fillId="25" borderId="50" xfId="0" applyFont="1" applyFill="1" applyBorder="1" applyAlignment="1">
      <alignment horizontal="center" vertical="center" wrapText="1"/>
    </xf>
    <xf numFmtId="171" fontId="68" fillId="25" borderId="49" xfId="24" applyNumberFormat="1" applyFont="1" applyFill="1" applyBorder="1" applyAlignment="1">
      <alignment horizontal="center" vertical="center" wrapText="1"/>
    </xf>
    <xf numFmtId="10" fontId="69" fillId="5" borderId="21" xfId="0" applyNumberFormat="1" applyFont="1" applyFill="1" applyBorder="1" applyAlignment="1">
      <alignment horizontal="right" vertical="center" wrapText="1"/>
    </xf>
    <xf numFmtId="171" fontId="70" fillId="0" borderId="42" xfId="24" applyNumberFormat="1" applyFont="1" applyBorder="1" applyAlignment="1">
      <alignment horizontal="right" vertical="center"/>
    </xf>
    <xf numFmtId="10" fontId="70" fillId="20" borderId="23" xfId="0" applyNumberFormat="1" applyFont="1" applyFill="1" applyBorder="1" applyAlignment="1">
      <alignment horizontal="right" vertical="center"/>
    </xf>
    <xf numFmtId="171" fontId="70" fillId="0" borderId="58" xfId="24" applyNumberFormat="1" applyFont="1" applyBorder="1" applyAlignment="1">
      <alignment horizontal="right" vertical="center"/>
    </xf>
    <xf numFmtId="171" fontId="0" fillId="0" borderId="0" xfId="24" applyNumberFormat="1" applyFont="1"/>
    <xf numFmtId="176" fontId="0" fillId="0" borderId="0" xfId="0" applyNumberFormat="1"/>
    <xf numFmtId="9" fontId="0" fillId="0" borderId="36" xfId="27" applyFont="1" applyBorder="1" applyAlignment="1">
      <alignment horizontal="right" readingOrder="1"/>
    </xf>
    <xf numFmtId="9" fontId="0" fillId="0" borderId="41" xfId="27" applyFont="1" applyBorder="1" applyAlignment="1">
      <alignment horizontal="right" readingOrder="1"/>
    </xf>
    <xf numFmtId="0" fontId="0" fillId="0" borderId="4" xfId="0" applyBorder="1" applyAlignment="1">
      <alignment horizontal="right" readingOrder="1"/>
    </xf>
    <xf numFmtId="9" fontId="0" fillId="0" borderId="3" xfId="27" applyFont="1" applyBorder="1" applyAlignment="1">
      <alignment horizontal="right" readingOrder="1"/>
    </xf>
    <xf numFmtId="9" fontId="0" fillId="5" borderId="36" xfId="27" applyFont="1" applyFill="1" applyBorder="1" applyAlignment="1">
      <alignment horizontal="right" readingOrder="1"/>
    </xf>
    <xf numFmtId="9" fontId="0" fillId="0" borderId="4" xfId="27" applyFont="1" applyBorder="1" applyAlignment="1">
      <alignment horizontal="right" readingOrder="1"/>
    </xf>
    <xf numFmtId="0" fontId="46" fillId="21" borderId="24" xfId="0" applyFont="1" applyFill="1" applyBorder="1" applyAlignment="1">
      <alignment horizontal="center" vertical="center"/>
    </xf>
    <xf numFmtId="10" fontId="71" fillId="21" borderId="25" xfId="0" applyNumberFormat="1" applyFont="1" applyFill="1" applyBorder="1" applyAlignment="1">
      <alignment horizontal="right" vertical="center" readingOrder="1"/>
    </xf>
    <xf numFmtId="10" fontId="0" fillId="24" borderId="0" xfId="0" applyNumberFormat="1" applyFill="1" applyAlignment="1">
      <alignment vertical="center"/>
    </xf>
    <xf numFmtId="0" fontId="46" fillId="13" borderId="0" xfId="0" applyFont="1" applyFill="1" applyAlignment="1">
      <alignment vertical="center"/>
    </xf>
    <xf numFmtId="0" fontId="0" fillId="13" borderId="0" xfId="0" applyFill="1" applyAlignment="1">
      <alignment vertical="center"/>
    </xf>
    <xf numFmtId="9" fontId="48" fillId="5" borderId="21" xfId="27" applyFont="1" applyFill="1" applyBorder="1" applyAlignment="1">
      <alignment horizontal="center" vertical="center" wrapText="1" readingOrder="1"/>
    </xf>
    <xf numFmtId="9" fontId="48" fillId="5" borderId="50" xfId="27" applyFont="1" applyFill="1" applyBorder="1" applyAlignment="1">
      <alignment horizontal="center" vertical="center" wrapText="1" readingOrder="1"/>
    </xf>
    <xf numFmtId="10" fontId="0" fillId="20" borderId="23" xfId="0" applyNumberFormat="1" applyFont="1" applyFill="1" applyBorder="1"/>
    <xf numFmtId="10" fontId="0" fillId="5" borderId="21" xfId="0" applyNumberFormat="1" applyFont="1" applyFill="1" applyBorder="1" applyAlignment="1">
      <alignment horizontal="center" vertical="center"/>
    </xf>
    <xf numFmtId="10" fontId="0" fillId="5" borderId="50" xfId="0" applyNumberFormat="1" applyFont="1" applyFill="1" applyBorder="1" applyAlignment="1">
      <alignment horizontal="center" vertical="center"/>
    </xf>
    <xf numFmtId="10" fontId="0" fillId="20" borderId="32" xfId="0" applyNumberFormat="1" applyFont="1" applyFill="1" applyBorder="1"/>
    <xf numFmtId="10" fontId="0" fillId="0" borderId="0" xfId="0" applyNumberFormat="1" applyFont="1"/>
    <xf numFmtId="10" fontId="0" fillId="20" borderId="23" xfId="27" applyNumberFormat="1" applyFont="1" applyFill="1" applyBorder="1" applyAlignment="1">
      <alignment horizontal="center" vertical="center"/>
    </xf>
    <xf numFmtId="10" fontId="0" fillId="20" borderId="32" xfId="27" applyNumberFormat="1" applyFont="1" applyFill="1" applyBorder="1" applyAlignment="1">
      <alignment horizontal="center" vertical="center"/>
    </xf>
    <xf numFmtId="10" fontId="0" fillId="5" borderId="21" xfId="0" applyNumberFormat="1" applyFont="1" applyFill="1" applyBorder="1"/>
    <xf numFmtId="10" fontId="0" fillId="5" borderId="50" xfId="0" applyNumberFormat="1" applyFont="1" applyFill="1" applyBorder="1"/>
    <xf numFmtId="0" fontId="46" fillId="0" borderId="0" xfId="0" applyFont="1" applyAlignment="1">
      <alignment horizontal="center"/>
    </xf>
    <xf numFmtId="10" fontId="0" fillId="0" borderId="0" xfId="27" applyNumberFormat="1" applyFont="1"/>
    <xf numFmtId="9" fontId="52" fillId="27" borderId="2" xfId="27" applyFont="1" applyFill="1" applyBorder="1" applyAlignment="1">
      <alignment horizontal="center" vertical="center" wrapText="1" readingOrder="1"/>
    </xf>
    <xf numFmtId="9" fontId="52" fillId="27" borderId="4" xfId="27" applyFont="1" applyFill="1" applyBorder="1" applyAlignment="1">
      <alignment horizontal="center" vertical="center" wrapText="1" readingOrder="1"/>
    </xf>
    <xf numFmtId="9" fontId="0" fillId="11" borderId="21" xfId="0" applyNumberFormat="1" applyFont="1" applyFill="1" applyBorder="1" applyAlignment="1">
      <alignment horizontal="center" vertical="center" readingOrder="1"/>
    </xf>
    <xf numFmtId="9" fontId="0" fillId="11" borderId="23" xfId="0" applyNumberFormat="1" applyFont="1" applyFill="1" applyBorder="1" applyAlignment="1">
      <alignment horizontal="center" readingOrder="1"/>
    </xf>
    <xf numFmtId="9" fontId="0" fillId="11" borderId="23" xfId="27" applyNumberFormat="1" applyFont="1" applyFill="1" applyBorder="1" applyAlignment="1">
      <alignment horizontal="center" vertical="center" readingOrder="1"/>
    </xf>
    <xf numFmtId="9" fontId="0" fillId="11" borderId="21" xfId="0" applyNumberFormat="1" applyFont="1" applyFill="1" applyBorder="1" applyAlignment="1">
      <alignment horizontal="center" readingOrder="1"/>
    </xf>
    <xf numFmtId="9" fontId="0" fillId="20" borderId="23" xfId="0" applyNumberFormat="1" applyFont="1" applyFill="1" applyBorder="1" applyAlignment="1">
      <alignment horizontal="center" readingOrder="1"/>
    </xf>
    <xf numFmtId="0" fontId="46" fillId="24" borderId="24" xfId="0" applyFont="1" applyFill="1" applyBorder="1" applyAlignment="1">
      <alignment horizontal="center" vertical="center"/>
    </xf>
    <xf numFmtId="9" fontId="53" fillId="24" borderId="25" xfId="0" applyNumberFormat="1" applyFont="1" applyFill="1" applyBorder="1" applyAlignment="1">
      <alignment horizontal="center" vertical="center" readingOrder="1"/>
    </xf>
    <xf numFmtId="9" fontId="48" fillId="0" borderId="24" xfId="27" applyFont="1" applyFill="1" applyBorder="1" applyAlignment="1">
      <alignment vertical="center" wrapText="1" readingOrder="1"/>
    </xf>
    <xf numFmtId="176" fontId="48" fillId="0" borderId="25" xfId="27" applyNumberFormat="1" applyFont="1" applyFill="1" applyBorder="1" applyAlignment="1">
      <alignment horizontal="right" vertical="center" wrapText="1" readingOrder="1"/>
    </xf>
    <xf numFmtId="9" fontId="0" fillId="0" borderId="45" xfId="27" applyFont="1" applyFill="1" applyBorder="1" applyAlignment="1">
      <alignment horizontal="right" readingOrder="1"/>
    </xf>
    <xf numFmtId="9" fontId="48" fillId="0" borderId="22" xfId="27" applyFont="1" applyFill="1" applyBorder="1" applyAlignment="1">
      <alignment vertical="center" wrapText="1" readingOrder="1"/>
    </xf>
    <xf numFmtId="10" fontId="0" fillId="0" borderId="23" xfId="0" applyNumberFormat="1" applyFont="1" applyFill="1" applyBorder="1" applyAlignment="1">
      <alignment horizontal="right" readingOrder="1"/>
    </xf>
    <xf numFmtId="0" fontId="72" fillId="28" borderId="0" xfId="0" applyFont="1" applyFill="1" applyAlignment="1">
      <alignment horizontal="center"/>
    </xf>
    <xf numFmtId="0" fontId="42" fillId="0" borderId="1" xfId="0" applyFont="1" applyBorder="1" applyAlignment="1">
      <alignment horizontal="center" vertical="center" wrapText="1"/>
    </xf>
    <xf numFmtId="9" fontId="53" fillId="29" borderId="10" xfId="27" applyFont="1" applyFill="1" applyBorder="1" applyAlignment="1">
      <alignment horizontal="center" vertical="center"/>
    </xf>
    <xf numFmtId="9" fontId="53" fillId="11" borderId="1" xfId="27" applyFont="1" applyFill="1" applyBorder="1" applyAlignment="1">
      <alignment horizontal="center" vertical="center"/>
    </xf>
    <xf numFmtId="10" fontId="42" fillId="29" borderId="10" xfId="0" applyNumberFormat="1" applyFont="1" applyFill="1" applyBorder="1" applyAlignment="1">
      <alignment horizontal="center" vertical="center"/>
    </xf>
    <xf numFmtId="10" fontId="42" fillId="30" borderId="1" xfId="0" applyNumberFormat="1" applyFont="1" applyFill="1" applyBorder="1" applyAlignment="1">
      <alignment horizontal="center" vertical="center"/>
    </xf>
    <xf numFmtId="10" fontId="42" fillId="29" borderId="1" xfId="0" applyNumberFormat="1" applyFont="1" applyFill="1" applyBorder="1" applyAlignment="1">
      <alignment horizontal="center" vertical="center"/>
    </xf>
    <xf numFmtId="10" fontId="42" fillId="0" borderId="1" xfId="0" applyNumberFormat="1" applyFont="1" applyBorder="1" applyAlignment="1">
      <alignment horizontal="center" vertical="center"/>
    </xf>
    <xf numFmtId="10" fontId="42" fillId="5" borderId="1" xfId="0" applyNumberFormat="1" applyFont="1" applyFill="1" applyBorder="1" applyAlignment="1">
      <alignment horizontal="center" vertical="center"/>
    </xf>
    <xf numFmtId="0" fontId="42" fillId="0" borderId="0" xfId="0" applyFont="1" applyAlignment="1">
      <alignment wrapText="1"/>
    </xf>
    <xf numFmtId="10" fontId="71" fillId="21" borderId="25" xfId="0" applyNumberFormat="1" applyFont="1" applyFill="1" applyBorder="1" applyAlignment="1">
      <alignment horizontal="right" vertical="center"/>
    </xf>
    <xf numFmtId="9" fontId="46" fillId="11" borderId="36" xfId="27" applyNumberFormat="1" applyFont="1" applyFill="1" applyBorder="1" applyAlignment="1">
      <alignment horizontal="center" vertical="center" readingOrder="1"/>
    </xf>
    <xf numFmtId="9" fontId="46" fillId="11" borderId="38" xfId="27" applyNumberFormat="1" applyFont="1" applyFill="1" applyBorder="1" applyAlignment="1">
      <alignment horizontal="center" vertical="center" readingOrder="1"/>
    </xf>
    <xf numFmtId="9" fontId="52" fillId="27" borderId="54" xfId="27" applyFont="1" applyFill="1" applyBorder="1" applyAlignment="1">
      <alignment horizontal="center" vertical="center" wrapText="1" readingOrder="1"/>
    </xf>
    <xf numFmtId="9" fontId="52" fillId="27" borderId="53" xfId="27" applyFont="1" applyFill="1" applyBorder="1" applyAlignment="1">
      <alignment horizontal="center" vertical="center" wrapText="1" readingOrder="1"/>
    </xf>
    <xf numFmtId="9" fontId="52" fillId="27" borderId="59" xfId="27" applyFont="1" applyFill="1" applyBorder="1" applyAlignment="1">
      <alignment horizontal="center" vertical="center" wrapText="1" readingOrder="1"/>
    </xf>
    <xf numFmtId="9" fontId="0" fillId="0" borderId="46" xfId="27" applyFont="1" applyFill="1" applyBorder="1" applyAlignment="1">
      <alignment horizontal="right" readingOrder="1"/>
    </xf>
    <xf numFmtId="9" fontId="46" fillId="24" borderId="38" xfId="27" applyNumberFormat="1" applyFont="1" applyFill="1" applyBorder="1" applyAlignment="1">
      <alignment horizontal="center" vertical="center" readingOrder="1"/>
    </xf>
    <xf numFmtId="0" fontId="0" fillId="24" borderId="57" xfId="0" applyFont="1" applyFill="1" applyBorder="1" applyAlignment="1">
      <alignment horizontal="left" vertical="center"/>
    </xf>
    <xf numFmtId="9" fontId="0" fillId="24" borderId="0" xfId="0" applyNumberFormat="1" applyFont="1" applyFill="1" applyBorder="1" applyAlignment="1">
      <alignment horizontal="center" readingOrder="1"/>
    </xf>
    <xf numFmtId="0" fontId="0" fillId="24" borderId="57" xfId="0" applyFont="1" applyFill="1" applyBorder="1" applyAlignment="1">
      <alignment horizontal="center" vertical="center"/>
    </xf>
    <xf numFmtId="9" fontId="26" fillId="29" borderId="1" xfId="27" applyFont="1" applyFill="1" applyBorder="1" applyAlignment="1">
      <alignment horizontal="center" vertical="center"/>
    </xf>
    <xf numFmtId="10" fontId="8" fillId="21" borderId="1" xfId="0" applyNumberFormat="1" applyFont="1" applyFill="1" applyBorder="1" applyAlignment="1">
      <alignment horizontal="center" vertical="center"/>
    </xf>
    <xf numFmtId="0" fontId="72" fillId="28" borderId="0" xfId="0" applyFont="1" applyFill="1" applyAlignment="1">
      <alignment horizontal="center" vertical="center"/>
    </xf>
    <xf numFmtId="0" fontId="36" fillId="0" borderId="1" xfId="13" applyFont="1" applyFill="1" applyBorder="1" applyAlignment="1">
      <alignment horizontal="center" vertical="center" wrapText="1"/>
    </xf>
    <xf numFmtId="0" fontId="69" fillId="26" borderId="20" xfId="0" applyFont="1" applyFill="1" applyBorder="1" applyAlignment="1">
      <alignment horizontal="center" vertical="center" wrapText="1"/>
    </xf>
    <xf numFmtId="0" fontId="69" fillId="26" borderId="57" xfId="0" applyFont="1" applyFill="1" applyBorder="1" applyAlignment="1">
      <alignment horizontal="center" vertical="center" wrapText="1"/>
    </xf>
    <xf numFmtId="0" fontId="8" fillId="13" borderId="1"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13" borderId="4" xfId="1" applyFont="1" applyFill="1" applyBorder="1" applyAlignment="1">
      <alignment horizontal="center" vertical="center" wrapText="1"/>
    </xf>
    <xf numFmtId="0" fontId="8" fillId="13" borderId="3" xfId="1" applyFont="1" applyFill="1" applyBorder="1" applyAlignment="1">
      <alignment horizontal="center" vertical="center" wrapText="1"/>
    </xf>
    <xf numFmtId="0" fontId="3" fillId="3" borderId="14" xfId="0" applyFont="1" applyFill="1" applyBorder="1" applyAlignment="1" applyProtection="1">
      <alignment horizontal="center" vertical="center" wrapText="1" readingOrder="1"/>
      <protection locked="0"/>
    </xf>
    <xf numFmtId="0" fontId="3" fillId="3" borderId="13" xfId="0" applyFont="1" applyFill="1" applyBorder="1" applyAlignment="1" applyProtection="1">
      <alignment horizontal="center" vertical="center" wrapText="1" readingOrder="1"/>
      <protection locked="0"/>
    </xf>
    <xf numFmtId="0" fontId="3" fillId="3" borderId="2" xfId="0" applyFont="1" applyFill="1" applyBorder="1" applyAlignment="1" applyProtection="1">
      <alignment horizontal="center" vertical="center" wrapText="1" readingOrder="1"/>
      <protection locked="0"/>
    </xf>
    <xf numFmtId="0" fontId="3" fillId="3" borderId="3" xfId="0" applyFont="1" applyFill="1" applyBorder="1" applyAlignment="1" applyProtection="1">
      <alignment horizontal="center" vertical="center" wrapText="1" readingOrder="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9" fillId="0" borderId="17" xfId="13" applyFont="1" applyFill="1" applyBorder="1" applyAlignment="1">
      <alignment horizontal="center" vertical="center" wrapText="1"/>
    </xf>
    <xf numFmtId="0" fontId="9" fillId="0" borderId="15" xfId="13" applyFont="1" applyFill="1" applyBorder="1" applyAlignment="1">
      <alignment horizontal="center" vertical="center" wrapText="1"/>
    </xf>
    <xf numFmtId="0" fontId="9" fillId="0" borderId="3" xfId="13" applyFont="1" applyFill="1" applyBorder="1" applyAlignment="1">
      <alignment horizontal="left" vertical="top" wrapText="1"/>
    </xf>
    <xf numFmtId="0" fontId="9" fillId="0" borderId="1" xfId="13" applyFont="1" applyFill="1" applyBorder="1" applyAlignment="1">
      <alignment horizontal="left" vertical="top" wrapText="1"/>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5" xfId="10" applyFont="1" applyBorder="1" applyAlignment="1">
      <alignment horizontal="center" vertical="center" wrapText="1"/>
    </xf>
    <xf numFmtId="0" fontId="36" fillId="0" borderId="1" xfId="0" applyFont="1" applyFill="1" applyBorder="1" applyAlignment="1">
      <alignment horizontal="left" vertical="top" wrapText="1"/>
    </xf>
    <xf numFmtId="0" fontId="66" fillId="0" borderId="1" xfId="0" applyFont="1" applyFill="1" applyBorder="1" applyAlignment="1">
      <alignmen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176" fontId="3" fillId="0" borderId="16" xfId="27" applyNumberFormat="1" applyFont="1" applyBorder="1" applyAlignment="1">
      <alignment horizontal="center" vertical="center"/>
    </xf>
    <xf numFmtId="176" fontId="3" fillId="0" borderId="0" xfId="27" applyNumberFormat="1" applyFont="1" applyAlignment="1">
      <alignment horizontal="center" vertical="center"/>
    </xf>
    <xf numFmtId="0" fontId="8" fillId="10" borderId="8" xfId="0" applyFont="1" applyFill="1" applyBorder="1" applyAlignment="1">
      <alignment horizontal="left" vertical="center"/>
    </xf>
    <xf numFmtId="0" fontId="8" fillId="10" borderId="9" xfId="0" applyFont="1" applyFill="1" applyBorder="1" applyAlignment="1">
      <alignment horizontal="left" vertical="center"/>
    </xf>
    <xf numFmtId="0" fontId="8" fillId="10" borderId="10" xfId="0" applyFont="1" applyFill="1" applyBorder="1" applyAlignment="1">
      <alignment horizontal="left" vertical="center"/>
    </xf>
    <xf numFmtId="0" fontId="66" fillId="0" borderId="1" xfId="0" applyFont="1" applyFill="1" applyBorder="1" applyAlignment="1">
      <alignment horizontal="left"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top" wrapText="1"/>
    </xf>
    <xf numFmtId="0" fontId="31" fillId="0" borderId="1" xfId="0" applyFont="1" applyFill="1" applyBorder="1" applyAlignment="1" applyProtection="1">
      <alignment horizontal="left" vertical="top" wrapText="1" readingOrder="1"/>
      <protection locked="0"/>
    </xf>
    <xf numFmtId="0" fontId="31" fillId="0" borderId="1" xfId="0" applyFont="1" applyFill="1" applyBorder="1" applyAlignment="1" applyProtection="1">
      <alignment horizontal="left" vertical="top" wrapText="1"/>
      <protection locked="0"/>
    </xf>
    <xf numFmtId="176" fontId="31" fillId="0" borderId="2" xfId="27" applyNumberFormat="1" applyFont="1" applyFill="1" applyBorder="1" applyAlignment="1" applyProtection="1">
      <alignment horizontal="center" vertical="top" wrapText="1"/>
      <protection locked="0"/>
    </xf>
    <xf numFmtId="176" fontId="31" fillId="0" borderId="3" xfId="27" applyNumberFormat="1" applyFont="1" applyFill="1" applyBorder="1" applyAlignment="1" applyProtection="1">
      <alignment horizontal="center" vertical="top" wrapText="1"/>
      <protection locked="0"/>
    </xf>
    <xf numFmtId="0" fontId="31" fillId="0" borderId="2" xfId="0" applyFont="1" applyFill="1" applyBorder="1" applyAlignment="1" applyProtection="1">
      <alignment horizontal="center" vertical="top" wrapText="1"/>
      <protection locked="0"/>
    </xf>
    <xf numFmtId="0" fontId="31" fillId="0" borderId="3" xfId="0" applyFont="1" applyFill="1" applyBorder="1" applyAlignment="1" applyProtection="1">
      <alignment horizontal="center" vertical="top" wrapText="1"/>
      <protection locked="0"/>
    </xf>
    <xf numFmtId="0" fontId="31" fillId="0" borderId="1" xfId="0" applyFont="1" applyBorder="1" applyAlignment="1">
      <alignment horizontal="center"/>
    </xf>
    <xf numFmtId="0" fontId="31" fillId="0" borderId="8" xfId="0" applyFont="1" applyBorder="1" applyAlignment="1">
      <alignment horizontal="center"/>
    </xf>
    <xf numFmtId="171" fontId="36" fillId="0" borderId="2" xfId="24" applyNumberFormat="1" applyFont="1" applyFill="1" applyBorder="1" applyAlignment="1">
      <alignment horizontal="center" vertical="center"/>
    </xf>
    <xf numFmtId="171" fontId="36" fillId="0" borderId="4" xfId="24" applyNumberFormat="1" applyFont="1" applyFill="1" applyBorder="1" applyAlignment="1">
      <alignment horizontal="center" vertical="center"/>
    </xf>
    <xf numFmtId="9" fontId="6" fillId="0" borderId="2" xfId="27" applyFont="1" applyFill="1" applyBorder="1" applyAlignment="1">
      <alignment horizontal="center" vertical="center"/>
    </xf>
    <xf numFmtId="9" fontId="6" fillId="0" borderId="3" xfId="27"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31" fillId="0" borderId="2" xfId="0" applyFont="1" applyFill="1" applyBorder="1" applyAlignment="1" applyProtection="1">
      <alignment horizontal="left" vertical="top" wrapText="1" readingOrder="1"/>
      <protection locked="0"/>
    </xf>
    <xf numFmtId="0" fontId="31" fillId="0" borderId="3" xfId="0" applyFont="1" applyFill="1" applyBorder="1" applyAlignment="1" applyProtection="1">
      <alignment horizontal="left" vertical="top" wrapText="1" readingOrder="1"/>
      <protection locked="0"/>
    </xf>
    <xf numFmtId="0" fontId="31" fillId="0" borderId="2" xfId="0" applyFont="1" applyFill="1" applyBorder="1" applyAlignment="1" applyProtection="1">
      <alignment horizontal="left" vertical="top" wrapText="1"/>
      <protection locked="0"/>
    </xf>
    <xf numFmtId="0" fontId="31" fillId="0" borderId="3" xfId="0" applyFont="1" applyFill="1" applyBorder="1" applyAlignment="1" applyProtection="1">
      <alignment horizontal="left" vertical="top" wrapText="1"/>
      <protection locked="0"/>
    </xf>
    <xf numFmtId="0" fontId="31" fillId="0" borderId="2" xfId="0" applyFont="1" applyBorder="1" applyAlignment="1">
      <alignment horizontal="center"/>
    </xf>
    <xf numFmtId="0" fontId="31" fillId="0" borderId="3" xfId="0" applyFont="1" applyBorder="1" applyAlignment="1">
      <alignment horizontal="center"/>
    </xf>
    <xf numFmtId="0" fontId="31" fillId="0" borderId="5" xfId="0" applyFont="1" applyBorder="1" applyAlignment="1">
      <alignment horizontal="center"/>
    </xf>
    <xf numFmtId="0" fontId="31" fillId="0" borderId="7" xfId="0" applyFont="1" applyBorder="1" applyAlignment="1">
      <alignment horizontal="center"/>
    </xf>
    <xf numFmtId="171" fontId="36" fillId="0" borderId="3" xfId="24"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wrapText="1"/>
    </xf>
    <xf numFmtId="0" fontId="32" fillId="0" borderId="2"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xf>
    <xf numFmtId="174" fontId="29" fillId="0" borderId="8" xfId="26" applyNumberFormat="1" applyFont="1" applyFill="1" applyBorder="1" applyAlignment="1">
      <alignment horizontal="center" vertical="center"/>
    </xf>
    <xf numFmtId="0" fontId="29" fillId="0" borderId="1" xfId="10" applyFont="1" applyFill="1" applyBorder="1" applyAlignment="1">
      <alignment horizontal="left" vertical="top" wrapText="1"/>
    </xf>
    <xf numFmtId="174" fontId="29" fillId="0" borderId="8" xfId="26" applyNumberFormat="1" applyFont="1" applyBorder="1" applyAlignment="1">
      <alignment horizontal="center" vertical="center"/>
    </xf>
    <xf numFmtId="0" fontId="29" fillId="0" borderId="2" xfId="10" applyFont="1" applyFill="1" applyBorder="1" applyAlignment="1">
      <alignment horizontal="left" vertical="top" wrapText="1"/>
    </xf>
    <xf numFmtId="0" fontId="29" fillId="0" borderId="3" xfId="10" applyFont="1" applyFill="1" applyBorder="1" applyAlignment="1">
      <alignment horizontal="left" vertical="top" wrapText="1"/>
    </xf>
    <xf numFmtId="173" fontId="29" fillId="0" borderId="2" xfId="26" applyNumberFormat="1" applyFont="1" applyFill="1" applyBorder="1" applyAlignment="1">
      <alignment horizontal="center" vertical="center" wrapText="1"/>
    </xf>
    <xf numFmtId="173" fontId="29" fillId="0" borderId="3" xfId="26" applyNumberFormat="1" applyFont="1" applyFill="1" applyBorder="1" applyAlignment="1">
      <alignment horizontal="center" vertical="center" wrapText="1"/>
    </xf>
    <xf numFmtId="0" fontId="9" fillId="0" borderId="2" xfId="0" applyFont="1" applyBorder="1" applyAlignment="1">
      <alignment horizontal="left" vertical="top"/>
    </xf>
    <xf numFmtId="0" fontId="9" fillId="0" borderId="4" xfId="0" applyFont="1" applyBorder="1" applyAlignment="1">
      <alignment horizontal="left" vertical="top"/>
    </xf>
    <xf numFmtId="0" fontId="9" fillId="0" borderId="3" xfId="0" applyFont="1" applyBorder="1" applyAlignment="1">
      <alignment horizontal="left" vertical="top"/>
    </xf>
    <xf numFmtId="0" fontId="9" fillId="0" borderId="2" xfId="0" applyFont="1" applyBorder="1" applyAlignment="1">
      <alignment horizontal="center" vertical="top"/>
    </xf>
    <xf numFmtId="0" fontId="9" fillId="0" borderId="4" xfId="0" applyFont="1" applyBorder="1" applyAlignment="1">
      <alignment horizontal="center" vertical="top"/>
    </xf>
    <xf numFmtId="0" fontId="9" fillId="0" borderId="3" xfId="0" applyFont="1" applyBorder="1" applyAlignment="1">
      <alignment horizontal="center" vertical="top"/>
    </xf>
    <xf numFmtId="0" fontId="8" fillId="10" borderId="11" xfId="0" applyFont="1" applyFill="1" applyBorder="1" applyAlignment="1">
      <alignment horizontal="left" vertical="center" wrapText="1"/>
    </xf>
    <xf numFmtId="0" fontId="8" fillId="10" borderId="13" xfId="0" applyFont="1" applyFill="1" applyBorder="1" applyAlignment="1">
      <alignment horizontal="left"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 xfId="13" applyFont="1" applyFill="1" applyBorder="1" applyAlignment="1">
      <alignment horizontal="center" vertical="center" wrapText="1"/>
    </xf>
    <xf numFmtId="173" fontId="19" fillId="0" borderId="1" xfId="9" applyNumberFormat="1" applyFont="1" applyFill="1" applyBorder="1" applyAlignment="1" applyProtection="1">
      <alignment horizontal="center" vertical="center" wrapText="1" readingOrder="1"/>
      <protection locked="0"/>
    </xf>
    <xf numFmtId="0" fontId="9" fillId="0" borderId="1" xfId="13"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center" wrapText="1"/>
      <protection locked="0"/>
    </xf>
    <xf numFmtId="9" fontId="9" fillId="0" borderId="1" xfId="0" applyNumberFormat="1" applyFont="1" applyBorder="1" applyAlignment="1">
      <alignment horizontal="left" vertical="center" wrapText="1"/>
    </xf>
    <xf numFmtId="9" fontId="9" fillId="0" borderId="2"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0" fontId="3" fillId="0" borderId="2" xfId="10" applyFont="1" applyBorder="1" applyAlignment="1">
      <alignment horizontal="center" vertical="center"/>
    </xf>
    <xf numFmtId="0" fontId="3" fillId="0" borderId="4" xfId="10" applyFont="1" applyBorder="1" applyAlignment="1">
      <alignment horizontal="center" vertical="center"/>
    </xf>
    <xf numFmtId="0" fontId="3" fillId="0" borderId="3" xfId="10" applyFont="1" applyBorder="1" applyAlignment="1">
      <alignment horizontal="center" vertical="center"/>
    </xf>
    <xf numFmtId="176" fontId="36" fillId="0" borderId="1" xfId="27" applyNumberFormat="1" applyFont="1" applyBorder="1" applyAlignment="1">
      <alignment horizontal="center" vertical="center"/>
    </xf>
    <xf numFmtId="176" fontId="6" fillId="0" borderId="2" xfId="27" applyNumberFormat="1" applyFont="1" applyBorder="1" applyAlignment="1">
      <alignment horizontal="center" vertical="center"/>
    </xf>
    <xf numFmtId="176" fontId="6" fillId="0" borderId="4" xfId="27" applyNumberFormat="1" applyFont="1" applyBorder="1" applyAlignment="1">
      <alignment horizontal="center" vertical="center"/>
    </xf>
    <xf numFmtId="176" fontId="6" fillId="0" borderId="3" xfId="27" applyNumberFormat="1" applyFont="1" applyBorder="1" applyAlignment="1">
      <alignment horizontal="center" vertical="center"/>
    </xf>
    <xf numFmtId="176" fontId="6" fillId="0" borderId="2" xfId="27" applyNumberFormat="1" applyFont="1" applyBorder="1" applyAlignment="1">
      <alignment horizontal="center"/>
    </xf>
    <xf numFmtId="176" fontId="6" fillId="0" borderId="4" xfId="27" applyNumberFormat="1" applyFont="1" applyBorder="1" applyAlignment="1">
      <alignment horizontal="center"/>
    </xf>
    <xf numFmtId="176" fontId="6" fillId="0" borderId="3" xfId="27" applyNumberFormat="1" applyFont="1" applyBorder="1" applyAlignment="1">
      <alignment horizontal="center"/>
    </xf>
    <xf numFmtId="0" fontId="36" fillId="0" borderId="1" xfId="0" applyFont="1" applyBorder="1" applyAlignment="1">
      <alignment vertical="top" wrapText="1"/>
    </xf>
    <xf numFmtId="0" fontId="36" fillId="0" borderId="2" xfId="0" applyFont="1" applyBorder="1" applyAlignment="1">
      <alignment horizontal="left" vertical="center" wrapText="1"/>
    </xf>
    <xf numFmtId="0" fontId="36" fillId="0" borderId="4" xfId="0" applyFont="1" applyBorder="1" applyAlignment="1">
      <alignment horizontal="left" vertical="center" wrapText="1"/>
    </xf>
    <xf numFmtId="0" fontId="36"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36" fillId="0" borderId="2" xfId="0" applyFont="1" applyBorder="1" applyAlignment="1">
      <alignment vertical="top" wrapText="1"/>
    </xf>
    <xf numFmtId="0" fontId="36" fillId="0" borderId="4" xfId="0" applyFont="1" applyBorder="1" applyAlignment="1">
      <alignment vertical="top" wrapText="1"/>
    </xf>
    <xf numFmtId="0" fontId="36" fillId="0" borderId="3" xfId="0" applyFont="1" applyBorder="1" applyAlignment="1">
      <alignment vertical="top" wrapText="1"/>
    </xf>
    <xf numFmtId="0" fontId="9" fillId="0" borderId="4" xfId="0" applyFont="1" applyBorder="1" applyAlignment="1">
      <alignment horizontal="left" vertical="top" wrapText="1"/>
    </xf>
    <xf numFmtId="176" fontId="36" fillId="0" borderId="2" xfId="27" applyNumberFormat="1" applyFont="1" applyBorder="1" applyAlignment="1">
      <alignment horizontal="center" vertical="center"/>
    </xf>
    <xf numFmtId="176" fontId="36" fillId="0" borderId="3" xfId="27" applyNumberFormat="1" applyFont="1" applyBorder="1" applyAlignment="1">
      <alignment horizontal="center" vertical="center"/>
    </xf>
    <xf numFmtId="176" fontId="36" fillId="0" borderId="2" xfId="27" applyNumberFormat="1" applyFont="1" applyFill="1" applyBorder="1" applyAlignment="1">
      <alignment horizontal="center" vertical="center"/>
    </xf>
    <xf numFmtId="176" fontId="36" fillId="0" borderId="4" xfId="27" applyNumberFormat="1" applyFont="1" applyFill="1" applyBorder="1" applyAlignment="1">
      <alignment horizontal="center" vertical="center"/>
    </xf>
    <xf numFmtId="176" fontId="36" fillId="0" borderId="3" xfId="27" applyNumberFormat="1" applyFont="1" applyFill="1" applyBorder="1" applyAlignment="1">
      <alignment horizontal="center" vertical="center"/>
    </xf>
    <xf numFmtId="0" fontId="8" fillId="10" borderId="1" xfId="0" applyFont="1" applyFill="1" applyBorder="1" applyAlignment="1">
      <alignment horizontal="center" vertical="center"/>
    </xf>
    <xf numFmtId="0" fontId="28" fillId="12" borderId="1" xfId="10" applyFont="1" applyFill="1" applyBorder="1" applyAlignment="1" applyProtection="1">
      <alignment horizontal="center" vertical="center" wrapText="1"/>
      <protection locked="0"/>
    </xf>
    <xf numFmtId="0" fontId="28" fillId="12" borderId="1" xfId="10" applyFont="1" applyFill="1" applyBorder="1" applyAlignment="1" applyProtection="1">
      <alignment horizontal="left" vertical="top" wrapText="1"/>
      <protection locked="0"/>
    </xf>
    <xf numFmtId="0" fontId="0" fillId="0" borderId="1" xfId="0" applyBorder="1" applyAlignment="1">
      <alignment horizontal="center" vertical="center" wrapText="1"/>
    </xf>
    <xf numFmtId="0" fontId="26" fillId="11" borderId="1" xfId="0" applyFont="1" applyFill="1" applyBorder="1" applyAlignment="1">
      <alignment horizontal="center" vertical="center" wrapText="1"/>
    </xf>
    <xf numFmtId="0" fontId="28" fillId="12" borderId="1" xfId="10" applyFont="1" applyFill="1" applyBorder="1" applyAlignment="1" applyProtection="1">
      <alignment horizontal="center" vertical="top" wrapText="1"/>
      <protection locked="0"/>
    </xf>
    <xf numFmtId="0" fontId="8" fillId="10" borderId="1" xfId="0" applyFont="1" applyFill="1" applyBorder="1" applyAlignment="1">
      <alignment horizontal="left" vertical="center"/>
    </xf>
    <xf numFmtId="0" fontId="2" fillId="0" borderId="1" xfId="1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10" applyFont="1" applyBorder="1" applyAlignment="1">
      <alignment horizontal="center" vertical="center" wrapText="1"/>
    </xf>
    <xf numFmtId="0" fontId="3" fillId="11" borderId="2" xfId="10" applyFont="1" applyFill="1" applyBorder="1" applyAlignment="1">
      <alignment horizontal="center" vertical="top" wrapText="1"/>
    </xf>
    <xf numFmtId="0" fontId="3" fillId="11" borderId="3" xfId="10" applyFont="1" applyFill="1" applyBorder="1" applyAlignment="1">
      <alignment horizontal="center" vertical="top" wrapText="1"/>
    </xf>
    <xf numFmtId="0" fontId="3" fillId="11" borderId="1" xfId="10" applyFont="1" applyFill="1" applyBorder="1" applyAlignment="1">
      <alignment horizontal="center" vertical="center" wrapText="1"/>
    </xf>
    <xf numFmtId="0" fontId="24" fillId="9" borderId="26" xfId="10" applyFont="1" applyFill="1" applyBorder="1" applyAlignment="1">
      <alignment horizontal="center" vertical="center" wrapText="1"/>
    </xf>
    <xf numFmtId="0" fontId="24" fillId="9" borderId="27" xfId="10" applyFont="1" applyFill="1" applyBorder="1" applyAlignment="1">
      <alignment horizontal="center" vertical="center" wrapText="1"/>
    </xf>
    <xf numFmtId="0" fontId="24" fillId="9" borderId="28" xfId="10" applyFont="1" applyFill="1" applyBorder="1" applyAlignment="1">
      <alignment horizontal="center" vertical="center" wrapText="1"/>
    </xf>
    <xf numFmtId="0" fontId="2" fillId="13" borderId="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0" fillId="0" borderId="33" xfId="0" applyFill="1" applyBorder="1" applyAlignment="1">
      <alignment horizontal="center" vertical="center"/>
    </xf>
    <xf numFmtId="0" fontId="0" fillId="0" borderId="37" xfId="0" applyFill="1" applyBorder="1" applyAlignment="1">
      <alignment horizontal="center" vertical="center"/>
    </xf>
    <xf numFmtId="0" fontId="0" fillId="0" borderId="52" xfId="0" applyFill="1" applyBorder="1" applyAlignment="1">
      <alignment horizontal="center" vertical="center"/>
    </xf>
    <xf numFmtId="0" fontId="0" fillId="0" borderId="34" xfId="0" applyFill="1" applyBorder="1" applyAlignment="1">
      <alignment horizontal="center" vertical="center"/>
    </xf>
    <xf numFmtId="0" fontId="0" fillId="0" borderId="15" xfId="0" applyFill="1" applyBorder="1" applyAlignment="1">
      <alignment horizontal="center" vertical="center"/>
    </xf>
    <xf numFmtId="0" fontId="0" fillId="0" borderId="39" xfId="0" applyFill="1" applyBorder="1" applyAlignment="1">
      <alignment horizontal="center" vertical="center"/>
    </xf>
    <xf numFmtId="0" fontId="0" fillId="0" borderId="3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5" xfId="0" applyFill="1" applyBorder="1" applyAlignment="1">
      <alignment horizontal="left"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5" xfId="0" applyFill="1" applyBorder="1" applyAlignment="1">
      <alignment horizontal="left" vertical="top" wrapText="1"/>
    </xf>
    <xf numFmtId="0" fontId="0" fillId="0" borderId="1" xfId="0" applyFill="1" applyBorder="1" applyAlignment="1">
      <alignment horizontal="left" vertical="top" wrapText="1"/>
    </xf>
    <xf numFmtId="0" fontId="0" fillId="0" borderId="40" xfId="0" applyFill="1" applyBorder="1" applyAlignment="1">
      <alignment horizontal="left" vertical="top" wrapText="1"/>
    </xf>
    <xf numFmtId="0" fontId="0" fillId="0" borderId="12" xfId="0"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13" borderId="29" xfId="1" applyFont="1" applyFill="1" applyBorder="1" applyAlignment="1">
      <alignment horizontal="center" vertical="center" wrapText="1"/>
    </xf>
    <xf numFmtId="0" fontId="2" fillId="13" borderId="32" xfId="1" applyFont="1" applyFill="1" applyBorder="1" applyAlignment="1">
      <alignment horizontal="center" vertical="center" wrapText="1"/>
    </xf>
    <xf numFmtId="0" fontId="24" fillId="9" borderId="1" xfId="10" applyFont="1" applyFill="1" applyBorder="1" applyAlignment="1">
      <alignment horizontal="center" vertical="center"/>
    </xf>
    <xf numFmtId="0" fontId="8" fillId="10" borderId="1" xfId="0" applyFont="1" applyFill="1" applyBorder="1" applyAlignment="1">
      <alignment vertical="center" wrapText="1"/>
    </xf>
    <xf numFmtId="0" fontId="8" fillId="10" borderId="1" xfId="0" applyFont="1" applyFill="1" applyBorder="1" applyAlignment="1">
      <alignment vertical="center"/>
    </xf>
    <xf numFmtId="0" fontId="2" fillId="3" borderId="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3" fillId="3" borderId="19" xfId="0" applyFont="1" applyFill="1" applyBorder="1" applyAlignment="1" applyProtection="1">
      <alignment horizontal="center" vertical="center" wrapText="1" readingOrder="1"/>
      <protection locked="0"/>
    </xf>
    <xf numFmtId="0" fontId="3" fillId="3" borderId="23" xfId="0" applyFont="1" applyFill="1" applyBorder="1" applyAlignment="1" applyProtection="1">
      <alignment horizontal="center" vertical="center" wrapText="1" readingOrder="1"/>
      <protection locked="0"/>
    </xf>
    <xf numFmtId="0" fontId="2" fillId="3" borderId="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0" fillId="0" borderId="35" xfId="0" applyFill="1" applyBorder="1" applyAlignment="1">
      <alignment horizontal="center" vertical="center"/>
    </xf>
    <xf numFmtId="0" fontId="0" fillId="0" borderId="40" xfId="0" applyFill="1" applyBorder="1" applyAlignment="1">
      <alignment horizontal="center" vertical="center"/>
    </xf>
    <xf numFmtId="0" fontId="0" fillId="0" borderId="1" xfId="0" applyFill="1" applyBorder="1" applyAlignment="1">
      <alignment horizontal="center" vertical="center"/>
    </xf>
    <xf numFmtId="0" fontId="18" fillId="0" borderId="3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0" fillId="0" borderId="53" xfId="0" applyFill="1" applyBorder="1" applyAlignment="1">
      <alignment horizontal="center" vertical="center"/>
    </xf>
    <xf numFmtId="0" fontId="0" fillId="0" borderId="48" xfId="0" applyFill="1" applyBorder="1" applyAlignment="1">
      <alignment horizontal="center" vertical="center"/>
    </xf>
    <xf numFmtId="0" fontId="0" fillId="0" borderId="53" xfId="0" applyFill="1" applyBorder="1" applyAlignment="1">
      <alignment horizontal="center" vertical="top" wrapText="1"/>
    </xf>
    <xf numFmtId="0" fontId="0" fillId="0" borderId="48" xfId="0" applyFill="1" applyBorder="1" applyAlignment="1">
      <alignment horizontal="center" vertical="top" wrapText="1"/>
    </xf>
    <xf numFmtId="0" fontId="22" fillId="0" borderId="0" xfId="0" applyFont="1" applyAlignment="1">
      <alignment horizontal="center" vertical="center"/>
    </xf>
    <xf numFmtId="0" fontId="23" fillId="4" borderId="0" xfId="1" applyFont="1" applyFill="1" applyBorder="1" applyAlignment="1">
      <alignment horizontal="left" vertical="center" wrapText="1" readingOrder="1"/>
    </xf>
    <xf numFmtId="0" fontId="14" fillId="5" borderId="0"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29" fillId="0" borderId="4" xfId="10" applyFont="1" applyFill="1" applyBorder="1" applyAlignment="1">
      <alignment horizontal="left" vertical="top" wrapText="1"/>
    </xf>
    <xf numFmtId="174" fontId="29" fillId="0" borderId="4" xfId="26"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9" fontId="9" fillId="0" borderId="1" xfId="14" applyFont="1" applyFill="1" applyBorder="1" applyAlignment="1">
      <alignment horizontal="center" vertical="center" wrapText="1"/>
    </xf>
    <xf numFmtId="0" fontId="46" fillId="19" borderId="8" xfId="0" applyFont="1" applyFill="1" applyBorder="1" applyAlignment="1">
      <alignment horizontal="center" vertical="center"/>
    </xf>
    <xf numFmtId="0" fontId="46" fillId="19" borderId="9" xfId="0" applyFont="1" applyFill="1" applyBorder="1" applyAlignment="1">
      <alignment horizontal="center" vertical="center"/>
    </xf>
    <xf numFmtId="0" fontId="46" fillId="19" borderId="10" xfId="0" applyFont="1" applyFill="1" applyBorder="1" applyAlignment="1">
      <alignment horizontal="center" vertical="center"/>
    </xf>
    <xf numFmtId="0" fontId="2" fillId="3" borderId="1" xfId="0" applyFont="1" applyFill="1" applyBorder="1" applyAlignment="1">
      <alignment horizontal="left" vertical="center" wrapText="1"/>
    </xf>
    <xf numFmtId="9" fontId="9" fillId="21" borderId="1" xfId="14" applyFont="1" applyFill="1" applyBorder="1" applyAlignment="1">
      <alignment horizontal="center" vertical="center" wrapText="1"/>
    </xf>
    <xf numFmtId="176" fontId="9" fillId="0" borderId="1" xfId="14" applyNumberFormat="1" applyFont="1" applyFill="1" applyBorder="1" applyAlignment="1">
      <alignment horizontal="center" vertical="center" wrapText="1"/>
    </xf>
    <xf numFmtId="14" fontId="9" fillId="18" borderId="1" xfId="1" applyNumberFormat="1" applyFont="1" applyFill="1" applyBorder="1" applyAlignment="1">
      <alignment horizontal="center" vertical="center" wrapText="1"/>
    </xf>
    <xf numFmtId="9" fontId="9" fillId="0" borderId="1" xfId="27" applyFont="1" applyFill="1" applyBorder="1" applyAlignment="1">
      <alignment horizontal="center" vertical="center"/>
    </xf>
    <xf numFmtId="9" fontId="9" fillId="0" borderId="1" xfId="27" applyFont="1" applyBorder="1" applyAlignment="1">
      <alignment horizontal="center" vertical="center"/>
    </xf>
    <xf numFmtId="9" fontId="48" fillId="17" borderId="1" xfId="27" applyFont="1" applyFill="1" applyBorder="1" applyAlignment="1">
      <alignment horizontal="center" vertical="center" wrapText="1" readingOrder="1"/>
    </xf>
    <xf numFmtId="9" fontId="49" fillId="17" borderId="1" xfId="27" applyFont="1" applyFill="1" applyBorder="1" applyAlignment="1">
      <alignment horizontal="center" vertical="center" wrapText="1" readingOrder="1"/>
    </xf>
    <xf numFmtId="0" fontId="14" fillId="4" borderId="7" xfId="1" applyFont="1" applyFill="1" applyBorder="1" applyAlignment="1">
      <alignment horizontal="left" vertical="center" wrapText="1" readingOrder="1"/>
    </xf>
    <xf numFmtId="0" fontId="14" fillId="4" borderId="11" xfId="1" applyFont="1" applyFill="1" applyBorder="1" applyAlignment="1">
      <alignment horizontal="left" vertical="center" wrapText="1" readingOrder="1"/>
    </xf>
    <xf numFmtId="10" fontId="9"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4" xfId="1" applyFont="1" applyFill="1" applyBorder="1" applyAlignment="1">
      <alignment horizontal="justify" vertical="center" wrapText="1"/>
    </xf>
    <xf numFmtId="0" fontId="9" fillId="0" borderId="6" xfId="1" applyFont="1" applyFill="1" applyBorder="1" applyAlignment="1">
      <alignment horizontal="justify" vertical="center" wrapText="1"/>
    </xf>
    <xf numFmtId="0" fontId="9" fillId="0" borderId="13" xfId="1" applyFont="1" applyFill="1" applyBorder="1" applyAlignment="1">
      <alignment horizontal="justify" vertical="center" wrapText="1"/>
    </xf>
    <xf numFmtId="14" fontId="9" fillId="0" borderId="1" xfId="1" applyNumberFormat="1" applyFont="1" applyFill="1" applyBorder="1" applyAlignment="1">
      <alignment horizontal="center" vertical="center" wrapText="1"/>
    </xf>
    <xf numFmtId="0" fontId="9" fillId="0" borderId="2" xfId="1" applyFont="1" applyFill="1" applyBorder="1" applyAlignment="1">
      <alignment horizontal="justify" vertical="center" wrapText="1"/>
    </xf>
    <xf numFmtId="0" fontId="9" fillId="0" borderId="4" xfId="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9" fillId="0" borderId="1" xfId="1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1" applyFont="1" applyFill="1" applyBorder="1" applyAlignment="1">
      <alignment horizontal="justify" vertical="center" wrapText="1"/>
    </xf>
    <xf numFmtId="9" fontId="9" fillId="0" borderId="1" xfId="1" applyNumberFormat="1" applyFont="1" applyFill="1" applyBorder="1" applyAlignment="1">
      <alignment horizontal="center" vertical="center" wrapText="1"/>
    </xf>
    <xf numFmtId="0" fontId="10" fillId="0" borderId="3" xfId="0" applyFont="1" applyFill="1" applyBorder="1" applyAlignment="1">
      <alignment horizontal="justify" vertical="center" wrapText="1"/>
    </xf>
    <xf numFmtId="0" fontId="9" fillId="0" borderId="3" xfId="1" applyFont="1" applyFill="1" applyBorder="1" applyAlignment="1">
      <alignment horizontal="justify"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9" fontId="9" fillId="0" borderId="1" xfId="27" applyFont="1" applyFill="1" applyBorder="1" applyAlignment="1">
      <alignment horizontal="center" vertical="center" textRotation="90" wrapText="1"/>
    </xf>
    <xf numFmtId="0" fontId="9" fillId="0" borderId="1" xfId="1" applyFont="1" applyFill="1" applyBorder="1" applyAlignment="1">
      <alignment horizontal="center" vertical="center" textRotation="90" wrapText="1"/>
    </xf>
    <xf numFmtId="9" fontId="9" fillId="0" borderId="2" xfId="14" applyFont="1" applyFill="1" applyBorder="1" applyAlignment="1">
      <alignment horizontal="center" vertical="center" wrapText="1"/>
    </xf>
    <xf numFmtId="9" fontId="9" fillId="0" borderId="4" xfId="14" applyFont="1" applyFill="1" applyBorder="1" applyAlignment="1">
      <alignment horizontal="center" vertical="center" wrapText="1"/>
    </xf>
    <xf numFmtId="9" fontId="9" fillId="0" borderId="3" xfId="14" applyFont="1" applyFill="1" applyBorder="1" applyAlignment="1">
      <alignment horizontal="center" vertical="center" wrapText="1"/>
    </xf>
    <xf numFmtId="9" fontId="9" fillId="21" borderId="2" xfId="14" applyFont="1" applyFill="1" applyBorder="1" applyAlignment="1">
      <alignment horizontal="center" vertical="center" wrapText="1"/>
    </xf>
    <xf numFmtId="9" fontId="9" fillId="21" borderId="4" xfId="14" applyFont="1" applyFill="1" applyBorder="1" applyAlignment="1">
      <alignment horizontal="center" vertical="center" wrapText="1"/>
    </xf>
    <xf numFmtId="9" fontId="9" fillId="21" borderId="3" xfId="14" applyFont="1" applyFill="1" applyBorder="1" applyAlignment="1">
      <alignment horizontal="center" vertical="center" wrapText="1"/>
    </xf>
    <xf numFmtId="0" fontId="11" fillId="8" borderId="7" xfId="10" applyFont="1" applyFill="1" applyBorder="1" applyAlignment="1">
      <alignment horizontal="left" vertical="center" wrapText="1" readingOrder="1"/>
    </xf>
    <xf numFmtId="0" fontId="11" fillId="8" borderId="11" xfId="10" applyFont="1" applyFill="1" applyBorder="1" applyAlignment="1">
      <alignment horizontal="left" vertical="center" wrapText="1" readingOrder="1"/>
    </xf>
    <xf numFmtId="0" fontId="2" fillId="7" borderId="1"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7"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4" xfId="10" applyFont="1" applyFill="1" applyBorder="1" applyAlignment="1">
      <alignment horizontal="center" vertical="center" wrapText="1"/>
    </xf>
    <xf numFmtId="0" fontId="9" fillId="0" borderId="3" xfId="10" applyFont="1" applyFill="1" applyBorder="1" applyAlignment="1">
      <alignment horizontal="center" vertical="center" wrapText="1"/>
    </xf>
    <xf numFmtId="0" fontId="9" fillId="0" borderId="2" xfId="10" applyFont="1" applyFill="1" applyBorder="1" applyAlignment="1">
      <alignment horizontal="justify" vertical="center" wrapText="1"/>
    </xf>
    <xf numFmtId="0" fontId="9" fillId="0" borderId="4" xfId="10" applyFont="1" applyFill="1" applyBorder="1" applyAlignment="1">
      <alignment horizontal="justify" vertical="center" wrapText="1"/>
    </xf>
    <xf numFmtId="0" fontId="9" fillId="0" borderId="3" xfId="10" applyFont="1" applyFill="1" applyBorder="1" applyAlignment="1">
      <alignment horizontal="justify" vertical="center" wrapText="1"/>
    </xf>
    <xf numFmtId="0" fontId="9" fillId="0" borderId="2" xfId="10" applyFont="1" applyFill="1" applyBorder="1" applyAlignment="1">
      <alignment horizontal="center" vertical="center" wrapText="1"/>
    </xf>
    <xf numFmtId="14" fontId="9" fillId="0" borderId="4" xfId="10" applyNumberFormat="1" applyFont="1" applyFill="1" applyBorder="1" applyAlignment="1">
      <alignment horizontal="center" vertical="center" wrapText="1"/>
    </xf>
    <xf numFmtId="14" fontId="9" fillId="0" borderId="3" xfId="10" applyNumberFormat="1" applyFont="1" applyFill="1" applyBorder="1" applyAlignment="1">
      <alignment horizontal="center" vertical="center" wrapText="1"/>
    </xf>
    <xf numFmtId="9" fontId="9" fillId="0" borderId="4" xfId="10" applyNumberFormat="1" applyFont="1" applyFill="1" applyBorder="1" applyAlignment="1">
      <alignment horizontal="center" vertical="center" wrapText="1"/>
    </xf>
    <xf numFmtId="9" fontId="9" fillId="0" borderId="3" xfId="10" applyNumberFormat="1" applyFont="1" applyFill="1" applyBorder="1" applyAlignment="1">
      <alignment horizontal="center" vertical="center" wrapText="1"/>
    </xf>
    <xf numFmtId="9" fontId="9" fillId="0" borderId="2" xfId="10" applyNumberFormat="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 xfId="0" applyFont="1" applyBorder="1" applyAlignment="1">
      <alignment horizontal="justify" vertical="center" wrapText="1"/>
    </xf>
    <xf numFmtId="14" fontId="9" fillId="0" borderId="2" xfId="10" applyNumberFormat="1" applyFont="1" applyFill="1" applyBorder="1" applyAlignment="1">
      <alignment horizontal="center" vertical="center" wrapText="1"/>
    </xf>
    <xf numFmtId="9" fontId="9" fillId="0" borderId="1" xfId="10" applyNumberFormat="1" applyFont="1" applyFill="1" applyBorder="1" applyAlignment="1">
      <alignment horizontal="center" vertical="center" wrapText="1"/>
    </xf>
    <xf numFmtId="0" fontId="2" fillId="3" borderId="1" xfId="10" applyFont="1" applyFill="1" applyBorder="1" applyAlignment="1">
      <alignment horizontal="left" vertical="center" wrapText="1"/>
    </xf>
    <xf numFmtId="0" fontId="14" fillId="4" borderId="1" xfId="10" applyFont="1" applyFill="1" applyBorder="1" applyAlignment="1">
      <alignment horizontal="left" vertical="center" wrapText="1" readingOrder="1"/>
    </xf>
    <xf numFmtId="0" fontId="9" fillId="0" borderId="1" xfId="10" applyFont="1" applyFill="1" applyBorder="1" applyAlignment="1">
      <alignment horizontal="justify" vertical="center" wrapText="1"/>
    </xf>
    <xf numFmtId="0" fontId="9" fillId="0" borderId="2" xfId="10" applyFont="1" applyFill="1" applyBorder="1" applyAlignment="1">
      <alignment horizontal="left" vertical="center" wrapText="1"/>
    </xf>
    <xf numFmtId="0" fontId="9" fillId="0" borderId="4" xfId="10" applyFont="1" applyFill="1" applyBorder="1" applyAlignment="1">
      <alignment horizontal="left" vertical="center" wrapText="1"/>
    </xf>
    <xf numFmtId="0" fontId="9" fillId="0" borderId="3" xfId="10" applyFont="1" applyFill="1" applyBorder="1" applyAlignment="1">
      <alignment horizontal="left" vertical="center" wrapText="1"/>
    </xf>
    <xf numFmtId="0" fontId="10" fillId="0" borderId="1" xfId="0" applyFont="1" applyBorder="1" applyAlignment="1">
      <alignment horizontal="justify" vertical="center" wrapText="1"/>
    </xf>
    <xf numFmtId="0" fontId="2" fillId="16" borderId="3"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1" fillId="8" borderId="1" xfId="0" applyFont="1" applyFill="1" applyBorder="1" applyAlignment="1">
      <alignment horizontal="left" vertical="center" wrapText="1" readingOrder="1"/>
    </xf>
    <xf numFmtId="0" fontId="51" fillId="0" borderId="0" xfId="0" applyFont="1" applyAlignment="1">
      <alignment horizontal="center"/>
    </xf>
    <xf numFmtId="9" fontId="48" fillId="23" borderId="20" xfId="27" applyFont="1" applyFill="1" applyBorder="1" applyAlignment="1">
      <alignment horizontal="center" vertical="center" wrapText="1" readingOrder="1"/>
    </xf>
    <xf numFmtId="9" fontId="48" fillId="23" borderId="22" xfId="27" applyFont="1" applyFill="1" applyBorder="1" applyAlignment="1">
      <alignment horizontal="center" vertical="center" wrapText="1" readingOrder="1"/>
    </xf>
    <xf numFmtId="0" fontId="46" fillId="0" borderId="20"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20" xfId="0" applyFont="1" applyBorder="1" applyAlignment="1">
      <alignment horizontal="center" vertical="center"/>
    </xf>
    <xf numFmtId="0" fontId="46" fillId="0" borderId="22" xfId="0" applyFont="1" applyBorder="1" applyAlignment="1">
      <alignment horizontal="center" vertical="center"/>
    </xf>
    <xf numFmtId="9" fontId="48" fillId="11" borderId="20" xfId="27" applyFont="1" applyFill="1" applyBorder="1" applyAlignment="1">
      <alignment horizontal="center" vertical="center" wrapText="1" readingOrder="1"/>
    </xf>
    <xf numFmtId="9" fontId="48" fillId="11" borderId="22" xfId="27" applyFont="1" applyFill="1" applyBorder="1" applyAlignment="1">
      <alignment horizontal="center" vertical="center" wrapText="1" readingOrder="1"/>
    </xf>
    <xf numFmtId="0" fontId="42" fillId="24" borderId="8" xfId="0" applyFont="1" applyFill="1" applyBorder="1" applyAlignment="1">
      <alignment horizontal="center" wrapText="1"/>
    </xf>
    <xf numFmtId="0" fontId="42" fillId="24" borderId="10" xfId="0" applyFont="1" applyFill="1" applyBorder="1" applyAlignment="1">
      <alignment horizontal="center" wrapText="1"/>
    </xf>
    <xf numFmtId="0" fontId="42" fillId="24" borderId="1" xfId="0" applyFont="1" applyFill="1" applyBorder="1" applyAlignment="1">
      <alignment horizontal="center"/>
    </xf>
    <xf numFmtId="0" fontId="42" fillId="19" borderId="5" xfId="0" applyFont="1" applyFill="1" applyBorder="1" applyAlignment="1">
      <alignment horizontal="center" vertical="center" wrapText="1"/>
    </xf>
    <xf numFmtId="0" fontId="42" fillId="19" borderId="19" xfId="0" applyFont="1" applyFill="1" applyBorder="1" applyAlignment="1">
      <alignment horizontal="center" vertical="center" wrapText="1"/>
    </xf>
    <xf numFmtId="0" fontId="42" fillId="19" borderId="14" xfId="0" applyFont="1" applyFill="1" applyBorder="1" applyAlignment="1">
      <alignment horizontal="center" vertical="center" wrapText="1"/>
    </xf>
    <xf numFmtId="10" fontId="26" fillId="11" borderId="1" xfId="27" applyNumberFormat="1" applyFont="1" applyFill="1" applyBorder="1" applyAlignment="1">
      <alignment horizontal="center" vertical="center"/>
    </xf>
  </cellXfs>
  <cellStyles count="33">
    <cellStyle name="Hipervínculo" xfId="31" builtinId="8"/>
    <cellStyle name="Millares" xfId="24" builtinId="3"/>
    <cellStyle name="Millares [0]" xfId="25" builtinId="6"/>
    <cellStyle name="Millares [0] 2" xfId="3" xr:uid="{00000000-0005-0000-0000-000002000000}"/>
    <cellStyle name="Millares [0] 2 2" xfId="29" xr:uid="{00000000-0005-0000-0000-000003000000}"/>
    <cellStyle name="Millares [0] 3" xfId="32" xr:uid="{FAB221BA-1215-45EA-A047-13275B7F3A64}"/>
    <cellStyle name="Millares 10" xfId="23" xr:uid="{00000000-0005-0000-0000-000004000000}"/>
    <cellStyle name="Millares 2" xfId="4" xr:uid="{00000000-0005-0000-0000-000005000000}"/>
    <cellStyle name="Millares 2 2" xfId="5" xr:uid="{00000000-0005-0000-0000-000006000000}"/>
    <cellStyle name="Millares 3" xfId="2" xr:uid="{00000000-0005-0000-0000-000007000000}"/>
    <cellStyle name="Millares 4" xfId="17" xr:uid="{00000000-0005-0000-0000-000008000000}"/>
    <cellStyle name="Millares 5" xfId="20" xr:uid="{00000000-0005-0000-0000-000009000000}"/>
    <cellStyle name="Millares 6" xfId="18" xr:uid="{00000000-0005-0000-0000-00000A000000}"/>
    <cellStyle name="Millares 7" xfId="19" xr:uid="{00000000-0005-0000-0000-00000B000000}"/>
    <cellStyle name="Millares 8" xfId="21" xr:uid="{00000000-0005-0000-0000-00000C000000}"/>
    <cellStyle name="Millares 9" xfId="22" xr:uid="{00000000-0005-0000-0000-00000D000000}"/>
    <cellStyle name="Moneda" xfId="26" builtinId="4"/>
    <cellStyle name="Moneda 2" xfId="7" xr:uid="{00000000-0005-0000-0000-00000F000000}"/>
    <cellStyle name="Moneda 3" xfId="6" xr:uid="{00000000-0005-0000-0000-000010000000}"/>
    <cellStyle name="Moneda 4" xfId="8" xr:uid="{00000000-0005-0000-0000-000011000000}"/>
    <cellStyle name="Moneda 5" xfId="9" xr:uid="{00000000-0005-0000-0000-000012000000}"/>
    <cellStyle name="Moneda 6" xfId="30" xr:uid="{00000000-0005-0000-0000-000013000000}"/>
    <cellStyle name="Normal" xfId="0" builtinId="0"/>
    <cellStyle name="Normal 2" xfId="10" xr:uid="{00000000-0005-0000-0000-000015000000}"/>
    <cellStyle name="Normal 2 10" xfId="11" xr:uid="{00000000-0005-0000-0000-000016000000}"/>
    <cellStyle name="Normal 2 2" xfId="12" xr:uid="{00000000-0005-0000-0000-000017000000}"/>
    <cellStyle name="Normal 3" xfId="13" xr:uid="{00000000-0005-0000-0000-000018000000}"/>
    <cellStyle name="Normal 4" xfId="1" xr:uid="{00000000-0005-0000-0000-000019000000}"/>
    <cellStyle name="Normal 5" xfId="28" xr:uid="{00000000-0005-0000-0000-00001A000000}"/>
    <cellStyle name="Porcentaje" xfId="27" builtinId="5"/>
    <cellStyle name="Porcentaje 2" xfId="14" xr:uid="{00000000-0005-0000-0000-00001C000000}"/>
    <cellStyle name="Porcentual 2" xfId="15" xr:uid="{00000000-0005-0000-0000-00001D000000}"/>
    <cellStyle name="Porcentual 3" xfId="1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100" b="1">
                <a:latin typeface="Arial" panose="020B0604020202020204" pitchFamily="34" charset="0"/>
                <a:cs typeface="Arial" panose="020B0604020202020204" pitchFamily="34" charset="0"/>
              </a:rPr>
              <a:t>Seguimiento Plan Sectorial 2017 - Tercer</a:t>
            </a:r>
            <a:r>
              <a:rPr lang="es-ES" sz="1100" b="1" baseline="0">
                <a:latin typeface="Arial" panose="020B0604020202020204" pitchFamily="34" charset="0"/>
                <a:cs typeface="Arial" panose="020B0604020202020204" pitchFamily="34" charset="0"/>
              </a:rPr>
              <a:t> Trimestre</a:t>
            </a:r>
            <a:endParaRPr lang="es-ES" sz="11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ENTIDAD'!$B$4:$K$4</c:f>
            </c:numRef>
          </c:val>
          <c:extLst>
            <c:ext xmlns:c16="http://schemas.microsoft.com/office/drawing/2014/chart" uri="{C3380CC4-5D6E-409C-BE32-E72D297353CC}">
              <c16:uniqueId val="{00000000-472E-4CBE-BF27-538B982B148C}"/>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ENTIDAD'!$B$5:$K$5</c:f>
            </c:numRef>
          </c:val>
          <c:extLst>
            <c:ext xmlns:c16="http://schemas.microsoft.com/office/drawing/2014/chart" uri="{C3380CC4-5D6E-409C-BE32-E72D297353CC}">
              <c16:uniqueId val="{00000001-472E-4CBE-BF27-538B982B148C}"/>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ENTIDAD'!$B$6:$K$6</c:f>
            </c:numRef>
          </c:val>
          <c:extLst>
            <c:ext xmlns:c16="http://schemas.microsoft.com/office/drawing/2014/chart" uri="{C3380CC4-5D6E-409C-BE32-E72D297353CC}">
              <c16:uniqueId val="{00000002-472E-4CBE-BF27-538B982B148C}"/>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ENTIDAD'!$B$7:$K$7</c:f>
            </c:numRef>
          </c:val>
          <c:extLst>
            <c:ext xmlns:c16="http://schemas.microsoft.com/office/drawing/2014/chart" uri="{C3380CC4-5D6E-409C-BE32-E72D297353CC}">
              <c16:uniqueId val="{00000003-472E-4CBE-BF27-538B982B148C}"/>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ENTIDAD'!$B$8:$K$8</c:f>
            </c:numRef>
          </c:val>
          <c:extLst>
            <c:ext xmlns:c16="http://schemas.microsoft.com/office/drawing/2014/chart" uri="{C3380CC4-5D6E-409C-BE32-E72D297353CC}">
              <c16:uniqueId val="{00000004-472E-4CBE-BF27-538B982B148C}"/>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ENTIDAD'!$B$9:$K$9</c:f>
            </c:numRef>
          </c:val>
          <c:extLst>
            <c:ext xmlns:c16="http://schemas.microsoft.com/office/drawing/2014/chart" uri="{C3380CC4-5D6E-409C-BE32-E72D297353CC}">
              <c16:uniqueId val="{00000005-472E-4CBE-BF27-538B982B148C}"/>
            </c:ext>
          </c:extLst>
        </c:ser>
        <c: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ENTIDAD'!$B$10:$K$10</c:f>
            </c:numRef>
          </c:val>
          <c:extLst>
            <c:ext xmlns:c16="http://schemas.microsoft.com/office/drawing/2014/chart" uri="{C3380CC4-5D6E-409C-BE32-E72D297353CC}">
              <c16:uniqueId val="{00000006-472E-4CBE-BF27-538B982B148C}"/>
            </c:ext>
          </c:extLst>
        </c:ser>
        <c: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ENTIDAD'!$B$11:$K$11</c:f>
            </c:numRef>
          </c:val>
          <c:extLst>
            <c:ext xmlns:c16="http://schemas.microsoft.com/office/drawing/2014/chart" uri="{C3380CC4-5D6E-409C-BE32-E72D297353CC}">
              <c16:uniqueId val="{00000007-472E-4CBE-BF27-538B982B148C}"/>
            </c:ext>
          </c:extLst>
        </c:ser>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ENTIDAD'!$B$12:$K$12</c:f>
            </c:numRef>
          </c:val>
          <c:extLst>
            <c:ext xmlns:c16="http://schemas.microsoft.com/office/drawing/2014/chart" uri="{C3380CC4-5D6E-409C-BE32-E72D297353CC}">
              <c16:uniqueId val="{00000008-472E-4CBE-BF27-538B982B148C}"/>
            </c:ext>
          </c:extLst>
        </c:ser>
        <c:ser>
          <c:idx val="9"/>
          <c:order val="9"/>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ENTIDAD'!$B$13:$K$13</c:f>
            </c:numRef>
          </c:val>
          <c:extLst>
            <c:ext xmlns:c16="http://schemas.microsoft.com/office/drawing/2014/chart" uri="{C3380CC4-5D6E-409C-BE32-E72D297353CC}">
              <c16:uniqueId val="{00000009-472E-4CBE-BF27-538B982B148C}"/>
            </c:ext>
          </c:extLst>
        </c:ser>
        <c:ser>
          <c:idx val="10"/>
          <c:order val="10"/>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ENTIDAD'!$B$14:$K$14</c:f>
            </c:numRef>
          </c:val>
          <c:extLst>
            <c:ext xmlns:c16="http://schemas.microsoft.com/office/drawing/2014/chart" uri="{C3380CC4-5D6E-409C-BE32-E72D297353CC}">
              <c16:uniqueId val="{0000000A-472E-4CBE-BF27-538B982B148C}"/>
            </c:ext>
          </c:extLst>
        </c:ser>
        <c:ser>
          <c:idx val="11"/>
          <c:order val="11"/>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ENTIDAD'!$B$15:$K$15</c:f>
            </c:numRef>
          </c:val>
          <c:extLst>
            <c:ext xmlns:c16="http://schemas.microsoft.com/office/drawing/2014/chart" uri="{C3380CC4-5D6E-409C-BE32-E72D297353CC}">
              <c16:uniqueId val="{0000000B-472E-4CBE-BF27-538B982B148C}"/>
            </c:ext>
          </c:extLst>
        </c:ser>
        <c:ser>
          <c:idx val="12"/>
          <c:order val="12"/>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ENTIDAD'!$B$16:$K$16</c:f>
            </c:numRef>
          </c:val>
          <c:extLst>
            <c:ext xmlns:c16="http://schemas.microsoft.com/office/drawing/2014/chart" uri="{C3380CC4-5D6E-409C-BE32-E72D297353CC}">
              <c16:uniqueId val="{0000000C-472E-4CBE-BF27-538B982B148C}"/>
            </c:ext>
          </c:extLst>
        </c:ser>
        <c:ser>
          <c:idx val="13"/>
          <c:order val="13"/>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ENTIDAD'!$B$17:$K$17</c:f>
            </c:numRef>
          </c:val>
          <c:extLst>
            <c:ext xmlns:c16="http://schemas.microsoft.com/office/drawing/2014/chart" uri="{C3380CC4-5D6E-409C-BE32-E72D297353CC}">
              <c16:uniqueId val="{0000000D-472E-4CBE-BF27-538B982B148C}"/>
            </c:ext>
          </c:extLst>
        </c:ser>
        <c:ser>
          <c:idx val="14"/>
          <c:order val="14"/>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ENTIDAD'!$B$18:$K$18</c:f>
            </c:numRef>
          </c:val>
          <c:extLst>
            <c:ext xmlns:c16="http://schemas.microsoft.com/office/drawing/2014/chart" uri="{C3380CC4-5D6E-409C-BE32-E72D297353CC}">
              <c16:uniqueId val="{0000000E-472E-4CBE-BF27-538B982B148C}"/>
            </c:ext>
          </c:extLst>
        </c:ser>
        <c:ser>
          <c:idx val="15"/>
          <c:order val="15"/>
          <c:spPr>
            <a:solidFill>
              <a:schemeClr val="tx2">
                <a:lumMod val="60000"/>
                <a:lumOff val="40000"/>
              </a:schemeClr>
            </a:solidFill>
            <a:ln>
              <a:noFill/>
            </a:ln>
            <a:effectLst/>
          </c:spPr>
          <c:invertIfNegative val="0"/>
          <c:dPt>
            <c:idx val="0"/>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0-472E-4CBE-BF27-538B982B148C}"/>
              </c:ext>
            </c:extLst>
          </c:dPt>
          <c:dPt>
            <c:idx val="1"/>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2-472E-4CBE-BF27-538B982B148C}"/>
              </c:ext>
            </c:extLst>
          </c:dPt>
          <c:dPt>
            <c:idx val="2"/>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4-472E-4CBE-BF27-538B982B148C}"/>
              </c:ext>
            </c:extLst>
          </c:dPt>
          <c:dPt>
            <c:idx val="3"/>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6-472E-4CBE-BF27-538B982B148C}"/>
              </c:ext>
            </c:extLst>
          </c:dPt>
          <c:dPt>
            <c:idx val="4"/>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8-472E-4CBE-BF27-538B982B148C}"/>
              </c:ext>
            </c:extLst>
          </c:dPt>
          <c:dPt>
            <c:idx val="5"/>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A-472E-4CBE-BF27-538B982B148C}"/>
              </c:ext>
            </c:extLst>
          </c:dPt>
          <c:dPt>
            <c:idx val="6"/>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C-472E-4CBE-BF27-538B982B148C}"/>
              </c:ext>
            </c:extLst>
          </c:dPt>
          <c:dPt>
            <c:idx val="7"/>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1E-472E-4CBE-BF27-538B982B148C}"/>
              </c:ext>
            </c:extLst>
          </c:dPt>
          <c:dPt>
            <c:idx val="8"/>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20-472E-4CBE-BF27-538B982B148C}"/>
              </c:ext>
            </c:extLst>
          </c:dPt>
          <c:dPt>
            <c:idx val="9"/>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22-472E-4CBE-BF27-538B982B148C}"/>
              </c:ext>
            </c:extLst>
          </c:dPt>
          <c:dLbls>
            <c:dLbl>
              <c:idx val="0"/>
              <c:layout>
                <c:manualLayout>
                  <c:x val="0"/>
                  <c:y val="-3.15688500462222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72E-4CBE-BF27-538B982B148C}"/>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ENTIDAD'!$B$19:$K$19</c:f>
              <c:numCache>
                <c:formatCode>0.00%</c:formatCode>
                <c:ptCount val="10"/>
                <c:pt idx="0">
                  <c:v>0.7255625</c:v>
                </c:pt>
                <c:pt idx="1">
                  <c:v>0.72560000000000002</c:v>
                </c:pt>
                <c:pt idx="2">
                  <c:v>0.72560000000000002</c:v>
                </c:pt>
                <c:pt idx="3">
                  <c:v>0.72560000000000002</c:v>
                </c:pt>
                <c:pt idx="4">
                  <c:v>0.72560000000000002</c:v>
                </c:pt>
                <c:pt idx="5">
                  <c:v>0.72560000000000002</c:v>
                </c:pt>
                <c:pt idx="6">
                  <c:v>0.72560000000000002</c:v>
                </c:pt>
                <c:pt idx="7">
                  <c:v>0.72560000000000002</c:v>
                </c:pt>
                <c:pt idx="8">
                  <c:v>0.72560000000000002</c:v>
                </c:pt>
                <c:pt idx="9">
                  <c:v>0.72560000000000002</c:v>
                </c:pt>
              </c:numCache>
            </c:numRef>
          </c:val>
          <c:extLst>
            <c:ext xmlns:c16="http://schemas.microsoft.com/office/drawing/2014/chart" uri="{C3380CC4-5D6E-409C-BE32-E72D297353CC}">
              <c16:uniqueId val="{00000023-472E-4CBE-BF27-538B982B148C}"/>
            </c:ext>
          </c:extLst>
        </c:ser>
        <c:ser>
          <c:idx val="16"/>
          <c:order val="16"/>
          <c:spPr>
            <a:solidFill>
              <a:schemeClr val="accent5">
                <a:lumMod val="80000"/>
                <a:lumOff val="20000"/>
              </a:schemeClr>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25-472E-4CBE-BF27-538B982B148C}"/>
              </c:ext>
            </c:extLst>
          </c:dPt>
          <c:dPt>
            <c:idx val="1"/>
            <c:invertIfNegative val="0"/>
            <c:bubble3D val="0"/>
            <c:spPr>
              <a:solidFill>
                <a:srgbClr val="FFC000"/>
              </a:solidFill>
              <a:ln>
                <a:noFill/>
              </a:ln>
              <a:effectLst/>
            </c:spPr>
            <c:extLst>
              <c:ext xmlns:c16="http://schemas.microsoft.com/office/drawing/2014/chart" uri="{C3380CC4-5D6E-409C-BE32-E72D297353CC}">
                <c16:uniqueId val="{00000027-472E-4CBE-BF27-538B982B148C}"/>
              </c:ext>
            </c:extLst>
          </c:dPt>
          <c:dPt>
            <c:idx val="2"/>
            <c:invertIfNegative val="0"/>
            <c:bubble3D val="0"/>
            <c:spPr>
              <a:solidFill>
                <a:srgbClr val="FFFF00"/>
              </a:solidFill>
              <a:ln>
                <a:noFill/>
              </a:ln>
              <a:effectLst/>
            </c:spPr>
            <c:extLst>
              <c:ext xmlns:c16="http://schemas.microsoft.com/office/drawing/2014/chart" uri="{C3380CC4-5D6E-409C-BE32-E72D297353CC}">
                <c16:uniqueId val="{00000029-472E-4CBE-BF27-538B982B148C}"/>
              </c:ext>
            </c:extLst>
          </c:dPt>
          <c:dPt>
            <c:idx val="3"/>
            <c:invertIfNegative val="0"/>
            <c:bubble3D val="0"/>
            <c:spPr>
              <a:solidFill>
                <a:srgbClr val="FFFF00"/>
              </a:solidFill>
              <a:ln>
                <a:noFill/>
              </a:ln>
              <a:effectLst/>
            </c:spPr>
            <c:extLst>
              <c:ext xmlns:c16="http://schemas.microsoft.com/office/drawing/2014/chart" uri="{C3380CC4-5D6E-409C-BE32-E72D297353CC}">
                <c16:uniqueId val="{0000002B-472E-4CBE-BF27-538B982B148C}"/>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2D-472E-4CBE-BF27-538B982B148C}"/>
              </c:ext>
            </c:extLst>
          </c:dPt>
          <c:dPt>
            <c:idx val="5"/>
            <c:invertIfNegative val="0"/>
            <c:bubble3D val="0"/>
            <c:spPr>
              <a:solidFill>
                <a:srgbClr val="FFFF00"/>
              </a:solidFill>
              <a:ln>
                <a:noFill/>
              </a:ln>
              <a:effectLst/>
            </c:spPr>
            <c:extLst>
              <c:ext xmlns:c16="http://schemas.microsoft.com/office/drawing/2014/chart" uri="{C3380CC4-5D6E-409C-BE32-E72D297353CC}">
                <c16:uniqueId val="{0000002F-472E-4CBE-BF27-538B982B148C}"/>
              </c:ext>
            </c:extLst>
          </c:dPt>
          <c:dPt>
            <c:idx val="6"/>
            <c:invertIfNegative val="0"/>
            <c:bubble3D val="0"/>
            <c:spPr>
              <a:solidFill>
                <a:srgbClr val="FFFF00"/>
              </a:solidFill>
              <a:ln>
                <a:noFill/>
              </a:ln>
              <a:effectLst/>
            </c:spPr>
            <c:extLst>
              <c:ext xmlns:c16="http://schemas.microsoft.com/office/drawing/2014/chart" uri="{C3380CC4-5D6E-409C-BE32-E72D297353CC}">
                <c16:uniqueId val="{00000031-472E-4CBE-BF27-538B982B148C}"/>
              </c:ext>
            </c:extLst>
          </c:dPt>
          <c:dPt>
            <c:idx val="7"/>
            <c:invertIfNegative val="0"/>
            <c:bubble3D val="0"/>
            <c:spPr>
              <a:solidFill>
                <a:schemeClr val="accent2">
                  <a:lumMod val="75000"/>
                </a:schemeClr>
              </a:solidFill>
              <a:ln>
                <a:noFill/>
              </a:ln>
              <a:effectLst/>
            </c:spPr>
            <c:extLst>
              <c:ext xmlns:c16="http://schemas.microsoft.com/office/drawing/2014/chart" uri="{C3380CC4-5D6E-409C-BE32-E72D297353CC}">
                <c16:uniqueId val="{00000033-472E-4CBE-BF27-538B982B148C}"/>
              </c:ext>
            </c:extLst>
          </c:dPt>
          <c:dPt>
            <c:idx val="8"/>
            <c:invertIfNegative val="0"/>
            <c:bubble3D val="0"/>
            <c:spPr>
              <a:solidFill>
                <a:srgbClr val="FFFF00"/>
              </a:solidFill>
              <a:ln>
                <a:noFill/>
              </a:ln>
              <a:effectLst/>
            </c:spPr>
            <c:extLst>
              <c:ext xmlns:c16="http://schemas.microsoft.com/office/drawing/2014/chart" uri="{C3380CC4-5D6E-409C-BE32-E72D297353CC}">
                <c16:uniqueId val="{00000035-472E-4CBE-BF27-538B982B148C}"/>
              </c:ext>
            </c:extLst>
          </c:dPt>
          <c:dPt>
            <c:idx val="9"/>
            <c:invertIfNegative val="0"/>
            <c:bubble3D val="0"/>
            <c:spPr>
              <a:solidFill>
                <a:schemeClr val="accent2">
                  <a:lumMod val="75000"/>
                </a:schemeClr>
              </a:solidFill>
              <a:ln>
                <a:noFill/>
              </a:ln>
              <a:effectLst/>
            </c:spPr>
            <c:extLst>
              <c:ext xmlns:c16="http://schemas.microsoft.com/office/drawing/2014/chart" uri="{C3380CC4-5D6E-409C-BE32-E72D297353CC}">
                <c16:uniqueId val="{00000037-472E-4CBE-BF27-538B982B148C}"/>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POR ENTIDAD'!$B$3:$K$3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'GRAFICA POR ENTIDAD'!$B$20:$K$20</c:f>
              <c:numCache>
                <c:formatCode>0.00%</c:formatCode>
                <c:ptCount val="10"/>
                <c:pt idx="0">
                  <c:v>0.66847500000000004</c:v>
                </c:pt>
                <c:pt idx="1">
                  <c:v>0.71763500000000002</c:v>
                </c:pt>
                <c:pt idx="2">
                  <c:v>0.59983750000000002</c:v>
                </c:pt>
                <c:pt idx="3">
                  <c:v>0.67451000000000016</c:v>
                </c:pt>
                <c:pt idx="4">
                  <c:v>0.39124999999999999</c:v>
                </c:pt>
                <c:pt idx="5">
                  <c:v>0.62863999999999998</c:v>
                </c:pt>
                <c:pt idx="6">
                  <c:v>0.530775</c:v>
                </c:pt>
                <c:pt idx="7">
                  <c:v>0.63929000000000002</c:v>
                </c:pt>
                <c:pt idx="8">
                  <c:v>0.6951250000000001</c:v>
                </c:pt>
                <c:pt idx="9">
                  <c:v>0.80500000000000016</c:v>
                </c:pt>
              </c:numCache>
            </c:numRef>
          </c:val>
          <c:extLst>
            <c:ext xmlns:c16="http://schemas.microsoft.com/office/drawing/2014/chart" uri="{C3380CC4-5D6E-409C-BE32-E72D297353CC}">
              <c16:uniqueId val="{00000038-472E-4CBE-BF27-538B982B148C}"/>
            </c:ext>
          </c:extLst>
        </c:ser>
        <c:dLbls>
          <c:dLblPos val="outEnd"/>
          <c:showLegendKey val="0"/>
          <c:showVal val="1"/>
          <c:showCatName val="0"/>
          <c:showSerName val="0"/>
          <c:showPercent val="0"/>
          <c:showBubbleSize val="0"/>
        </c:dLbls>
        <c:gapWidth val="219"/>
        <c:overlap val="-27"/>
        <c:axId val="388353408"/>
        <c:axId val="383582144"/>
      </c:barChart>
      <c:catAx>
        <c:axId val="38835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83582144"/>
        <c:crosses val="autoZero"/>
        <c:auto val="1"/>
        <c:lblAlgn val="ctr"/>
        <c:lblOffset val="100"/>
        <c:noMultiLvlLbl val="0"/>
      </c:catAx>
      <c:valAx>
        <c:axId val="383582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88353408"/>
        <c:crosses val="autoZero"/>
        <c:crossBetween val="between"/>
      </c:valAx>
      <c:spPr>
        <a:noFill/>
        <a:ln>
          <a:noFill/>
        </a:ln>
        <a:effectLst/>
      </c:spPr>
    </c:plotArea>
    <c:plotVisOnly val="1"/>
    <c:dispBlanksAs val="gap"/>
    <c:showDLblsOverMax val="0"/>
  </c:chart>
  <c:spPr>
    <a:solidFill>
      <a:schemeClr val="bg1"/>
    </a:solidFill>
    <a:ln w="38100" cap="flat" cmpd="sng" algn="ctr">
      <a:solidFill>
        <a:srgbClr val="0070C0"/>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Tablas_grafica!$A$24</c:f>
              <c:strCache>
                <c:ptCount val="1"/>
                <c:pt idx="0">
                  <c:v>Gestiòn Misional y de Gobierno</c:v>
                </c:pt>
              </c:strCache>
            </c:strRef>
          </c:tx>
          <c:spPr>
            <a:solidFill>
              <a:schemeClr val="accent1">
                <a:lumMod val="75000"/>
              </a:schemeClr>
            </a:solidFill>
            <a:ln w="9525" cap="flat" cmpd="sng" algn="ctr">
              <a:no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Tablas_grafica!$B$23:$K$23</c:f>
              <c:strCache>
                <c:ptCount val="10"/>
                <c:pt idx="0">
                  <c:v>ICFES</c:v>
                </c:pt>
                <c:pt idx="1">
                  <c:v>ICETEX</c:v>
                </c:pt>
                <c:pt idx="2">
                  <c:v>INCI</c:v>
                </c:pt>
                <c:pt idx="3">
                  <c:v>INSOR</c:v>
                </c:pt>
                <c:pt idx="4">
                  <c:v>FODESEP</c:v>
                </c:pt>
                <c:pt idx="5">
                  <c:v>INTENALCO</c:v>
                </c:pt>
                <c:pt idx="6">
                  <c:v>ETITC</c:v>
                </c:pt>
                <c:pt idx="7">
                  <c:v>INFOTEP SAN ANDRES</c:v>
                </c:pt>
                <c:pt idx="8">
                  <c:v>INFOTEP SAN JUAN DEL CESAR</c:v>
                </c:pt>
                <c:pt idx="9">
                  <c:v>ITFIT</c:v>
                </c:pt>
              </c:strCache>
            </c:strRef>
          </c:cat>
          <c:val>
            <c:numRef>
              <c:f>Tablas_grafica!$B$24:$K$24</c:f>
              <c:numCache>
                <c:formatCode>0.0%</c:formatCode>
                <c:ptCount val="10"/>
                <c:pt idx="0">
                  <c:v>0.45</c:v>
                </c:pt>
                <c:pt idx="1">
                  <c:v>0.5</c:v>
                </c:pt>
                <c:pt idx="2">
                  <c:v>0.47</c:v>
                </c:pt>
                <c:pt idx="3">
                  <c:v>0.48599999999999999</c:v>
                </c:pt>
                <c:pt idx="4">
                  <c:v>0.17</c:v>
                </c:pt>
                <c:pt idx="5">
                  <c:v>0.40400000000000003</c:v>
                </c:pt>
                <c:pt idx="6">
                  <c:v>0.12</c:v>
                </c:pt>
                <c:pt idx="7">
                  <c:v>0.625</c:v>
                </c:pt>
                <c:pt idx="8">
                  <c:v>0.7</c:v>
                </c:pt>
                <c:pt idx="9">
                  <c:v>0.8</c:v>
                </c:pt>
              </c:numCache>
            </c:numRef>
          </c:val>
          <c:extLst>
            <c:ext xmlns:c16="http://schemas.microsoft.com/office/drawing/2014/chart" uri="{C3380CC4-5D6E-409C-BE32-E72D297353CC}">
              <c16:uniqueId val="{00000000-29FF-49C7-ABD9-8A334070213B}"/>
            </c:ext>
          </c:extLst>
        </c:ser>
        <c:dLbls>
          <c:dLblPos val="inEnd"/>
          <c:showLegendKey val="0"/>
          <c:showVal val="1"/>
          <c:showCatName val="0"/>
          <c:showSerName val="0"/>
          <c:showPercent val="0"/>
          <c:showBubbleSize val="0"/>
        </c:dLbls>
        <c:gapWidth val="65"/>
        <c:axId val="352111232"/>
        <c:axId val="388048272"/>
      </c:barChart>
      <c:catAx>
        <c:axId val="35211123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388048272"/>
        <c:crosses val="autoZero"/>
        <c:auto val="1"/>
        <c:lblAlgn val="ctr"/>
        <c:lblOffset val="100"/>
        <c:noMultiLvlLbl val="0"/>
      </c:catAx>
      <c:valAx>
        <c:axId val="38804827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352111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b="1"/>
              <a:t>Plan de Acción Sectorial</a:t>
            </a:r>
          </a:p>
          <a:p>
            <a:pPr>
              <a:defRPr b="1"/>
            </a:pPr>
            <a:r>
              <a:rPr lang="es-ES" b="1"/>
              <a:t>Consolidado por polìtica III Trimestre</a:t>
            </a:r>
          </a:p>
        </c:rich>
      </c:tx>
      <c:layout>
        <c:manualLayout>
          <c:xMode val="edge"/>
          <c:yMode val="edge"/>
          <c:x val="0.26200547340119068"/>
          <c:y val="2.699530979680171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48203113825867577"/>
          <c:y val="0.19938572719060524"/>
          <c:w val="0.46928557295410417"/>
          <c:h val="0.63774747668736531"/>
        </c:manualLayout>
      </c:layout>
      <c:barChart>
        <c:barDir val="bar"/>
        <c:grouping val="clustered"/>
        <c:varyColors val="0"/>
        <c:ser>
          <c:idx val="0"/>
          <c:order val="0"/>
          <c:tx>
            <c:strRef>
              <c:f>Consolidado_politica!$B$2</c:f>
              <c:strCache>
                <c:ptCount val="1"/>
                <c:pt idx="0">
                  <c:v>PROGRAMADO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Consolidado_politica!$B$3:$B$7</c:f>
            </c:numRef>
          </c:val>
          <c:extLst>
            <c:ext xmlns:c16="http://schemas.microsoft.com/office/drawing/2014/chart" uri="{C3380CC4-5D6E-409C-BE32-E72D297353CC}">
              <c16:uniqueId val="{00000000-8269-41BD-98B2-2776B4ADE516}"/>
            </c:ext>
          </c:extLst>
        </c:ser>
        <c:ser>
          <c:idx val="1"/>
          <c:order val="1"/>
          <c:tx>
            <c:strRef>
              <c:f>Consolidado_politica!$C$2</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Consolidado_politica!$C$3:$C$7</c:f>
            </c:numRef>
          </c:val>
          <c:extLst>
            <c:ext xmlns:c16="http://schemas.microsoft.com/office/drawing/2014/chart" uri="{C3380CC4-5D6E-409C-BE32-E72D297353CC}">
              <c16:uniqueId val="{00000001-8269-41BD-98B2-2776B4ADE516}"/>
            </c:ext>
          </c:extLst>
        </c:ser>
        <c:ser>
          <c:idx val="2"/>
          <c:order val="2"/>
          <c:tx>
            <c:strRef>
              <c:f>Consolidado_politica!$D$2</c:f>
              <c:strCache>
                <c:ptCount val="1"/>
                <c:pt idx="0">
                  <c:v>PROGRAMADO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Consolidado_politica!$D$3:$D$7</c:f>
              <c:numCache>
                <c:formatCode>0.00%</c:formatCode>
                <c:ptCount val="5"/>
                <c:pt idx="0" formatCode="0%">
                  <c:v>0.75</c:v>
                </c:pt>
                <c:pt idx="1">
                  <c:v>0.71624999999999994</c:v>
                </c:pt>
                <c:pt idx="2">
                  <c:v>0.75</c:v>
                </c:pt>
                <c:pt idx="3">
                  <c:v>0.65</c:v>
                </c:pt>
                <c:pt idx="4">
                  <c:v>0.78599999999999992</c:v>
                </c:pt>
              </c:numCache>
            </c:numRef>
          </c:val>
          <c:extLst>
            <c:ext xmlns:c16="http://schemas.microsoft.com/office/drawing/2014/chart" uri="{C3380CC4-5D6E-409C-BE32-E72D297353CC}">
              <c16:uniqueId val="{00000002-8269-41BD-98B2-2776B4ADE516}"/>
            </c:ext>
          </c:extLst>
        </c:ser>
        <c:ser>
          <c:idx val="3"/>
          <c:order val="3"/>
          <c:tx>
            <c:strRef>
              <c:f>Consolidado_politica!$E$2</c:f>
              <c:strCache>
                <c:ptCount val="1"/>
                <c:pt idx="0">
                  <c:v>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Consolidado_politica!$A$3:$A$7</c:f>
              <c:strCache>
                <c:ptCount val="5"/>
                <c:pt idx="0">
                  <c:v>Gestión Misional y de Gobierno</c:v>
                </c:pt>
                <c:pt idx="1">
                  <c:v>Transparencia , Anticorrupción y Servicio al Ciudadano</c:v>
                </c:pt>
                <c:pt idx="2">
                  <c:v>Gestión del Talento Humano</c:v>
                </c:pt>
                <c:pt idx="3">
                  <c:v>Eficiencia Administrativa</c:v>
                </c:pt>
                <c:pt idx="4">
                  <c:v>Gestión Financiera</c:v>
                </c:pt>
              </c:strCache>
            </c:strRef>
          </c:cat>
          <c:val>
            <c:numRef>
              <c:f>Consolidado_politica!$E$3:$E$7</c:f>
              <c:numCache>
                <c:formatCode>0.00%</c:formatCode>
                <c:ptCount val="5"/>
                <c:pt idx="0">
                  <c:v>0.47249999999999998</c:v>
                </c:pt>
                <c:pt idx="1">
                  <c:v>0.62445624999999993</c:v>
                </c:pt>
                <c:pt idx="2">
                  <c:v>0.73581249999999998</c:v>
                </c:pt>
                <c:pt idx="3">
                  <c:v>0.6936500000000001</c:v>
                </c:pt>
                <c:pt idx="4">
                  <c:v>0.67900000000000005</c:v>
                </c:pt>
              </c:numCache>
            </c:numRef>
          </c:val>
          <c:extLst>
            <c:ext xmlns:c16="http://schemas.microsoft.com/office/drawing/2014/chart" uri="{C3380CC4-5D6E-409C-BE32-E72D297353CC}">
              <c16:uniqueId val="{00000003-8269-41BD-98B2-2776B4ADE516}"/>
            </c:ext>
          </c:extLst>
        </c:ser>
        <c:dLbls>
          <c:showLegendKey val="0"/>
          <c:showVal val="0"/>
          <c:showCatName val="0"/>
          <c:showSerName val="0"/>
          <c:showPercent val="0"/>
          <c:showBubbleSize val="0"/>
        </c:dLbls>
        <c:gapWidth val="182"/>
        <c:axId val="504668656"/>
        <c:axId val="504669488"/>
      </c:barChart>
      <c:catAx>
        <c:axId val="504668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4669488"/>
        <c:crosses val="autoZero"/>
        <c:auto val="1"/>
        <c:lblAlgn val="ctr"/>
        <c:lblOffset val="100"/>
        <c:noMultiLvlLbl val="0"/>
      </c:catAx>
      <c:valAx>
        <c:axId val="5046694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04668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13</xdr:col>
      <xdr:colOff>209550</xdr:colOff>
      <xdr:row>40</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10058400" cy="777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79374</xdr:colOff>
      <xdr:row>0</xdr:row>
      <xdr:rowOff>15875</xdr:rowOff>
    </xdr:from>
    <xdr:to>
      <xdr:col>1</xdr:col>
      <xdr:colOff>2421371</xdr:colOff>
      <xdr:row>3</xdr:row>
      <xdr:rowOff>444448</xdr:rowOff>
    </xdr:to>
    <xdr:pic>
      <xdr:nvPicPr>
        <xdr:cNvPr id="2" name="Imagen 46" descr="Recorte de pantall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4" y="15875"/>
          <a:ext cx="3886490" cy="14630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0</xdr:row>
      <xdr:rowOff>0</xdr:rowOff>
    </xdr:from>
    <xdr:to>
      <xdr:col>2</xdr:col>
      <xdr:colOff>571499</xdr:colOff>
      <xdr:row>4</xdr:row>
      <xdr:rowOff>27213</xdr:rowOff>
    </xdr:to>
    <xdr:pic>
      <xdr:nvPicPr>
        <xdr:cNvPr id="2" name="Imagen 46" descr="Recorte de pantalla">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 y="0"/>
          <a:ext cx="5347607" cy="1564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40822</xdr:colOff>
      <xdr:row>0</xdr:row>
      <xdr:rowOff>13609</xdr:rowOff>
    </xdr:from>
    <xdr:to>
      <xdr:col>2</xdr:col>
      <xdr:colOff>13608</xdr:colOff>
      <xdr:row>4</xdr:row>
      <xdr:rowOff>40822</xdr:rowOff>
    </xdr:to>
    <xdr:pic>
      <xdr:nvPicPr>
        <xdr:cNvPr id="3" name="Imagen 46" descr="Recorte de pantalla">
          <a:extLst>
            <a:ext uri="{FF2B5EF4-FFF2-40B4-BE49-F238E27FC236}">
              <a16:creationId xmlns:a16="http://schemas.microsoft.com/office/drawing/2014/main" id="{A6DF9A62-487C-499F-A535-9D42470BD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2" y="13609"/>
          <a:ext cx="5497286" cy="15920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79375</xdr:colOff>
      <xdr:row>0</xdr:row>
      <xdr:rowOff>15874</xdr:rowOff>
    </xdr:from>
    <xdr:to>
      <xdr:col>2</xdr:col>
      <xdr:colOff>68037</xdr:colOff>
      <xdr:row>3</xdr:row>
      <xdr:rowOff>571499</xdr:rowOff>
    </xdr:to>
    <xdr:pic>
      <xdr:nvPicPr>
        <xdr:cNvPr id="2" name="Imagen 46" descr="Recorte de pantalla">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5874"/>
          <a:ext cx="4873626" cy="15353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27214</xdr:colOff>
      <xdr:row>0</xdr:row>
      <xdr:rowOff>15875</xdr:rowOff>
    </xdr:from>
    <xdr:to>
      <xdr:col>2</xdr:col>
      <xdr:colOff>0</xdr:colOff>
      <xdr:row>3</xdr:row>
      <xdr:rowOff>476250</xdr:rowOff>
    </xdr:to>
    <xdr:pic>
      <xdr:nvPicPr>
        <xdr:cNvPr id="2" name="Imagen 46" descr="Recorte de pantalla">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 y="15875"/>
          <a:ext cx="4980215" cy="1440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1390649</xdr:colOff>
      <xdr:row>23</xdr:row>
      <xdr:rowOff>71435</xdr:rowOff>
    </xdr:from>
    <xdr:to>
      <xdr:col>9</xdr:col>
      <xdr:colOff>352425</xdr:colOff>
      <xdr:row>44</xdr:row>
      <xdr:rowOff>93888</xdr:rowOff>
    </xdr:to>
    <xdr:graphicFrame macro="">
      <xdr:nvGraphicFramePr>
        <xdr:cNvPr id="2" name="Gráfico 1">
          <a:extLst>
            <a:ext uri="{FF2B5EF4-FFF2-40B4-BE49-F238E27FC236}">
              <a16:creationId xmlns:a16="http://schemas.microsoft.com/office/drawing/2014/main" id="{E2AD4FFD-BA5C-4335-ACE3-4D2F1ADFF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314325</xdr:colOff>
      <xdr:row>26</xdr:row>
      <xdr:rowOff>152400</xdr:rowOff>
    </xdr:from>
    <xdr:to>
      <xdr:col>7</xdr:col>
      <xdr:colOff>314325</xdr:colOff>
      <xdr:row>41</xdr:row>
      <xdr:rowOff>38100</xdr:rowOff>
    </xdr:to>
    <xdr:graphicFrame macro="">
      <xdr:nvGraphicFramePr>
        <xdr:cNvPr id="2" name="Gráfico 1">
          <a:extLst>
            <a:ext uri="{FF2B5EF4-FFF2-40B4-BE49-F238E27FC236}">
              <a16:creationId xmlns:a16="http://schemas.microsoft.com/office/drawing/2014/main" id="{B8ED3245-60F1-4769-9B8A-047E2B786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295275</xdr:colOff>
      <xdr:row>11</xdr:row>
      <xdr:rowOff>161925</xdr:rowOff>
    </xdr:from>
    <xdr:to>
      <xdr:col>7</xdr:col>
      <xdr:colOff>323850</xdr:colOff>
      <xdr:row>32</xdr:row>
      <xdr:rowOff>161925</xdr:rowOff>
    </xdr:to>
    <xdr:graphicFrame macro="">
      <xdr:nvGraphicFramePr>
        <xdr:cNvPr id="2" name="Gráfico 1">
          <a:extLst>
            <a:ext uri="{FF2B5EF4-FFF2-40B4-BE49-F238E27FC236}">
              <a16:creationId xmlns:a16="http://schemas.microsoft.com/office/drawing/2014/main" id="{3AE2FDC8-DF2B-45DF-8200-6120D9592A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DO_2%20CICLO_2017/Planes%20de%20acci&#243;n%202017/PLAN%20SECTORIAL%202017/2do%20Trimestre/CONSOLIDADO%20SEMAFORIZADO%20ajustes%20ITFIP%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RTHA%20MEN%202017-JUNIO12345/PLAN%20DE%20ACCION/SECTORIAL/MATRIZ%20DE%20SEGUIMIENTO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ECTORIAL 2017"/>
      <sheetName val="GESTION MISIONAL Y DE GOBIERNO"/>
      <sheetName val="TRANSP. ANTICOR Y PARTIC CIUDAD"/>
      <sheetName val="GESTIÓN TALENTO HUMANO"/>
      <sheetName val="EFICIENCIA ADMINISTRATIVA"/>
      <sheetName val="GESTIÓN FINANCIERA"/>
      <sheetName val="CONSOLIDADO TOTAL"/>
      <sheetName val="GRAFICA POR ENTIDAD"/>
      <sheetName val="sdo"/>
      <sheetName val="Hoja2"/>
    </sheetNames>
    <sheetDataSet>
      <sheetData sheetId="0"/>
      <sheetData sheetId="1"/>
      <sheetData sheetId="2">
        <row r="35">
          <cell r="M35">
            <v>0.64500000000000002</v>
          </cell>
          <cell r="N35">
            <v>0.65999999999999992</v>
          </cell>
          <cell r="O35">
            <v>0.62</v>
          </cell>
          <cell r="P35">
            <v>0.67499999999999993</v>
          </cell>
          <cell r="Q35">
            <v>0.53800000000000003</v>
          </cell>
          <cell r="R35">
            <v>0.50900000000000012</v>
          </cell>
          <cell r="S35">
            <v>0.47999500000000006</v>
          </cell>
          <cell r="T35">
            <v>0.16250000000000001</v>
          </cell>
          <cell r="U35">
            <v>0.64500000000000002</v>
          </cell>
          <cell r="V35">
            <v>0.51500000000000001</v>
          </cell>
        </row>
        <row r="37">
          <cell r="M37">
            <v>0.129</v>
          </cell>
          <cell r="N37">
            <v>0.13199999999999998</v>
          </cell>
          <cell r="O37">
            <v>0.124</v>
          </cell>
          <cell r="P37">
            <v>0.13499999999999998</v>
          </cell>
          <cell r="Q37">
            <v>0.10760000000000002</v>
          </cell>
          <cell r="R37">
            <v>0.10180000000000003</v>
          </cell>
          <cell r="S37">
            <v>9.5999000000000015E-2</v>
          </cell>
          <cell r="T37">
            <v>3.2500000000000001E-2</v>
          </cell>
          <cell r="U37">
            <v>0.129</v>
          </cell>
          <cell r="V37">
            <v>0.10300000000000001</v>
          </cell>
        </row>
      </sheetData>
      <sheetData sheetId="3">
        <row r="51">
          <cell r="M51">
            <v>0.59933333333333338</v>
          </cell>
          <cell r="N51">
            <v>0.55600000000000005</v>
          </cell>
          <cell r="O51">
            <v>0.42841666666666667</v>
          </cell>
          <cell r="P51">
            <v>0.51541666666666663</v>
          </cell>
          <cell r="Q51">
            <v>0.20833333333333334</v>
          </cell>
          <cell r="R51">
            <v>0.45458333333333334</v>
          </cell>
          <cell r="S51">
            <v>0.46791000000000005</v>
          </cell>
          <cell r="T51">
            <v>0.49006666666666671</v>
          </cell>
          <cell r="U51">
            <v>0.33624999999999999</v>
          </cell>
          <cell r="V51">
            <v>0.48699999999999999</v>
          </cell>
        </row>
        <row r="53">
          <cell r="M53">
            <v>0.11986666666666668</v>
          </cell>
          <cell r="N53">
            <v>0.11120000000000002</v>
          </cell>
          <cell r="O53">
            <v>8.5683333333333334E-2</v>
          </cell>
          <cell r="P53">
            <v>0.10308333333333333</v>
          </cell>
          <cell r="Q53">
            <v>4.1666666666666671E-2</v>
          </cell>
          <cell r="R53">
            <v>9.0916666666666673E-2</v>
          </cell>
          <cell r="S53">
            <v>9.3582000000000012E-2</v>
          </cell>
          <cell r="T53">
            <v>9.8013333333333341E-2</v>
          </cell>
          <cell r="U53">
            <v>6.7250000000000004E-2</v>
          </cell>
          <cell r="V53">
            <v>9.74E-2</v>
          </cell>
        </row>
      </sheetData>
      <sheetData sheetId="4">
        <row r="33">
          <cell r="M33">
            <v>0.52974999999999994</v>
          </cell>
          <cell r="N33">
            <v>0.51924999999999999</v>
          </cell>
          <cell r="O33">
            <v>0.41912500000000003</v>
          </cell>
          <cell r="P33">
            <v>0.4405</v>
          </cell>
          <cell r="Q33">
            <v>0.26924999999999999</v>
          </cell>
          <cell r="R33">
            <v>0.46924999999999994</v>
          </cell>
          <cell r="S33">
            <v>0.46549999999999997</v>
          </cell>
          <cell r="T33">
            <v>0.14749999999999999</v>
          </cell>
          <cell r="U33">
            <v>0.38850000000000001</v>
          </cell>
          <cell r="V33">
            <v>0.27550000000000002</v>
          </cell>
        </row>
        <row r="35">
          <cell r="M35">
            <v>0.10594999999999999</v>
          </cell>
          <cell r="N35">
            <v>0.10385</v>
          </cell>
          <cell r="O35">
            <v>8.3825000000000011E-2</v>
          </cell>
          <cell r="P35">
            <v>8.8100000000000012E-2</v>
          </cell>
          <cell r="Q35">
            <v>5.3850000000000002E-2</v>
          </cell>
          <cell r="R35">
            <v>9.3849999999999989E-2</v>
          </cell>
          <cell r="S35">
            <v>9.3100000000000002E-2</v>
          </cell>
          <cell r="T35">
            <v>2.9499999999999998E-2</v>
          </cell>
          <cell r="U35">
            <v>7.7700000000000005E-2</v>
          </cell>
          <cell r="V35">
            <v>5.510000000000001E-2</v>
          </cell>
        </row>
      </sheetData>
      <sheetData sheetId="5">
        <row r="24">
          <cell r="M24">
            <v>0.55890000000000006</v>
          </cell>
          <cell r="N24">
            <v>0.77210000000000001</v>
          </cell>
          <cell r="O24">
            <v>0.40700000000000003</v>
          </cell>
          <cell r="P24">
            <v>0.34</v>
          </cell>
          <cell r="Q24">
            <v>0.55200000000000005</v>
          </cell>
          <cell r="R24">
            <v>0.59410000000000007</v>
          </cell>
          <cell r="S24">
            <v>0.40149999999999997</v>
          </cell>
          <cell r="T24">
            <v>0.45169999999999999</v>
          </cell>
          <cell r="U24">
            <v>0.55200000000000005</v>
          </cell>
          <cell r="V24">
            <v>0.37679999999999997</v>
          </cell>
        </row>
        <row r="26">
          <cell r="M26">
            <v>0.11178000000000002</v>
          </cell>
          <cell r="N26">
            <v>0.15442</v>
          </cell>
          <cell r="O26">
            <v>8.1400000000000014E-2</v>
          </cell>
          <cell r="P26">
            <v>6.8000000000000005E-2</v>
          </cell>
          <cell r="Q26">
            <v>0.11040000000000001</v>
          </cell>
          <cell r="R26">
            <v>0.11882000000000002</v>
          </cell>
          <cell r="S26">
            <v>8.0299999999999996E-2</v>
          </cell>
          <cell r="T26">
            <v>9.0340000000000004E-2</v>
          </cell>
          <cell r="U26">
            <v>0.11040000000000001</v>
          </cell>
          <cell r="V26">
            <v>7.5359999999999996E-2</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ECTORIAL 2017"/>
      <sheetName val="GESTION MISIONAL Y DE GOBIERNO"/>
      <sheetName val="TRANSP. ANTICOR Y PARTIC CIUDAD"/>
      <sheetName val="GESTIÓN TALENTO HUMANO"/>
      <sheetName val="EFICIENCIA ADMINISTRATIVA"/>
      <sheetName val="GESTIÓN FINANCIERA"/>
      <sheetName val="CONSOLIDADO TOTAL"/>
      <sheetName val="GRAFICA POR ENTIDAD"/>
      <sheetName val="CONSOLIDADO POR POLIT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drive.google.com/drive/folders/0B78WdVHnMq9Qc0FRQmpfUzlWUTA" TargetMode="External"/><Relationship Id="rId7" Type="http://schemas.openxmlformats.org/officeDocument/2006/relationships/vmlDrawing" Target="../drawings/vmlDrawing1.vml"/><Relationship Id="rId2" Type="http://schemas.openxmlformats.org/officeDocument/2006/relationships/hyperlink" Target="file:///\\172.16.10.2\seguimiento%20proyectos%20plan%20de%20acci&#243;n%202017\GESTION%20EDUCATIVA\REPOSITORIO\4.%20Modelo%20integral%20para%20la%20calidad\10%20entidades%20territoriales%20focalizadas" TargetMode="External"/><Relationship Id="rId1" Type="http://schemas.openxmlformats.org/officeDocument/2006/relationships/hyperlink" Target="http://www.icetex.gov.co/dnnpro5/Default.aspx?tabid=169"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file:///\\icfesserv5\Analisisitems$\index.html%0a%0aDocumentos%20y%20salidas%20de%20las%20corridas%20relacionadas%20con%20la%20calificaci&#243;n%20de%20Saber%203,5,%209%20y%20Saber%20TyT.%2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4" workbookViewId="0">
      <selection activeCell="P23" sqref="P23"/>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385B-BA2F-4C4C-9C6B-063134E04314}">
  <dimension ref="A1:E9"/>
  <sheetViews>
    <sheetView tabSelected="1" workbookViewId="0">
      <selection activeCell="K16" sqref="K16"/>
    </sheetView>
  </sheetViews>
  <sheetFormatPr baseColWidth="10" defaultRowHeight="14.25" x14ac:dyDescent="0.2"/>
  <cols>
    <col min="1" max="1" width="32.42578125" style="191" customWidth="1"/>
    <col min="2" max="3" width="0" style="191" hidden="1" customWidth="1"/>
    <col min="4" max="4" width="17.5703125" style="191" customWidth="1"/>
    <col min="5" max="5" width="20.42578125" style="191" customWidth="1"/>
    <col min="6" max="16384" width="11.42578125" style="191"/>
  </cols>
  <sheetData>
    <row r="1" spans="1:5" x14ac:dyDescent="0.2">
      <c r="B1" s="862" t="s">
        <v>1176</v>
      </c>
      <c r="C1" s="863"/>
      <c r="D1" s="864" t="s">
        <v>1177</v>
      </c>
      <c r="E1" s="864"/>
    </row>
    <row r="2" spans="1:5" ht="15" x14ac:dyDescent="0.25">
      <c r="A2" s="565" t="s">
        <v>739</v>
      </c>
      <c r="B2" s="542" t="s">
        <v>1178</v>
      </c>
      <c r="C2" s="542" t="s">
        <v>1179</v>
      </c>
      <c r="D2" s="542" t="s">
        <v>1178</v>
      </c>
      <c r="E2" s="542" t="s">
        <v>1179</v>
      </c>
    </row>
    <row r="3" spans="1:5" ht="15" x14ac:dyDescent="0.2">
      <c r="A3" s="543" t="s">
        <v>360</v>
      </c>
      <c r="B3" s="544">
        <v>0.25</v>
      </c>
      <c r="C3" s="545">
        <v>0.21</v>
      </c>
      <c r="D3" s="563">
        <v>0.75</v>
      </c>
      <c r="E3" s="868">
        <f>+Tablas_grafica!L24</f>
        <v>0.47249999999999998</v>
      </c>
    </row>
    <row r="4" spans="1:5" ht="28.5" x14ac:dyDescent="0.2">
      <c r="A4" s="543" t="s">
        <v>1180</v>
      </c>
      <c r="B4" s="546" t="e">
        <f>'[2]TRANSP. ANTICOR Y PARTIC CIUDAD'!B33</f>
        <v>#REF!</v>
      </c>
      <c r="C4" s="547">
        <v>0.37</v>
      </c>
      <c r="D4" s="548">
        <f>+'TRANSP. ANTICOR Y PARTIC CIUDAD'!F47</f>
        <v>0.71624999999999994</v>
      </c>
      <c r="E4" s="549">
        <f>+'CONSOLIDADO TOTAL'!L7</f>
        <v>0.62445624999999993</v>
      </c>
    </row>
    <row r="5" spans="1:5" x14ac:dyDescent="0.2">
      <c r="A5" s="543" t="s">
        <v>22</v>
      </c>
      <c r="B5" s="546" t="e">
        <f>'[2]GESTIÓN TALENTO HUMANO'!B49</f>
        <v>#REF!</v>
      </c>
      <c r="C5" s="547">
        <v>0.23</v>
      </c>
      <c r="D5" s="548">
        <f>+'GESTIÓN TALENTO HUMANO'!F37</f>
        <v>0.75</v>
      </c>
      <c r="E5" s="549">
        <f>+'CONSOLIDADO TOTAL'!L10</f>
        <v>0.73581249999999998</v>
      </c>
    </row>
    <row r="6" spans="1:5" x14ac:dyDescent="0.2">
      <c r="A6" s="543" t="s">
        <v>26</v>
      </c>
      <c r="B6" s="546" t="e">
        <f>'[2]EFICIENCIA ADMINISTRATIVA'!B31</f>
        <v>#REF!</v>
      </c>
      <c r="C6" s="547">
        <v>0.2</v>
      </c>
      <c r="D6" s="548">
        <f>+'EFICIENCIA ADMINISTRATIVA'!F26</f>
        <v>0.65</v>
      </c>
      <c r="E6" s="549">
        <f>+'CONSOLIDADO TOTAL'!L13</f>
        <v>0.6936500000000001</v>
      </c>
    </row>
    <row r="7" spans="1:5" ht="21.75" customHeight="1" x14ac:dyDescent="0.2">
      <c r="A7" s="543" t="s">
        <v>29</v>
      </c>
      <c r="B7" s="546" t="e">
        <f>'[2]GESTIÓN FINANCIERA'!B22</f>
        <v>#REF!</v>
      </c>
      <c r="C7" s="550">
        <v>0.32</v>
      </c>
      <c r="D7" s="548">
        <f>+'GESTIÓN FINANCIERA'!F34</f>
        <v>0.78599999999999992</v>
      </c>
      <c r="E7" s="549">
        <f>+'CONSOLIDADO TOTAL'!K16</f>
        <v>0.67900000000000005</v>
      </c>
    </row>
    <row r="8" spans="1:5" ht="20.25" customHeight="1" x14ac:dyDescent="0.2">
      <c r="A8" s="865" t="s">
        <v>1181</v>
      </c>
      <c r="B8" s="866"/>
      <c r="C8" s="866"/>
      <c r="D8" s="867"/>
      <c r="E8" s="564">
        <f>AVERAGE(E3:E7)</f>
        <v>0.64108374999999995</v>
      </c>
    </row>
    <row r="9" spans="1:5" x14ac:dyDescent="0.2">
      <c r="A9" s="551"/>
    </row>
  </sheetData>
  <mergeCells count="3">
    <mergeCell ref="B1:C1"/>
    <mergeCell ref="D1:E1"/>
    <mergeCell ref="A8:D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A241"/>
  <sheetViews>
    <sheetView topLeftCell="K200" zoomScale="70" zoomScaleNormal="70" workbookViewId="0">
      <selection activeCell="N214" sqref="N214"/>
    </sheetView>
  </sheetViews>
  <sheetFormatPr baseColWidth="10" defaultRowHeight="15.75" x14ac:dyDescent="0.25"/>
  <cols>
    <col min="1" max="1" width="23.140625" style="45" customWidth="1"/>
    <col min="2" max="2" width="37" style="45" customWidth="1"/>
    <col min="3" max="3" width="32.7109375" style="45" customWidth="1"/>
    <col min="4" max="4" width="21.42578125" style="45" customWidth="1"/>
    <col min="5" max="5" width="25.140625" style="45" customWidth="1"/>
    <col min="6" max="6" width="52.7109375" style="45" customWidth="1"/>
    <col min="7" max="7" width="67.140625" style="104" customWidth="1"/>
    <col min="8" max="8" width="46.42578125" style="45" customWidth="1"/>
    <col min="9" max="9" width="27.85546875" style="45" customWidth="1"/>
    <col min="10" max="10" width="31.140625" style="45" customWidth="1"/>
    <col min="11" max="11" width="70.85546875" style="45" customWidth="1"/>
    <col min="12" max="12" width="37.7109375" style="45" customWidth="1"/>
    <col min="13" max="13" width="25.7109375" style="45" customWidth="1"/>
    <col min="14" max="16" width="15.7109375" style="45" customWidth="1"/>
    <col min="17" max="17" width="64.28515625" style="45" hidden="1" customWidth="1"/>
    <col min="18" max="18" width="64.28515625" style="45" customWidth="1"/>
    <col min="19" max="21" width="31.140625" style="45" customWidth="1"/>
    <col min="22" max="16384" width="11.42578125" style="45"/>
  </cols>
  <sheetData>
    <row r="1" spans="1:27" customFormat="1" x14ac:dyDescent="0.25">
      <c r="A1" s="28"/>
      <c r="G1" s="101"/>
      <c r="H1" s="68" t="s">
        <v>470</v>
      </c>
      <c r="I1" s="68"/>
      <c r="J1" s="45"/>
      <c r="T1" s="45"/>
      <c r="U1" s="45"/>
    </row>
    <row r="2" spans="1:27" customFormat="1" x14ac:dyDescent="0.25">
      <c r="A2" s="28"/>
      <c r="G2" s="101"/>
      <c r="H2" s="68" t="s">
        <v>471</v>
      </c>
      <c r="I2" s="69"/>
      <c r="J2" s="45"/>
      <c r="T2" s="45"/>
      <c r="U2" s="45"/>
    </row>
    <row r="3" spans="1:27" customFormat="1" ht="47.25" customHeight="1" x14ac:dyDescent="0.25">
      <c r="A3" s="28"/>
      <c r="C3" s="760" t="s">
        <v>473</v>
      </c>
      <c r="D3" s="760"/>
      <c r="E3" s="760"/>
      <c r="F3" s="760"/>
      <c r="G3" s="760"/>
      <c r="H3" s="71"/>
      <c r="I3" s="71"/>
      <c r="J3" s="45"/>
      <c r="T3" s="45"/>
      <c r="U3" s="45"/>
    </row>
    <row r="4" spans="1:27" customFormat="1" ht="46.5" customHeight="1" x14ac:dyDescent="0.25">
      <c r="A4" s="28"/>
      <c r="E4" s="70"/>
      <c r="F4" s="70"/>
      <c r="G4" s="102"/>
      <c r="H4" s="68" t="s">
        <v>472</v>
      </c>
      <c r="I4" s="72"/>
      <c r="J4" s="45"/>
      <c r="T4" s="45"/>
      <c r="U4" s="45"/>
    </row>
    <row r="5" spans="1:27" s="41" customFormat="1" x14ac:dyDescent="0.25">
      <c r="A5" s="39"/>
      <c r="B5" s="40"/>
      <c r="D5" s="42"/>
      <c r="F5" s="43"/>
      <c r="G5" s="99"/>
      <c r="H5" s="44"/>
    </row>
    <row r="6" spans="1:27" s="41" customFormat="1" ht="72" customHeight="1" x14ac:dyDescent="0.25">
      <c r="A6" s="762" t="s">
        <v>434</v>
      </c>
      <c r="B6" s="763"/>
      <c r="C6" s="74" t="s">
        <v>433</v>
      </c>
      <c r="D6" s="761" t="s">
        <v>474</v>
      </c>
      <c r="E6" s="761"/>
      <c r="F6" s="761"/>
      <c r="G6" s="761"/>
      <c r="H6" s="761"/>
      <c r="I6" s="761"/>
      <c r="J6" s="761"/>
      <c r="K6" s="761"/>
      <c r="L6" s="761"/>
      <c r="M6" s="761"/>
      <c r="N6" s="761"/>
      <c r="O6" s="761"/>
      <c r="P6" s="761"/>
      <c r="Q6" s="761"/>
      <c r="R6" s="761"/>
      <c r="S6" s="761"/>
      <c r="T6" s="761"/>
      <c r="U6" s="761"/>
    </row>
    <row r="7" spans="1:27" ht="16.5" thickBot="1" x14ac:dyDescent="0.3"/>
    <row r="8" spans="1:27" s="41" customFormat="1" ht="20.25" customHeight="1" x14ac:dyDescent="0.25">
      <c r="B8" s="42"/>
      <c r="D8" s="705" t="s">
        <v>513</v>
      </c>
      <c r="E8" s="706"/>
      <c r="F8" s="706"/>
      <c r="G8" s="706"/>
      <c r="H8" s="706"/>
      <c r="I8" s="706"/>
      <c r="J8" s="706"/>
      <c r="K8" s="706"/>
      <c r="L8" s="706"/>
      <c r="M8" s="706"/>
      <c r="N8" s="706"/>
      <c r="O8" s="706"/>
      <c r="P8" s="706"/>
      <c r="Q8" s="706"/>
      <c r="R8" s="706"/>
      <c r="S8" s="706"/>
      <c r="T8" s="706"/>
      <c r="U8" s="707"/>
      <c r="V8" s="97"/>
      <c r="W8" s="97"/>
      <c r="X8" s="97"/>
    </row>
    <row r="9" spans="1:27" s="41" customFormat="1" ht="32.25" customHeight="1" x14ac:dyDescent="0.25">
      <c r="A9" s="96"/>
      <c r="B9" s="97"/>
      <c r="C9" s="97"/>
      <c r="D9" s="743" t="s">
        <v>133</v>
      </c>
      <c r="E9" s="739" t="s">
        <v>134</v>
      </c>
      <c r="F9" s="739" t="s">
        <v>135</v>
      </c>
      <c r="G9" s="739" t="s">
        <v>136</v>
      </c>
      <c r="H9" s="739" t="s">
        <v>137</v>
      </c>
      <c r="I9" s="741" t="s">
        <v>747</v>
      </c>
      <c r="J9" s="741" t="s">
        <v>138</v>
      </c>
      <c r="K9" s="692" t="s">
        <v>748</v>
      </c>
      <c r="L9" s="692"/>
      <c r="M9" s="692"/>
      <c r="N9" s="692"/>
      <c r="O9" s="708" t="s">
        <v>466</v>
      </c>
      <c r="P9" s="708"/>
      <c r="Q9" s="708"/>
      <c r="R9" s="708"/>
      <c r="S9" s="708" t="s">
        <v>749</v>
      </c>
      <c r="T9" s="708" t="s">
        <v>750</v>
      </c>
      <c r="U9" s="734" t="s">
        <v>751</v>
      </c>
      <c r="V9" s="709"/>
      <c r="W9" s="709"/>
      <c r="X9" s="709"/>
    </row>
    <row r="10" spans="1:27" s="41" customFormat="1" ht="98.25" customHeight="1" thickBot="1" x14ac:dyDescent="0.3">
      <c r="A10" s="98"/>
      <c r="B10" s="98"/>
      <c r="C10" s="98"/>
      <c r="D10" s="744"/>
      <c r="E10" s="740"/>
      <c r="F10" s="740"/>
      <c r="G10" s="740"/>
      <c r="H10" s="740"/>
      <c r="I10" s="742"/>
      <c r="J10" s="742"/>
      <c r="K10" s="287" t="s">
        <v>752</v>
      </c>
      <c r="L10" s="210" t="s">
        <v>139</v>
      </c>
      <c r="M10" s="210" t="s">
        <v>140</v>
      </c>
      <c r="N10" s="288" t="s">
        <v>141</v>
      </c>
      <c r="O10" s="289" t="s">
        <v>8</v>
      </c>
      <c r="P10" s="289" t="s">
        <v>9</v>
      </c>
      <c r="Q10" s="289" t="s">
        <v>10</v>
      </c>
      <c r="R10" s="169" t="s">
        <v>11</v>
      </c>
      <c r="S10" s="708"/>
      <c r="T10" s="708"/>
      <c r="U10" s="735"/>
      <c r="V10" s="709"/>
      <c r="W10" s="709"/>
      <c r="X10" s="709"/>
    </row>
    <row r="11" spans="1:27" s="41" customFormat="1" ht="100.5" customHeight="1" x14ac:dyDescent="0.25">
      <c r="A11" s="98"/>
      <c r="B11" s="98"/>
      <c r="C11" s="98"/>
      <c r="D11" s="710" t="s">
        <v>142</v>
      </c>
      <c r="E11" s="713" t="s">
        <v>143</v>
      </c>
      <c r="F11" s="716" t="s">
        <v>144</v>
      </c>
      <c r="G11" s="290" t="s">
        <v>753</v>
      </c>
      <c r="H11" s="291" t="s">
        <v>145</v>
      </c>
      <c r="I11" s="290" t="s">
        <v>753</v>
      </c>
      <c r="J11" s="292">
        <f>160*5547245</f>
        <v>887559200</v>
      </c>
      <c r="K11" s="293"/>
      <c r="L11" s="294"/>
      <c r="M11" s="294"/>
      <c r="N11" s="294"/>
      <c r="O11" s="295">
        <v>0</v>
      </c>
      <c r="P11" s="296">
        <v>629338247</v>
      </c>
      <c r="Q11" s="297">
        <v>629338247</v>
      </c>
      <c r="R11" s="298"/>
      <c r="S11" s="299" t="s">
        <v>633</v>
      </c>
      <c r="T11" s="300" t="s">
        <v>754</v>
      </c>
      <c r="U11" s="301" t="s">
        <v>755</v>
      </c>
      <c r="V11" s="302"/>
      <c r="W11" s="302"/>
      <c r="X11" s="302"/>
      <c r="Y11" s="303">
        <f>+O11/$J11</f>
        <v>0</v>
      </c>
      <c r="Z11" s="303">
        <f>+P11/$J11</f>
        <v>0.70906622003354813</v>
      </c>
      <c r="AA11" s="303">
        <f>+Q11/$J11</f>
        <v>0.70906622003354813</v>
      </c>
    </row>
    <row r="12" spans="1:27" s="41" customFormat="1" ht="145.5" customHeight="1" x14ac:dyDescent="0.25">
      <c r="A12" s="98"/>
      <c r="B12" s="98"/>
      <c r="C12" s="98"/>
      <c r="D12" s="711"/>
      <c r="E12" s="714"/>
      <c r="F12" s="717"/>
      <c r="G12" s="110" t="s">
        <v>756</v>
      </c>
      <c r="H12" s="113" t="s">
        <v>145</v>
      </c>
      <c r="I12" s="110" t="s">
        <v>756</v>
      </c>
      <c r="J12" s="114">
        <v>95</v>
      </c>
      <c r="K12" s="114"/>
      <c r="L12" s="63"/>
      <c r="M12" s="63"/>
      <c r="N12" s="63"/>
      <c r="O12" s="304">
        <v>95</v>
      </c>
      <c r="P12" s="305">
        <v>95</v>
      </c>
      <c r="Q12" s="306">
        <v>95</v>
      </c>
      <c r="R12" s="307"/>
      <c r="S12" s="308" t="s">
        <v>515</v>
      </c>
      <c r="T12" s="309" t="s">
        <v>757</v>
      </c>
      <c r="U12" s="310" t="s">
        <v>758</v>
      </c>
      <c r="V12" s="302"/>
      <c r="W12" s="302"/>
      <c r="X12" s="302"/>
      <c r="Y12" s="303">
        <f t="shared" ref="Y12:AA71" si="0">+O12/$J12</f>
        <v>1</v>
      </c>
      <c r="Z12" s="303">
        <f t="shared" si="0"/>
        <v>1</v>
      </c>
      <c r="AA12" s="303">
        <f t="shared" si="0"/>
        <v>1</v>
      </c>
    </row>
    <row r="13" spans="1:27" s="41" customFormat="1" ht="99" customHeight="1" thickBot="1" x14ac:dyDescent="0.3">
      <c r="A13" s="98"/>
      <c r="B13" s="98"/>
      <c r="C13" s="98"/>
      <c r="D13" s="711"/>
      <c r="E13" s="715"/>
      <c r="F13" s="718"/>
      <c r="G13" s="311" t="s">
        <v>759</v>
      </c>
      <c r="H13" s="312" t="s">
        <v>146</v>
      </c>
      <c r="I13" s="311" t="s">
        <v>759</v>
      </c>
      <c r="J13" s="313">
        <v>100</v>
      </c>
      <c r="K13" s="314"/>
      <c r="L13" s="315"/>
      <c r="M13" s="315"/>
      <c r="N13" s="315"/>
      <c r="O13" s="316">
        <v>13</v>
      </c>
      <c r="P13" s="317">
        <v>57.09</v>
      </c>
      <c r="Q13" s="318">
        <v>86.79</v>
      </c>
      <c r="R13" s="319"/>
      <c r="S13" s="320" t="s">
        <v>634</v>
      </c>
      <c r="T13" s="321" t="s">
        <v>760</v>
      </c>
      <c r="U13" s="322" t="s">
        <v>761</v>
      </c>
      <c r="V13" s="302"/>
      <c r="W13" s="302"/>
      <c r="X13" s="302"/>
      <c r="Y13" s="303">
        <f t="shared" si="0"/>
        <v>0.13</v>
      </c>
      <c r="Z13" s="303">
        <f t="shared" si="0"/>
        <v>0.57090000000000007</v>
      </c>
      <c r="AA13" s="303">
        <f>+Q13/J13</f>
        <v>0.86790000000000012</v>
      </c>
    </row>
    <row r="14" spans="1:27" s="41" customFormat="1" ht="169.5" customHeight="1" thickBot="1" x14ac:dyDescent="0.3">
      <c r="A14" s="98"/>
      <c r="B14" s="98"/>
      <c r="C14" s="98"/>
      <c r="D14" s="711"/>
      <c r="E14" s="323" t="s">
        <v>147</v>
      </c>
      <c r="F14" s="719" t="s">
        <v>148</v>
      </c>
      <c r="G14" s="324" t="s">
        <v>762</v>
      </c>
      <c r="H14" s="325" t="s">
        <v>145</v>
      </c>
      <c r="I14" s="324" t="s">
        <v>762</v>
      </c>
      <c r="J14" s="326">
        <v>95</v>
      </c>
      <c r="K14" s="326"/>
      <c r="L14" s="327"/>
      <c r="M14" s="327"/>
      <c r="N14" s="327"/>
      <c r="O14" s="328">
        <v>35</v>
      </c>
      <c r="P14" s="329">
        <v>60</v>
      </c>
      <c r="Q14" s="329">
        <v>81</v>
      </c>
      <c r="R14" s="330"/>
      <c r="S14" s="331" t="s">
        <v>516</v>
      </c>
      <c r="T14" s="332" t="s">
        <v>763</v>
      </c>
      <c r="U14" s="333" t="s">
        <v>764</v>
      </c>
      <c r="V14" s="302"/>
      <c r="W14" s="302"/>
      <c r="X14" s="302"/>
      <c r="Y14" s="303">
        <f t="shared" si="0"/>
        <v>0.36842105263157893</v>
      </c>
      <c r="Z14" s="303">
        <f t="shared" si="0"/>
        <v>0.63157894736842102</v>
      </c>
      <c r="AA14" s="303">
        <f t="shared" si="0"/>
        <v>0.85263157894736841</v>
      </c>
    </row>
    <row r="15" spans="1:27" s="41" customFormat="1" ht="97.5" customHeight="1" x14ac:dyDescent="0.25">
      <c r="A15" s="98"/>
      <c r="B15" s="98"/>
      <c r="C15" s="98"/>
      <c r="D15" s="711"/>
      <c r="E15" s="720" t="s">
        <v>149</v>
      </c>
      <c r="F15" s="717"/>
      <c r="G15" s="334" t="s">
        <v>765</v>
      </c>
      <c r="H15" s="335" t="s">
        <v>145</v>
      </c>
      <c r="I15" s="334" t="s">
        <v>765</v>
      </c>
      <c r="J15" s="336">
        <v>30</v>
      </c>
      <c r="K15" s="336"/>
      <c r="L15" s="294"/>
      <c r="M15" s="294"/>
      <c r="N15" s="294"/>
      <c r="O15" s="295">
        <v>0</v>
      </c>
      <c r="P15" s="296">
        <v>0</v>
      </c>
      <c r="Q15" s="296">
        <v>0</v>
      </c>
      <c r="R15" s="337"/>
      <c r="S15" s="338" t="s">
        <v>517</v>
      </c>
      <c r="T15" s="339" t="s">
        <v>766</v>
      </c>
      <c r="U15" s="340" t="s">
        <v>767</v>
      </c>
      <c r="V15" s="302"/>
      <c r="W15" s="302"/>
      <c r="X15" s="302"/>
      <c r="Y15" s="303">
        <f t="shared" si="0"/>
        <v>0</v>
      </c>
      <c r="Z15" s="303">
        <f t="shared" si="0"/>
        <v>0</v>
      </c>
      <c r="AA15" s="303">
        <f t="shared" si="0"/>
        <v>0</v>
      </c>
    </row>
    <row r="16" spans="1:27" s="41" customFormat="1" ht="102.75" customHeight="1" x14ac:dyDescent="0.25">
      <c r="A16" s="98"/>
      <c r="B16" s="98"/>
      <c r="C16" s="98"/>
      <c r="D16" s="711"/>
      <c r="E16" s="721"/>
      <c r="F16" s="717"/>
      <c r="G16" s="110" t="s">
        <v>768</v>
      </c>
      <c r="H16" s="113" t="s">
        <v>145</v>
      </c>
      <c r="I16" s="110" t="s">
        <v>768</v>
      </c>
      <c r="J16" s="117">
        <v>11</v>
      </c>
      <c r="K16" s="117"/>
      <c r="L16" s="63"/>
      <c r="M16" s="63"/>
      <c r="N16" s="63"/>
      <c r="O16" s="304">
        <v>0</v>
      </c>
      <c r="P16" s="305">
        <v>0</v>
      </c>
      <c r="Q16" s="305">
        <v>19</v>
      </c>
      <c r="R16" s="341"/>
      <c r="S16" s="141" t="s">
        <v>518</v>
      </c>
      <c r="T16" s="342" t="s">
        <v>769</v>
      </c>
      <c r="U16" s="340" t="s">
        <v>770</v>
      </c>
      <c r="V16" s="302"/>
      <c r="W16" s="302"/>
      <c r="X16" s="302"/>
      <c r="Y16" s="303">
        <f t="shared" si="0"/>
        <v>0</v>
      </c>
      <c r="Z16" s="303">
        <f t="shared" si="0"/>
        <v>0</v>
      </c>
      <c r="AA16" s="303">
        <f t="shared" si="0"/>
        <v>1.7272727272727273</v>
      </c>
    </row>
    <row r="17" spans="1:27" s="41" customFormat="1" ht="42" customHeight="1" x14ac:dyDescent="0.25">
      <c r="A17" s="98"/>
      <c r="B17" s="98"/>
      <c r="C17" s="98"/>
      <c r="D17" s="711"/>
      <c r="E17" s="721"/>
      <c r="F17" s="717"/>
      <c r="G17" s="110" t="s">
        <v>771</v>
      </c>
      <c r="H17" s="113" t="s">
        <v>145</v>
      </c>
      <c r="I17" s="110" t="s">
        <v>771</v>
      </c>
      <c r="J17" s="117">
        <v>7000</v>
      </c>
      <c r="K17" s="117"/>
      <c r="L17" s="63"/>
      <c r="M17" s="63"/>
      <c r="N17" s="63"/>
      <c r="O17" s="304">
        <v>0</v>
      </c>
      <c r="P17" s="305">
        <v>0</v>
      </c>
      <c r="Q17" s="305">
        <v>0</v>
      </c>
      <c r="R17" s="341"/>
      <c r="S17" s="141" t="s">
        <v>519</v>
      </c>
      <c r="T17" s="342" t="s">
        <v>772</v>
      </c>
      <c r="U17" s="343" t="s">
        <v>773</v>
      </c>
      <c r="V17" s="302"/>
      <c r="W17" s="302"/>
      <c r="X17" s="302"/>
      <c r="Y17" s="303">
        <f t="shared" si="0"/>
        <v>0</v>
      </c>
      <c r="Z17" s="303">
        <f t="shared" si="0"/>
        <v>0</v>
      </c>
      <c r="AA17" s="303">
        <f t="shared" si="0"/>
        <v>0</v>
      </c>
    </row>
    <row r="18" spans="1:27" s="41" customFormat="1" ht="155.25" customHeight="1" thickBot="1" x14ac:dyDescent="0.3">
      <c r="A18" s="98"/>
      <c r="B18" s="98"/>
      <c r="C18" s="98"/>
      <c r="D18" s="711"/>
      <c r="E18" s="722"/>
      <c r="F18" s="718"/>
      <c r="G18" s="344" t="s">
        <v>774</v>
      </c>
      <c r="H18" s="312" t="s">
        <v>145</v>
      </c>
      <c r="I18" s="344" t="s">
        <v>774</v>
      </c>
      <c r="J18" s="345">
        <v>27530</v>
      </c>
      <c r="K18" s="345"/>
      <c r="L18" s="315"/>
      <c r="M18" s="315"/>
      <c r="N18" s="315"/>
      <c r="O18" s="316">
        <v>14081</v>
      </c>
      <c r="P18" s="346">
        <v>0</v>
      </c>
      <c r="Q18" s="346">
        <v>26000</v>
      </c>
      <c r="R18" s="347"/>
      <c r="S18" s="348" t="s">
        <v>520</v>
      </c>
      <c r="T18" s="349" t="s">
        <v>775</v>
      </c>
      <c r="U18" s="350" t="s">
        <v>776</v>
      </c>
      <c r="V18" s="302"/>
      <c r="W18" s="302"/>
      <c r="X18" s="302"/>
      <c r="Y18" s="303">
        <f t="shared" si="0"/>
        <v>0.51147838721394845</v>
      </c>
      <c r="Z18" s="303">
        <f t="shared" si="0"/>
        <v>0</v>
      </c>
      <c r="AA18" s="303">
        <f t="shared" si="0"/>
        <v>0.94442426443879401</v>
      </c>
    </row>
    <row r="19" spans="1:27" s="41" customFormat="1" ht="93.75" customHeight="1" x14ac:dyDescent="0.25">
      <c r="A19" s="98"/>
      <c r="B19" s="98"/>
      <c r="C19" s="98"/>
      <c r="D19" s="711"/>
      <c r="E19" s="723" t="s">
        <v>150</v>
      </c>
      <c r="F19" s="725" t="s">
        <v>151</v>
      </c>
      <c r="G19" s="290" t="s">
        <v>777</v>
      </c>
      <c r="H19" s="291" t="s">
        <v>145</v>
      </c>
      <c r="I19" s="290" t="s">
        <v>777</v>
      </c>
      <c r="J19" s="351">
        <v>160</v>
      </c>
      <c r="K19" s="351"/>
      <c r="L19" s="352"/>
      <c r="M19" s="352"/>
      <c r="N19" s="352"/>
      <c r="O19" s="353">
        <v>0</v>
      </c>
      <c r="P19" s="354">
        <v>0</v>
      </c>
      <c r="Q19" s="354">
        <v>281</v>
      </c>
      <c r="R19" s="355"/>
      <c r="S19" s="356" t="s">
        <v>521</v>
      </c>
      <c r="T19" s="357" t="s">
        <v>778</v>
      </c>
      <c r="U19" s="358" t="s">
        <v>779</v>
      </c>
      <c r="V19" s="302"/>
      <c r="W19" s="302"/>
      <c r="X19" s="302"/>
      <c r="Y19" s="303">
        <f t="shared" si="0"/>
        <v>0</v>
      </c>
      <c r="Z19" s="303">
        <f t="shared" si="0"/>
        <v>0</v>
      </c>
      <c r="AA19" s="303">
        <f t="shared" si="0"/>
        <v>1.7562500000000001</v>
      </c>
    </row>
    <row r="20" spans="1:27" s="41" customFormat="1" ht="276" customHeight="1" x14ac:dyDescent="0.25">
      <c r="A20" s="98"/>
      <c r="B20" s="98"/>
      <c r="C20" s="98"/>
      <c r="D20" s="711"/>
      <c r="E20" s="721"/>
      <c r="F20" s="726"/>
      <c r="G20" s="110" t="s">
        <v>780</v>
      </c>
      <c r="H20" s="113" t="s">
        <v>145</v>
      </c>
      <c r="I20" s="110" t="s">
        <v>780</v>
      </c>
      <c r="J20" s="117">
        <v>2200</v>
      </c>
      <c r="K20" s="117"/>
      <c r="L20" s="63"/>
      <c r="M20" s="63"/>
      <c r="N20" s="63"/>
      <c r="O20" s="304">
        <v>0</v>
      </c>
      <c r="P20" s="305">
        <v>0</v>
      </c>
      <c r="Q20" s="305">
        <v>423</v>
      </c>
      <c r="R20" s="341"/>
      <c r="S20" s="141" t="s">
        <v>521</v>
      </c>
      <c r="T20" s="339" t="s">
        <v>778</v>
      </c>
      <c r="U20" s="358" t="s">
        <v>781</v>
      </c>
      <c r="V20" s="302"/>
      <c r="W20" s="302"/>
      <c r="X20" s="302"/>
      <c r="Y20" s="303">
        <f t="shared" si="0"/>
        <v>0</v>
      </c>
      <c r="Z20" s="303">
        <f t="shared" si="0"/>
        <v>0</v>
      </c>
      <c r="AA20" s="303">
        <f t="shared" si="0"/>
        <v>0.19227272727272726</v>
      </c>
    </row>
    <row r="21" spans="1:27" s="41" customFormat="1" ht="272.25" customHeight="1" thickBot="1" x14ac:dyDescent="0.3">
      <c r="A21" s="98"/>
      <c r="B21" s="98"/>
      <c r="C21" s="98"/>
      <c r="D21" s="711"/>
      <c r="E21" s="724"/>
      <c r="F21" s="727"/>
      <c r="G21" s="359" t="s">
        <v>782</v>
      </c>
      <c r="H21" s="360" t="s">
        <v>145</v>
      </c>
      <c r="I21" s="359" t="s">
        <v>782</v>
      </c>
      <c r="J21" s="361">
        <v>1000</v>
      </c>
      <c r="K21" s="361"/>
      <c r="L21" s="362"/>
      <c r="M21" s="362"/>
      <c r="N21" s="362"/>
      <c r="O21" s="363">
        <v>0</v>
      </c>
      <c r="P21" s="364">
        <v>0</v>
      </c>
      <c r="Q21" s="364">
        <v>17</v>
      </c>
      <c r="R21" s="365"/>
      <c r="S21" s="366" t="s">
        <v>521</v>
      </c>
      <c r="T21" s="367" t="s">
        <v>778</v>
      </c>
      <c r="U21" s="368" t="s">
        <v>781</v>
      </c>
      <c r="V21" s="302"/>
      <c r="W21" s="302"/>
      <c r="X21" s="302"/>
      <c r="Y21" s="303">
        <f t="shared" si="0"/>
        <v>0</v>
      </c>
      <c r="Z21" s="303">
        <f t="shared" si="0"/>
        <v>0</v>
      </c>
      <c r="AA21" s="303">
        <f t="shared" si="0"/>
        <v>1.7000000000000001E-2</v>
      </c>
    </row>
    <row r="22" spans="1:27" s="41" customFormat="1" ht="73.150000000000006" customHeight="1" x14ac:dyDescent="0.25">
      <c r="A22" s="98"/>
      <c r="B22" s="98"/>
      <c r="C22" s="98"/>
      <c r="D22" s="711"/>
      <c r="E22" s="723" t="s">
        <v>152</v>
      </c>
      <c r="F22" s="728" t="s">
        <v>153</v>
      </c>
      <c r="G22" s="290" t="s">
        <v>783</v>
      </c>
      <c r="H22" s="291" t="s">
        <v>145</v>
      </c>
      <c r="I22" s="290" t="s">
        <v>783</v>
      </c>
      <c r="J22" s="351">
        <v>4000</v>
      </c>
      <c r="K22" s="351"/>
      <c r="L22" s="352"/>
      <c r="M22" s="352"/>
      <c r="N22" s="352"/>
      <c r="O22" s="353">
        <v>4064</v>
      </c>
      <c r="P22" s="354">
        <v>3989</v>
      </c>
      <c r="Q22" s="354">
        <v>4155</v>
      </c>
      <c r="R22" s="355"/>
      <c r="S22" s="356" t="s">
        <v>522</v>
      </c>
      <c r="T22" s="369" t="s">
        <v>784</v>
      </c>
      <c r="U22" s="370" t="s">
        <v>785</v>
      </c>
      <c r="V22" s="302"/>
      <c r="W22" s="302"/>
      <c r="X22" s="302"/>
      <c r="Y22" s="303">
        <f t="shared" si="0"/>
        <v>1.016</v>
      </c>
      <c r="Z22" s="303">
        <f t="shared" si="0"/>
        <v>0.99724999999999997</v>
      </c>
      <c r="AA22" s="303">
        <f t="shared" si="0"/>
        <v>1.0387500000000001</v>
      </c>
    </row>
    <row r="23" spans="1:27" s="41" customFormat="1" ht="44.25" customHeight="1" x14ac:dyDescent="0.25">
      <c r="A23" s="98"/>
      <c r="B23" s="98"/>
      <c r="C23" s="98"/>
      <c r="D23" s="711"/>
      <c r="E23" s="721"/>
      <c r="F23" s="729"/>
      <c r="G23" s="111" t="s">
        <v>786</v>
      </c>
      <c r="H23" s="113" t="s">
        <v>145</v>
      </c>
      <c r="I23" s="111" t="s">
        <v>786</v>
      </c>
      <c r="J23" s="117">
        <v>90000</v>
      </c>
      <c r="K23" s="117"/>
      <c r="L23" s="63"/>
      <c r="M23" s="63"/>
      <c r="N23" s="63"/>
      <c r="O23" s="304">
        <v>69632</v>
      </c>
      <c r="P23" s="305">
        <v>7268</v>
      </c>
      <c r="Q23" s="305">
        <v>87790</v>
      </c>
      <c r="R23" s="341"/>
      <c r="S23" s="141" t="s">
        <v>523</v>
      </c>
      <c r="T23" s="371" t="s">
        <v>787</v>
      </c>
      <c r="U23" s="372" t="s">
        <v>788</v>
      </c>
      <c r="V23" s="302"/>
      <c r="W23" s="302"/>
      <c r="X23" s="302"/>
      <c r="Y23" s="303">
        <f t="shared" si="0"/>
        <v>0.77368888888888887</v>
      </c>
      <c r="Z23" s="303">
        <f t="shared" si="0"/>
        <v>8.0755555555555553E-2</v>
      </c>
      <c r="AA23" s="303">
        <f t="shared" si="0"/>
        <v>0.97544444444444445</v>
      </c>
    </row>
    <row r="24" spans="1:27" s="41" customFormat="1" ht="57.75" customHeight="1" x14ac:dyDescent="0.25">
      <c r="A24" s="98"/>
      <c r="B24" s="98"/>
      <c r="C24" s="98"/>
      <c r="D24" s="711"/>
      <c r="E24" s="721"/>
      <c r="F24" s="729"/>
      <c r="G24" s="110" t="s">
        <v>789</v>
      </c>
      <c r="H24" s="113" t="s">
        <v>145</v>
      </c>
      <c r="I24" s="110" t="s">
        <v>789</v>
      </c>
      <c r="J24" s="117">
        <v>3864</v>
      </c>
      <c r="K24" s="117"/>
      <c r="L24" s="63"/>
      <c r="M24" s="63"/>
      <c r="N24" s="63"/>
      <c r="O24" s="304">
        <v>0</v>
      </c>
      <c r="P24" s="305">
        <v>3666</v>
      </c>
      <c r="Q24" s="305">
        <v>3666</v>
      </c>
      <c r="R24" s="341"/>
      <c r="S24" s="141" t="s">
        <v>524</v>
      </c>
      <c r="T24" s="371" t="s">
        <v>790</v>
      </c>
      <c r="U24" s="372" t="s">
        <v>791</v>
      </c>
      <c r="V24" s="302"/>
      <c r="W24" s="302"/>
      <c r="X24" s="302"/>
      <c r="Y24" s="303">
        <f t="shared" si="0"/>
        <v>0</v>
      </c>
      <c r="Z24" s="303">
        <f t="shared" si="0"/>
        <v>0.94875776397515532</v>
      </c>
      <c r="AA24" s="303">
        <f t="shared" si="0"/>
        <v>0.94875776397515532</v>
      </c>
    </row>
    <row r="25" spans="1:27" s="41" customFormat="1" ht="45.75" customHeight="1" x14ac:dyDescent="0.25">
      <c r="A25" s="98"/>
      <c r="B25" s="98"/>
      <c r="C25" s="98"/>
      <c r="D25" s="711"/>
      <c r="E25" s="721"/>
      <c r="F25" s="729"/>
      <c r="G25" s="111" t="s">
        <v>792</v>
      </c>
      <c r="H25" s="113" t="s">
        <v>145</v>
      </c>
      <c r="I25" s="111" t="s">
        <v>792</v>
      </c>
      <c r="J25" s="117">
        <v>3000</v>
      </c>
      <c r="K25" s="117"/>
      <c r="L25" s="63"/>
      <c r="M25" s="63"/>
      <c r="N25" s="63"/>
      <c r="O25" s="304">
        <v>4</v>
      </c>
      <c r="P25" s="305">
        <v>4</v>
      </c>
      <c r="Q25" s="305">
        <v>345</v>
      </c>
      <c r="R25" s="341"/>
      <c r="S25" s="141" t="s">
        <v>525</v>
      </c>
      <c r="T25" s="371" t="s">
        <v>793</v>
      </c>
      <c r="U25" s="372" t="s">
        <v>794</v>
      </c>
      <c r="V25" s="302"/>
      <c r="W25" s="302"/>
      <c r="X25" s="302"/>
      <c r="Y25" s="303">
        <f t="shared" si="0"/>
        <v>1.3333333333333333E-3</v>
      </c>
      <c r="Z25" s="303">
        <f t="shared" si="0"/>
        <v>1.3333333333333333E-3</v>
      </c>
      <c r="AA25" s="303">
        <f t="shared" si="0"/>
        <v>0.115</v>
      </c>
    </row>
    <row r="26" spans="1:27" s="41" customFormat="1" ht="37.5" customHeight="1" x14ac:dyDescent="0.25">
      <c r="A26" s="98"/>
      <c r="B26" s="98"/>
      <c r="C26" s="98"/>
      <c r="D26" s="711"/>
      <c r="E26" s="721"/>
      <c r="F26" s="729"/>
      <c r="G26" s="110" t="s">
        <v>795</v>
      </c>
      <c r="H26" s="113" t="s">
        <v>145</v>
      </c>
      <c r="I26" s="110" t="s">
        <v>795</v>
      </c>
      <c r="J26" s="117">
        <v>1000000</v>
      </c>
      <c r="K26" s="117"/>
      <c r="L26" s="63"/>
      <c r="M26" s="63"/>
      <c r="N26" s="63"/>
      <c r="O26" s="304">
        <v>75</v>
      </c>
      <c r="P26" s="305">
        <v>2283</v>
      </c>
      <c r="Q26" s="305">
        <v>181464</v>
      </c>
      <c r="R26" s="341"/>
      <c r="S26" s="141" t="s">
        <v>526</v>
      </c>
      <c r="T26" s="371" t="s">
        <v>796</v>
      </c>
      <c r="U26" s="372" t="s">
        <v>797</v>
      </c>
      <c r="V26" s="302"/>
      <c r="W26" s="302"/>
      <c r="X26" s="302"/>
      <c r="Y26" s="303">
        <f t="shared" si="0"/>
        <v>7.4999999999999993E-5</v>
      </c>
      <c r="Z26" s="303">
        <f t="shared" si="0"/>
        <v>2.2829999999999999E-3</v>
      </c>
      <c r="AA26" s="303">
        <f t="shared" si="0"/>
        <v>0.18146399999999999</v>
      </c>
    </row>
    <row r="27" spans="1:27" s="41" customFormat="1" ht="72" customHeight="1" x14ac:dyDescent="0.25">
      <c r="A27" s="98"/>
      <c r="B27" s="98"/>
      <c r="C27" s="98"/>
      <c r="D27" s="711"/>
      <c r="E27" s="721"/>
      <c r="F27" s="729"/>
      <c r="G27" s="111" t="s">
        <v>798</v>
      </c>
      <c r="H27" s="113" t="s">
        <v>145</v>
      </c>
      <c r="I27" s="111" t="s">
        <v>798</v>
      </c>
      <c r="J27" s="117">
        <v>1500000</v>
      </c>
      <c r="K27" s="117"/>
      <c r="L27" s="63"/>
      <c r="M27" s="63"/>
      <c r="N27" s="63"/>
      <c r="O27" s="304">
        <v>0</v>
      </c>
      <c r="P27" s="305">
        <v>1178458</v>
      </c>
      <c r="Q27" s="305">
        <v>1957892</v>
      </c>
      <c r="R27" s="341"/>
      <c r="S27" s="141" t="s">
        <v>527</v>
      </c>
      <c r="T27" s="371" t="s">
        <v>799</v>
      </c>
      <c r="U27" s="372" t="s">
        <v>800</v>
      </c>
      <c r="V27" s="302"/>
      <c r="W27" s="302"/>
      <c r="X27" s="302"/>
      <c r="Y27" s="303">
        <f t="shared" si="0"/>
        <v>0</v>
      </c>
      <c r="Z27" s="303">
        <f t="shared" si="0"/>
        <v>0.78563866666666671</v>
      </c>
      <c r="AA27" s="303">
        <f t="shared" si="0"/>
        <v>1.3052613333333334</v>
      </c>
    </row>
    <row r="28" spans="1:27" s="41" customFormat="1" ht="162" customHeight="1" x14ac:dyDescent="0.25">
      <c r="A28" s="98"/>
      <c r="B28" s="98"/>
      <c r="C28" s="98"/>
      <c r="D28" s="711"/>
      <c r="E28" s="721"/>
      <c r="F28" s="729"/>
      <c r="G28" s="111" t="s">
        <v>801</v>
      </c>
      <c r="H28" s="113" t="s">
        <v>145</v>
      </c>
      <c r="I28" s="111" t="s">
        <v>801</v>
      </c>
      <c r="J28" s="117">
        <v>5</v>
      </c>
      <c r="K28" s="117"/>
      <c r="L28" s="63"/>
      <c r="M28" s="63"/>
      <c r="N28" s="63"/>
      <c r="O28" s="304">
        <v>0</v>
      </c>
      <c r="P28" s="305">
        <v>0</v>
      </c>
      <c r="Q28" s="305">
        <v>5</v>
      </c>
      <c r="R28" s="341"/>
      <c r="S28" s="141" t="s">
        <v>528</v>
      </c>
      <c r="T28" s="371" t="s">
        <v>802</v>
      </c>
      <c r="U28" s="372" t="s">
        <v>803</v>
      </c>
      <c r="V28" s="302"/>
      <c r="W28" s="302"/>
      <c r="X28" s="302"/>
      <c r="Y28" s="303">
        <f t="shared" si="0"/>
        <v>0</v>
      </c>
      <c r="Z28" s="303">
        <f t="shared" si="0"/>
        <v>0</v>
      </c>
      <c r="AA28" s="303">
        <f t="shared" si="0"/>
        <v>1</v>
      </c>
    </row>
    <row r="29" spans="1:27" s="41" customFormat="1" ht="32.25" customHeight="1" x14ac:dyDescent="0.25">
      <c r="A29" s="98"/>
      <c r="B29" s="98"/>
      <c r="C29" s="98"/>
      <c r="D29" s="711"/>
      <c r="E29" s="721"/>
      <c r="F29" s="729"/>
      <c r="G29" s="111" t="s">
        <v>804</v>
      </c>
      <c r="H29" s="113" t="s">
        <v>145</v>
      </c>
      <c r="I29" s="111" t="s">
        <v>804</v>
      </c>
      <c r="J29" s="117">
        <v>3000</v>
      </c>
      <c r="K29" s="117"/>
      <c r="L29" s="63"/>
      <c r="M29" s="63"/>
      <c r="N29" s="63"/>
      <c r="O29" s="304">
        <v>6489</v>
      </c>
      <c r="P29" s="305">
        <v>8104</v>
      </c>
      <c r="Q29" s="305">
        <v>7542</v>
      </c>
      <c r="R29" s="341"/>
      <c r="S29" s="141" t="s">
        <v>529</v>
      </c>
      <c r="T29" s="371" t="s">
        <v>805</v>
      </c>
      <c r="U29" s="372" t="s">
        <v>806</v>
      </c>
      <c r="V29" s="302"/>
      <c r="W29" s="302"/>
      <c r="X29" s="302"/>
      <c r="Y29" s="303">
        <f t="shared" si="0"/>
        <v>2.1629999999999998</v>
      </c>
      <c r="Z29" s="303">
        <f t="shared" si="0"/>
        <v>2.7013333333333334</v>
      </c>
      <c r="AA29" s="303">
        <f t="shared" si="0"/>
        <v>2.5139999999999998</v>
      </c>
    </row>
    <row r="30" spans="1:27" s="41" customFormat="1" ht="132.75" customHeight="1" x14ac:dyDescent="0.25">
      <c r="A30" s="98"/>
      <c r="B30" s="98"/>
      <c r="C30" s="98"/>
      <c r="D30" s="711"/>
      <c r="E30" s="721"/>
      <c r="F30" s="729"/>
      <c r="G30" s="111" t="s">
        <v>807</v>
      </c>
      <c r="H30" s="113" t="s">
        <v>145</v>
      </c>
      <c r="I30" s="111" t="s">
        <v>807</v>
      </c>
      <c r="J30" s="117">
        <v>1</v>
      </c>
      <c r="K30" s="117"/>
      <c r="L30" s="63"/>
      <c r="M30" s="63"/>
      <c r="N30" s="63"/>
      <c r="O30" s="373">
        <v>0.05</v>
      </c>
      <c r="P30" s="373">
        <v>0.05</v>
      </c>
      <c r="Q30" s="304" t="s">
        <v>808</v>
      </c>
      <c r="R30" s="341"/>
      <c r="S30" s="141" t="s">
        <v>530</v>
      </c>
      <c r="T30" s="371" t="s">
        <v>809</v>
      </c>
      <c r="U30" s="372" t="s">
        <v>810</v>
      </c>
      <c r="V30" s="302"/>
      <c r="W30" s="302"/>
      <c r="X30" s="302"/>
      <c r="Y30" s="303">
        <f t="shared" si="0"/>
        <v>0.05</v>
      </c>
      <c r="Z30" s="303">
        <f t="shared" si="0"/>
        <v>0.05</v>
      </c>
      <c r="AA30" s="303" t="e">
        <f t="shared" si="0"/>
        <v>#VALUE!</v>
      </c>
    </row>
    <row r="31" spans="1:27" s="41" customFormat="1" ht="141.6" customHeight="1" x14ac:dyDescent="0.25">
      <c r="A31" s="98"/>
      <c r="B31" s="98"/>
      <c r="C31" s="98"/>
      <c r="D31" s="711"/>
      <c r="E31" s="721"/>
      <c r="F31" s="729"/>
      <c r="G31" s="111" t="s">
        <v>811</v>
      </c>
      <c r="H31" s="113" t="s">
        <v>145</v>
      </c>
      <c r="I31" s="111" t="s">
        <v>811</v>
      </c>
      <c r="J31" s="117">
        <v>95</v>
      </c>
      <c r="K31" s="117"/>
      <c r="L31" s="63"/>
      <c r="M31" s="63"/>
      <c r="N31" s="63"/>
      <c r="O31" s="304">
        <v>0</v>
      </c>
      <c r="P31" s="305">
        <v>79</v>
      </c>
      <c r="Q31" s="305">
        <v>95</v>
      </c>
      <c r="R31" s="341"/>
      <c r="S31" s="141" t="s">
        <v>531</v>
      </c>
      <c r="T31" s="371" t="s">
        <v>812</v>
      </c>
      <c r="U31" s="372" t="s">
        <v>813</v>
      </c>
      <c r="V31" s="302"/>
      <c r="W31" s="302"/>
      <c r="X31" s="302"/>
      <c r="Y31" s="303">
        <f t="shared" si="0"/>
        <v>0</v>
      </c>
      <c r="Z31" s="303">
        <f t="shared" si="0"/>
        <v>0.83157894736842108</v>
      </c>
      <c r="AA31" s="303">
        <f t="shared" si="0"/>
        <v>1</v>
      </c>
    </row>
    <row r="32" spans="1:27" s="41" customFormat="1" ht="68.25" customHeight="1" x14ac:dyDescent="0.25">
      <c r="A32" s="98"/>
      <c r="B32" s="98"/>
      <c r="C32" s="98"/>
      <c r="D32" s="711"/>
      <c r="E32" s="721"/>
      <c r="F32" s="729"/>
      <c r="G32" s="110" t="s">
        <v>814</v>
      </c>
      <c r="H32" s="113" t="s">
        <v>145</v>
      </c>
      <c r="I32" s="110" t="s">
        <v>814</v>
      </c>
      <c r="J32" s="117">
        <v>1300</v>
      </c>
      <c r="K32" s="117"/>
      <c r="L32" s="63"/>
      <c r="M32" s="63"/>
      <c r="N32" s="63"/>
      <c r="O32" s="304">
        <v>0</v>
      </c>
      <c r="P32" s="305">
        <v>1300</v>
      </c>
      <c r="Q32" s="305">
        <v>1300</v>
      </c>
      <c r="R32" s="341"/>
      <c r="S32" s="141" t="s">
        <v>521</v>
      </c>
      <c r="T32" s="371" t="s">
        <v>815</v>
      </c>
      <c r="U32" s="372" t="s">
        <v>816</v>
      </c>
      <c r="V32" s="302"/>
      <c r="W32" s="302"/>
      <c r="X32" s="302"/>
      <c r="Y32" s="303">
        <f t="shared" si="0"/>
        <v>0</v>
      </c>
      <c r="Z32" s="303">
        <f t="shared" si="0"/>
        <v>1</v>
      </c>
      <c r="AA32" s="303">
        <f t="shared" si="0"/>
        <v>1</v>
      </c>
    </row>
    <row r="33" spans="1:27" s="41" customFormat="1" ht="104.25" customHeight="1" x14ac:dyDescent="0.25">
      <c r="A33" s="98"/>
      <c r="B33" s="98"/>
      <c r="C33" s="98"/>
      <c r="D33" s="711"/>
      <c r="E33" s="721"/>
      <c r="F33" s="729"/>
      <c r="G33" s="110" t="s">
        <v>817</v>
      </c>
      <c r="H33" s="113" t="s">
        <v>145</v>
      </c>
      <c r="I33" s="110" t="s">
        <v>817</v>
      </c>
      <c r="J33" s="117">
        <v>520</v>
      </c>
      <c r="K33" s="117"/>
      <c r="L33" s="63"/>
      <c r="M33" s="63"/>
      <c r="N33" s="63"/>
      <c r="O33" s="304">
        <v>471</v>
      </c>
      <c r="P33" s="305">
        <v>471</v>
      </c>
      <c r="Q33" s="305">
        <v>479</v>
      </c>
      <c r="R33" s="341"/>
      <c r="S33" s="141" t="s">
        <v>532</v>
      </c>
      <c r="T33" s="371" t="s">
        <v>818</v>
      </c>
      <c r="U33" s="372" t="s">
        <v>819</v>
      </c>
      <c r="V33" s="302"/>
      <c r="W33" s="302"/>
      <c r="X33" s="302"/>
      <c r="Y33" s="303">
        <f t="shared" si="0"/>
        <v>0.90576923076923077</v>
      </c>
      <c r="Z33" s="303">
        <f t="shared" si="0"/>
        <v>0.90576923076923077</v>
      </c>
      <c r="AA33" s="303">
        <f t="shared" si="0"/>
        <v>0.9211538461538461</v>
      </c>
    </row>
    <row r="34" spans="1:27" s="41" customFormat="1" ht="45" customHeight="1" thickBot="1" x14ac:dyDescent="0.3">
      <c r="A34" s="98"/>
      <c r="B34" s="98"/>
      <c r="C34" s="98"/>
      <c r="D34" s="711"/>
      <c r="E34" s="722"/>
      <c r="F34" s="730"/>
      <c r="G34" s="344" t="s">
        <v>820</v>
      </c>
      <c r="H34" s="312" t="s">
        <v>145</v>
      </c>
      <c r="I34" s="344" t="s">
        <v>820</v>
      </c>
      <c r="J34" s="345">
        <v>370</v>
      </c>
      <c r="K34" s="345"/>
      <c r="L34" s="315"/>
      <c r="M34" s="315"/>
      <c r="N34" s="315"/>
      <c r="O34" s="316">
        <v>326</v>
      </c>
      <c r="P34" s="346">
        <v>336</v>
      </c>
      <c r="Q34" s="346">
        <v>370</v>
      </c>
      <c r="R34" s="347"/>
      <c r="S34" s="348" t="s">
        <v>533</v>
      </c>
      <c r="T34" s="374" t="s">
        <v>821</v>
      </c>
      <c r="U34" s="375" t="s">
        <v>822</v>
      </c>
      <c r="V34" s="302"/>
      <c r="W34" s="302"/>
      <c r="X34" s="302"/>
      <c r="Y34" s="303">
        <f t="shared" si="0"/>
        <v>0.88108108108108107</v>
      </c>
      <c r="Z34" s="303">
        <f t="shared" si="0"/>
        <v>0.90810810810810816</v>
      </c>
      <c r="AA34" s="303">
        <f t="shared" si="0"/>
        <v>1</v>
      </c>
    </row>
    <row r="35" spans="1:27" s="41" customFormat="1" ht="106.15" customHeight="1" x14ac:dyDescent="0.25">
      <c r="A35" s="98"/>
      <c r="B35" s="98"/>
      <c r="C35" s="98"/>
      <c r="D35" s="711"/>
      <c r="E35" s="713" t="s">
        <v>154</v>
      </c>
      <c r="F35" s="725" t="s">
        <v>155</v>
      </c>
      <c r="G35" s="290" t="s">
        <v>823</v>
      </c>
      <c r="H35" s="291" t="s">
        <v>145</v>
      </c>
      <c r="I35" s="290" t="s">
        <v>823</v>
      </c>
      <c r="J35" s="376">
        <v>1</v>
      </c>
      <c r="K35" s="351"/>
      <c r="L35" s="376">
        <v>12</v>
      </c>
      <c r="M35" s="376" t="s">
        <v>824</v>
      </c>
      <c r="N35" s="376" t="s">
        <v>825</v>
      </c>
      <c r="O35" s="353">
        <v>0</v>
      </c>
      <c r="P35" s="354">
        <v>0</v>
      </c>
      <c r="Q35" s="354">
        <v>0</v>
      </c>
      <c r="R35" s="355"/>
      <c r="S35" s="356" t="s">
        <v>534</v>
      </c>
      <c r="T35" s="377" t="s">
        <v>826</v>
      </c>
      <c r="U35" s="378" t="s">
        <v>827</v>
      </c>
      <c r="V35" s="302"/>
      <c r="W35" s="302"/>
      <c r="X35" s="302"/>
      <c r="Y35" s="303">
        <f t="shared" si="0"/>
        <v>0</v>
      </c>
      <c r="Z35" s="303">
        <f t="shared" si="0"/>
        <v>0</v>
      </c>
      <c r="AA35" s="303">
        <f t="shared" si="0"/>
        <v>0</v>
      </c>
    </row>
    <row r="36" spans="1:27" s="41" customFormat="1" ht="123.6" customHeight="1" x14ac:dyDescent="0.25">
      <c r="A36" s="98"/>
      <c r="B36" s="98"/>
      <c r="C36" s="98"/>
      <c r="D36" s="711"/>
      <c r="E36" s="714"/>
      <c r="F36" s="726"/>
      <c r="G36" s="111" t="s">
        <v>828</v>
      </c>
      <c r="H36" s="113" t="s">
        <v>145</v>
      </c>
      <c r="I36" s="111" t="s">
        <v>828</v>
      </c>
      <c r="J36" s="117">
        <v>12</v>
      </c>
      <c r="K36" s="117"/>
      <c r="L36" s="63"/>
      <c r="M36" s="63"/>
      <c r="N36" s="63"/>
      <c r="O36" s="304">
        <v>0</v>
      </c>
      <c r="P36" s="305">
        <v>3</v>
      </c>
      <c r="Q36" s="305">
        <v>9</v>
      </c>
      <c r="R36" s="341"/>
      <c r="S36" s="141" t="s">
        <v>535</v>
      </c>
      <c r="T36" s="371" t="s">
        <v>829</v>
      </c>
      <c r="U36" s="372" t="s">
        <v>830</v>
      </c>
      <c r="V36" s="302"/>
      <c r="W36" s="302"/>
      <c r="X36" s="302"/>
      <c r="Y36" s="303">
        <f t="shared" si="0"/>
        <v>0</v>
      </c>
      <c r="Z36" s="303">
        <f t="shared" si="0"/>
        <v>0.25</v>
      </c>
      <c r="AA36" s="303">
        <f t="shared" si="0"/>
        <v>0.75</v>
      </c>
    </row>
    <row r="37" spans="1:27" s="41" customFormat="1" ht="66.75" customHeight="1" thickBot="1" x14ac:dyDescent="0.3">
      <c r="A37" s="98"/>
      <c r="B37" s="98"/>
      <c r="C37" s="98"/>
      <c r="D37" s="711"/>
      <c r="E37" s="731"/>
      <c r="F37" s="727"/>
      <c r="G37" s="379" t="s">
        <v>831</v>
      </c>
      <c r="H37" s="360" t="s">
        <v>145</v>
      </c>
      <c r="I37" s="379" t="s">
        <v>831</v>
      </c>
      <c r="J37" s="376">
        <v>1</v>
      </c>
      <c r="K37" s="361"/>
      <c r="L37" s="376">
        <v>35</v>
      </c>
      <c r="M37" s="376" t="s">
        <v>832</v>
      </c>
      <c r="N37" s="376" t="s">
        <v>825</v>
      </c>
      <c r="O37" s="363">
        <v>0</v>
      </c>
      <c r="P37" s="364">
        <v>0</v>
      </c>
      <c r="Q37" s="364">
        <v>0</v>
      </c>
      <c r="R37" s="365"/>
      <c r="S37" s="366" t="s">
        <v>536</v>
      </c>
      <c r="T37" s="380" t="s">
        <v>833</v>
      </c>
      <c r="U37" s="381" t="s">
        <v>834</v>
      </c>
      <c r="V37" s="302"/>
      <c r="W37" s="302"/>
      <c r="X37" s="302"/>
      <c r="Y37" s="303">
        <f t="shared" si="0"/>
        <v>0</v>
      </c>
      <c r="Z37" s="303">
        <f t="shared" si="0"/>
        <v>0</v>
      </c>
      <c r="AA37" s="303">
        <f>+Q37/$L37</f>
        <v>0</v>
      </c>
    </row>
    <row r="38" spans="1:27" s="41" customFormat="1" ht="296.25" customHeight="1" x14ac:dyDescent="0.25">
      <c r="A38" s="98"/>
      <c r="B38" s="98"/>
      <c r="C38" s="98"/>
      <c r="D38" s="711"/>
      <c r="E38" s="723" t="s">
        <v>156</v>
      </c>
      <c r="F38" s="716" t="s">
        <v>157</v>
      </c>
      <c r="G38" s="290" t="s">
        <v>835</v>
      </c>
      <c r="H38" s="291" t="s">
        <v>146</v>
      </c>
      <c r="I38" s="290" t="s">
        <v>835</v>
      </c>
      <c r="J38" s="351">
        <v>32</v>
      </c>
      <c r="K38" s="351"/>
      <c r="L38" s="352"/>
      <c r="M38" s="352"/>
      <c r="N38" s="352"/>
      <c r="O38" s="353">
        <v>0</v>
      </c>
      <c r="P38" s="354">
        <v>4</v>
      </c>
      <c r="Q38" s="354">
        <v>18</v>
      </c>
      <c r="R38" s="355"/>
      <c r="S38" s="356" t="s">
        <v>537</v>
      </c>
      <c r="T38" s="377" t="s">
        <v>836</v>
      </c>
      <c r="U38" s="378" t="s">
        <v>837</v>
      </c>
      <c r="V38" s="302"/>
      <c r="W38" s="302"/>
      <c r="X38" s="302"/>
      <c r="Y38" s="303">
        <f t="shared" si="0"/>
        <v>0</v>
      </c>
      <c r="Z38" s="303">
        <f t="shared" si="0"/>
        <v>0.125</v>
      </c>
      <c r="AA38" s="303">
        <f t="shared" si="0"/>
        <v>0.5625</v>
      </c>
    </row>
    <row r="39" spans="1:27" s="41" customFormat="1" ht="94.5" customHeight="1" x14ac:dyDescent="0.25">
      <c r="A39" s="98"/>
      <c r="B39" s="98"/>
      <c r="C39" s="98"/>
      <c r="D39" s="711"/>
      <c r="E39" s="721"/>
      <c r="F39" s="717"/>
      <c r="G39" s="111" t="s">
        <v>838</v>
      </c>
      <c r="H39" s="113" t="s">
        <v>146</v>
      </c>
      <c r="I39" s="111" t="s">
        <v>838</v>
      </c>
      <c r="J39" s="117">
        <v>25</v>
      </c>
      <c r="K39" s="117"/>
      <c r="L39" s="63"/>
      <c r="M39" s="63"/>
      <c r="N39" s="63"/>
      <c r="O39" s="304">
        <v>7</v>
      </c>
      <c r="P39" s="305">
        <v>10</v>
      </c>
      <c r="Q39" s="305">
        <v>20</v>
      </c>
      <c r="R39" s="341"/>
      <c r="S39" s="141" t="s">
        <v>538</v>
      </c>
      <c r="T39" s="371" t="s">
        <v>839</v>
      </c>
      <c r="U39" s="372" t="s">
        <v>840</v>
      </c>
      <c r="V39" s="302"/>
      <c r="W39" s="302"/>
      <c r="X39" s="302"/>
      <c r="Y39" s="303">
        <f t="shared" si="0"/>
        <v>0.28000000000000003</v>
      </c>
      <c r="Z39" s="303">
        <f t="shared" si="0"/>
        <v>0.4</v>
      </c>
      <c r="AA39" s="303">
        <f t="shared" si="0"/>
        <v>0.8</v>
      </c>
    </row>
    <row r="40" spans="1:27" s="41" customFormat="1" ht="153" customHeight="1" thickBot="1" x14ac:dyDescent="0.3">
      <c r="A40" s="98"/>
      <c r="B40" s="98"/>
      <c r="C40" s="98"/>
      <c r="D40" s="711"/>
      <c r="E40" s="722"/>
      <c r="F40" s="718"/>
      <c r="G40" s="344" t="s">
        <v>841</v>
      </c>
      <c r="H40" s="312" t="s">
        <v>146</v>
      </c>
      <c r="I40" s="344" t="s">
        <v>841</v>
      </c>
      <c r="J40" s="345">
        <v>5.3</v>
      </c>
      <c r="K40" s="345"/>
      <c r="L40" s="315"/>
      <c r="M40" s="315"/>
      <c r="N40" s="315"/>
      <c r="O40" s="316">
        <v>53</v>
      </c>
      <c r="P40" s="346">
        <v>0</v>
      </c>
      <c r="Q40" s="346">
        <v>5.2</v>
      </c>
      <c r="R40" s="347"/>
      <c r="S40" s="348" t="s">
        <v>539</v>
      </c>
      <c r="T40" s="374" t="s">
        <v>842</v>
      </c>
      <c r="U40" s="375" t="s">
        <v>843</v>
      </c>
      <c r="V40" s="302"/>
      <c r="W40" s="302"/>
      <c r="X40" s="302"/>
      <c r="Y40" s="303">
        <f t="shared" si="0"/>
        <v>10</v>
      </c>
      <c r="Z40" s="303">
        <f t="shared" si="0"/>
        <v>0</v>
      </c>
      <c r="AA40" s="303">
        <f t="shared" si="0"/>
        <v>0.98113207547169823</v>
      </c>
    </row>
    <row r="41" spans="1:27" s="41" customFormat="1" ht="128.25" customHeight="1" thickBot="1" x14ac:dyDescent="0.3">
      <c r="A41" s="98"/>
      <c r="B41" s="98"/>
      <c r="C41" s="98"/>
      <c r="D41" s="712"/>
      <c r="E41" s="382" t="s">
        <v>158</v>
      </c>
      <c r="F41" s="383" t="s">
        <v>159</v>
      </c>
      <c r="G41" s="384" t="s">
        <v>844</v>
      </c>
      <c r="H41" s="325" t="s">
        <v>145</v>
      </c>
      <c r="I41" s="384" t="s">
        <v>844</v>
      </c>
      <c r="J41" s="385">
        <v>16000</v>
      </c>
      <c r="K41" s="385"/>
      <c r="L41" s="327"/>
      <c r="M41" s="327"/>
      <c r="N41" s="327"/>
      <c r="O41" s="328">
        <v>0</v>
      </c>
      <c r="P41" s="329">
        <v>15823</v>
      </c>
      <c r="Q41" s="329">
        <v>15823</v>
      </c>
      <c r="R41" s="330"/>
      <c r="S41" s="331" t="s">
        <v>540</v>
      </c>
      <c r="T41" s="386" t="s">
        <v>845</v>
      </c>
      <c r="U41" s="387" t="s">
        <v>846</v>
      </c>
      <c r="V41" s="302"/>
      <c r="W41" s="302"/>
      <c r="X41" s="302"/>
      <c r="Y41" s="303">
        <f t="shared" si="0"/>
        <v>0</v>
      </c>
      <c r="Z41" s="303">
        <f t="shared" si="0"/>
        <v>0.98893750000000002</v>
      </c>
      <c r="AA41" s="303">
        <f t="shared" si="0"/>
        <v>0.98893750000000002</v>
      </c>
    </row>
    <row r="42" spans="1:27" s="41" customFormat="1" ht="55.5" customHeight="1" x14ac:dyDescent="0.25">
      <c r="A42" s="98"/>
      <c r="B42" s="98"/>
      <c r="C42" s="98"/>
      <c r="D42" s="713" t="s">
        <v>160</v>
      </c>
      <c r="E42" s="745" t="s">
        <v>161</v>
      </c>
      <c r="F42" s="758" t="s">
        <v>162</v>
      </c>
      <c r="G42" s="388" t="s">
        <v>847</v>
      </c>
      <c r="H42" s="389" t="s">
        <v>146</v>
      </c>
      <c r="I42" s="388" t="s">
        <v>847</v>
      </c>
      <c r="J42" s="351">
        <v>100</v>
      </c>
      <c r="K42" s="351"/>
      <c r="L42" s="352"/>
      <c r="M42" s="352"/>
      <c r="N42" s="352"/>
      <c r="O42" s="353">
        <v>0</v>
      </c>
      <c r="P42" s="354">
        <v>95</v>
      </c>
      <c r="Q42" s="354">
        <v>50</v>
      </c>
      <c r="R42" s="355"/>
      <c r="S42" s="356" t="s">
        <v>541</v>
      </c>
      <c r="T42" s="377" t="s">
        <v>848</v>
      </c>
      <c r="U42" s="378" t="s">
        <v>849</v>
      </c>
      <c r="V42" s="302"/>
      <c r="W42" s="302"/>
      <c r="X42" s="302"/>
      <c r="Y42" s="303">
        <f t="shared" si="0"/>
        <v>0</v>
      </c>
      <c r="Z42" s="303">
        <f t="shared" si="0"/>
        <v>0.95</v>
      </c>
      <c r="AA42" s="303">
        <f t="shared" si="0"/>
        <v>0.5</v>
      </c>
    </row>
    <row r="43" spans="1:27" s="41" customFormat="1" ht="96.75" customHeight="1" thickBot="1" x14ac:dyDescent="0.3">
      <c r="A43" s="98"/>
      <c r="B43" s="98"/>
      <c r="C43" s="98"/>
      <c r="D43" s="715"/>
      <c r="E43" s="746"/>
      <c r="F43" s="759"/>
      <c r="G43" s="390" t="s">
        <v>850</v>
      </c>
      <c r="H43" s="391" t="s">
        <v>145</v>
      </c>
      <c r="I43" s="390" t="s">
        <v>850</v>
      </c>
      <c r="J43" s="345">
        <v>80</v>
      </c>
      <c r="K43" s="345"/>
      <c r="L43" s="315"/>
      <c r="M43" s="315"/>
      <c r="N43" s="315"/>
      <c r="O43" s="316">
        <v>0</v>
      </c>
      <c r="P43" s="346">
        <v>9</v>
      </c>
      <c r="Q43" s="346">
        <v>120</v>
      </c>
      <c r="R43" s="347"/>
      <c r="S43" s="348" t="s">
        <v>542</v>
      </c>
      <c r="T43" s="374" t="s">
        <v>851</v>
      </c>
      <c r="U43" s="375" t="s">
        <v>852</v>
      </c>
      <c r="V43" s="302"/>
      <c r="W43" s="302"/>
      <c r="X43" s="302"/>
      <c r="Y43" s="303">
        <f t="shared" si="0"/>
        <v>0</v>
      </c>
      <c r="Z43" s="303">
        <f t="shared" si="0"/>
        <v>0.1125</v>
      </c>
      <c r="AA43" s="303">
        <f t="shared" si="0"/>
        <v>1.5</v>
      </c>
    </row>
    <row r="44" spans="1:27" s="41" customFormat="1" ht="59.25" customHeight="1" x14ac:dyDescent="0.25">
      <c r="A44" s="98"/>
      <c r="B44" s="98"/>
      <c r="C44" s="98"/>
      <c r="D44" s="713" t="s">
        <v>163</v>
      </c>
      <c r="E44" s="745" t="s">
        <v>164</v>
      </c>
      <c r="F44" s="392" t="s">
        <v>165</v>
      </c>
      <c r="G44" s="393" t="s">
        <v>853</v>
      </c>
      <c r="H44" s="291" t="s">
        <v>145</v>
      </c>
      <c r="I44" s="393" t="s">
        <v>853</v>
      </c>
      <c r="J44" s="351">
        <v>1000</v>
      </c>
      <c r="K44" s="351"/>
      <c r="L44" s="352"/>
      <c r="M44" s="352"/>
      <c r="N44" s="352"/>
      <c r="O44" s="353">
        <v>0</v>
      </c>
      <c r="P44" s="354">
        <v>0</v>
      </c>
      <c r="Q44" s="354">
        <v>0</v>
      </c>
      <c r="R44" s="355"/>
      <c r="S44" s="356" t="s">
        <v>543</v>
      </c>
      <c r="T44" s="377" t="s">
        <v>854</v>
      </c>
      <c r="U44" s="378" t="s">
        <v>855</v>
      </c>
      <c r="V44" s="302"/>
      <c r="W44" s="302"/>
      <c r="X44" s="302"/>
      <c r="Y44" s="303">
        <f t="shared" si="0"/>
        <v>0</v>
      </c>
      <c r="Z44" s="303">
        <f t="shared" si="0"/>
        <v>0</v>
      </c>
      <c r="AA44" s="303">
        <f t="shared" si="0"/>
        <v>0</v>
      </c>
    </row>
    <row r="45" spans="1:27" s="41" customFormat="1" ht="81.75" customHeight="1" x14ac:dyDescent="0.25">
      <c r="A45" s="98"/>
      <c r="B45" s="98"/>
      <c r="C45" s="98"/>
      <c r="D45" s="714"/>
      <c r="E45" s="747"/>
      <c r="F45" s="220"/>
      <c r="G45" s="103" t="s">
        <v>856</v>
      </c>
      <c r="H45" s="113" t="s">
        <v>145</v>
      </c>
      <c r="I45" s="103" t="s">
        <v>856</v>
      </c>
      <c r="J45" s="117">
        <v>1</v>
      </c>
      <c r="K45" s="117"/>
      <c r="L45" s="63"/>
      <c r="M45" s="63"/>
      <c r="N45" s="63"/>
      <c r="O45" s="304">
        <v>0</v>
      </c>
      <c r="P45" s="305">
        <v>0</v>
      </c>
      <c r="Q45" s="305">
        <v>1</v>
      </c>
      <c r="R45" s="341"/>
      <c r="S45" s="141" t="s">
        <v>544</v>
      </c>
      <c r="T45" s="371" t="s">
        <v>857</v>
      </c>
      <c r="U45" s="372" t="s">
        <v>858</v>
      </c>
      <c r="V45" s="302"/>
      <c r="W45" s="302"/>
      <c r="X45" s="302"/>
      <c r="Y45" s="303">
        <f t="shared" si="0"/>
        <v>0</v>
      </c>
      <c r="Z45" s="303">
        <f t="shared" si="0"/>
        <v>0</v>
      </c>
      <c r="AA45" s="303">
        <f t="shared" si="0"/>
        <v>1</v>
      </c>
    </row>
    <row r="46" spans="1:27" s="41" customFormat="1" ht="76.150000000000006" customHeight="1" thickBot="1" x14ac:dyDescent="0.3">
      <c r="A46" s="98"/>
      <c r="B46" s="98"/>
      <c r="C46" s="98"/>
      <c r="D46" s="715"/>
      <c r="E46" s="746"/>
      <c r="F46" s="394"/>
      <c r="G46" s="344" t="s">
        <v>859</v>
      </c>
      <c r="H46" s="312" t="s">
        <v>145</v>
      </c>
      <c r="I46" s="344" t="s">
        <v>859</v>
      </c>
      <c r="J46" s="345">
        <v>3</v>
      </c>
      <c r="K46" s="345"/>
      <c r="L46" s="315"/>
      <c r="M46" s="315"/>
      <c r="N46" s="315"/>
      <c r="O46" s="316">
        <v>0</v>
      </c>
      <c r="P46" s="346">
        <v>0.45</v>
      </c>
      <c r="Q46" s="346">
        <v>0.7</v>
      </c>
      <c r="R46" s="347"/>
      <c r="S46" s="348" t="s">
        <v>521</v>
      </c>
      <c r="T46" s="374" t="s">
        <v>860</v>
      </c>
      <c r="U46" s="375" t="s">
        <v>861</v>
      </c>
      <c r="V46" s="302"/>
      <c r="W46" s="302"/>
      <c r="X46" s="302"/>
      <c r="Y46" s="303">
        <f t="shared" si="0"/>
        <v>0</v>
      </c>
      <c r="Z46" s="303">
        <f t="shared" si="0"/>
        <v>0.15</v>
      </c>
      <c r="AA46" s="303">
        <f t="shared" si="0"/>
        <v>0.23333333333333331</v>
      </c>
    </row>
    <row r="47" spans="1:27" s="41" customFormat="1" ht="84.75" customHeight="1" thickBot="1" x14ac:dyDescent="0.3">
      <c r="A47" s="98"/>
      <c r="B47" s="98"/>
      <c r="C47" s="98"/>
      <c r="D47" s="395" t="s">
        <v>166</v>
      </c>
      <c r="E47" s="396" t="s">
        <v>167</v>
      </c>
      <c r="F47" s="383" t="s">
        <v>168</v>
      </c>
      <c r="G47" s="397" t="s">
        <v>862</v>
      </c>
      <c r="H47" s="325" t="s">
        <v>145</v>
      </c>
      <c r="I47" s="397" t="s">
        <v>862</v>
      </c>
      <c r="J47" s="385">
        <v>12</v>
      </c>
      <c r="K47" s="385"/>
      <c r="L47" s="327"/>
      <c r="M47" s="327"/>
      <c r="N47" s="327"/>
      <c r="O47" s="328">
        <v>0</v>
      </c>
      <c r="P47" s="329">
        <v>0</v>
      </c>
      <c r="Q47" s="329">
        <v>12</v>
      </c>
      <c r="R47" s="330"/>
      <c r="S47" s="331" t="s">
        <v>545</v>
      </c>
      <c r="T47" s="386" t="s">
        <v>863</v>
      </c>
      <c r="U47" s="387" t="s">
        <v>864</v>
      </c>
      <c r="V47" s="302"/>
      <c r="W47" s="302"/>
      <c r="X47" s="302"/>
      <c r="Y47" s="303">
        <f t="shared" si="0"/>
        <v>0</v>
      </c>
      <c r="Z47" s="303">
        <f t="shared" si="0"/>
        <v>0</v>
      </c>
      <c r="AA47" s="303">
        <f t="shared" si="0"/>
        <v>1</v>
      </c>
    </row>
    <row r="48" spans="1:27" s="41" customFormat="1" ht="65.25" customHeight="1" x14ac:dyDescent="0.25">
      <c r="A48" s="98"/>
      <c r="B48" s="98"/>
      <c r="C48" s="98"/>
      <c r="D48" s="748" t="s">
        <v>169</v>
      </c>
      <c r="E48" s="751" t="s">
        <v>170</v>
      </c>
      <c r="F48" s="716" t="s">
        <v>171</v>
      </c>
      <c r="G48" s="393" t="s">
        <v>865</v>
      </c>
      <c r="H48" s="291" t="s">
        <v>145</v>
      </c>
      <c r="I48" s="393" t="s">
        <v>865</v>
      </c>
      <c r="J48" s="351">
        <v>202</v>
      </c>
      <c r="K48" s="351"/>
      <c r="L48" s="352"/>
      <c r="M48" s="352"/>
      <c r="N48" s="352"/>
      <c r="O48" s="353">
        <v>59</v>
      </c>
      <c r="P48" s="354">
        <v>101</v>
      </c>
      <c r="Q48" s="354">
        <v>161</v>
      </c>
      <c r="R48" s="355"/>
      <c r="S48" s="356" t="s">
        <v>546</v>
      </c>
      <c r="T48" s="377" t="s">
        <v>866</v>
      </c>
      <c r="U48" s="378" t="s">
        <v>867</v>
      </c>
      <c r="V48" s="302"/>
      <c r="W48" s="302"/>
      <c r="X48" s="302"/>
      <c r="Y48" s="303">
        <f t="shared" si="0"/>
        <v>0.29207920792079206</v>
      </c>
      <c r="Z48" s="303">
        <f t="shared" si="0"/>
        <v>0.5</v>
      </c>
      <c r="AA48" s="303">
        <f t="shared" si="0"/>
        <v>0.79702970297029707</v>
      </c>
    </row>
    <row r="49" spans="1:27" s="41" customFormat="1" ht="51" customHeight="1" x14ac:dyDescent="0.25">
      <c r="A49" s="98"/>
      <c r="B49" s="98"/>
      <c r="C49" s="98"/>
      <c r="D49" s="749"/>
      <c r="E49" s="752"/>
      <c r="F49" s="717"/>
      <c r="G49" s="103" t="s">
        <v>868</v>
      </c>
      <c r="H49" s="113" t="s">
        <v>145</v>
      </c>
      <c r="I49" s="103" t="s">
        <v>868</v>
      </c>
      <c r="J49" s="117">
        <v>20000</v>
      </c>
      <c r="K49" s="117"/>
      <c r="L49" s="63"/>
      <c r="M49" s="63"/>
      <c r="N49" s="63"/>
      <c r="O49" s="304">
        <v>0</v>
      </c>
      <c r="P49" s="305">
        <v>7930</v>
      </c>
      <c r="Q49" s="305">
        <v>9321</v>
      </c>
      <c r="R49" s="341"/>
      <c r="S49" s="141" t="s">
        <v>547</v>
      </c>
      <c r="T49" s="371" t="s">
        <v>869</v>
      </c>
      <c r="U49" s="372" t="s">
        <v>870</v>
      </c>
      <c r="V49" s="302"/>
      <c r="W49" s="302"/>
      <c r="X49" s="302"/>
      <c r="Y49" s="303">
        <f t="shared" si="0"/>
        <v>0</v>
      </c>
      <c r="Z49" s="303">
        <f t="shared" si="0"/>
        <v>0.39650000000000002</v>
      </c>
      <c r="AA49" s="303">
        <f t="shared" si="0"/>
        <v>0.46605000000000002</v>
      </c>
    </row>
    <row r="50" spans="1:27" s="41" customFormat="1" ht="84.75" customHeight="1" x14ac:dyDescent="0.25">
      <c r="A50" s="98"/>
      <c r="B50" s="98"/>
      <c r="C50" s="98"/>
      <c r="D50" s="749"/>
      <c r="E50" s="752"/>
      <c r="F50" s="717"/>
      <c r="G50" s="112" t="s">
        <v>871</v>
      </c>
      <c r="H50" s="113" t="s">
        <v>145</v>
      </c>
      <c r="I50" s="112" t="s">
        <v>871</v>
      </c>
      <c r="J50" s="117">
        <v>101139</v>
      </c>
      <c r="K50" s="117"/>
      <c r="L50" s="63"/>
      <c r="M50" s="63"/>
      <c r="N50" s="63"/>
      <c r="O50" s="304">
        <v>13484</v>
      </c>
      <c r="P50" s="305">
        <v>51415</v>
      </c>
      <c r="Q50" s="305">
        <v>84418</v>
      </c>
      <c r="R50" s="341"/>
      <c r="S50" s="141" t="s">
        <v>548</v>
      </c>
      <c r="T50" s="371" t="s">
        <v>872</v>
      </c>
      <c r="U50" s="372" t="s">
        <v>873</v>
      </c>
      <c r="V50" s="302"/>
      <c r="W50" s="302"/>
      <c r="X50" s="302"/>
      <c r="Y50" s="303">
        <f t="shared" si="0"/>
        <v>0.13332146847408022</v>
      </c>
      <c r="Z50" s="303">
        <f t="shared" si="0"/>
        <v>0.5083597820820851</v>
      </c>
      <c r="AA50" s="303">
        <f t="shared" si="0"/>
        <v>0.83467307369066335</v>
      </c>
    </row>
    <row r="51" spans="1:27" s="41" customFormat="1" ht="61.5" customHeight="1" x14ac:dyDescent="0.25">
      <c r="A51" s="98"/>
      <c r="B51" s="98"/>
      <c r="C51" s="98"/>
      <c r="D51" s="749"/>
      <c r="E51" s="752"/>
      <c r="F51" s="717"/>
      <c r="G51" s="103" t="s">
        <v>874</v>
      </c>
      <c r="H51" s="113" t="s">
        <v>145</v>
      </c>
      <c r="I51" s="103" t="s">
        <v>874</v>
      </c>
      <c r="J51" s="117">
        <v>10</v>
      </c>
      <c r="K51" s="117"/>
      <c r="L51" s="63"/>
      <c r="M51" s="63"/>
      <c r="N51" s="63"/>
      <c r="O51" s="304">
        <v>0</v>
      </c>
      <c r="P51" s="305">
        <v>0</v>
      </c>
      <c r="Q51" s="305">
        <v>0</v>
      </c>
      <c r="R51" s="341"/>
      <c r="S51" s="141" t="s">
        <v>549</v>
      </c>
      <c r="T51" s="371" t="s">
        <v>875</v>
      </c>
      <c r="U51" s="372" t="s">
        <v>876</v>
      </c>
      <c r="V51" s="302"/>
      <c r="W51" s="302"/>
      <c r="X51" s="302"/>
      <c r="Y51" s="303">
        <f t="shared" si="0"/>
        <v>0</v>
      </c>
      <c r="Z51" s="303">
        <f t="shared" si="0"/>
        <v>0</v>
      </c>
      <c r="AA51" s="303">
        <f t="shared" si="0"/>
        <v>0</v>
      </c>
    </row>
    <row r="52" spans="1:27" s="41" customFormat="1" ht="61.5" customHeight="1" x14ac:dyDescent="0.25">
      <c r="A52" s="98"/>
      <c r="B52" s="98"/>
      <c r="C52" s="98"/>
      <c r="D52" s="749"/>
      <c r="E52" s="752"/>
      <c r="F52" s="717"/>
      <c r="G52" s="103" t="s">
        <v>877</v>
      </c>
      <c r="H52" s="113" t="s">
        <v>145</v>
      </c>
      <c r="I52" s="103" t="s">
        <v>877</v>
      </c>
      <c r="J52" s="117">
        <v>500</v>
      </c>
      <c r="K52" s="117"/>
      <c r="L52" s="63"/>
      <c r="M52" s="63"/>
      <c r="N52" s="63"/>
      <c r="O52" s="304">
        <v>0</v>
      </c>
      <c r="P52" s="305">
        <v>0</v>
      </c>
      <c r="Q52" s="305">
        <v>0</v>
      </c>
      <c r="R52" s="341"/>
      <c r="S52" s="141" t="s">
        <v>550</v>
      </c>
      <c r="T52" s="371" t="s">
        <v>550</v>
      </c>
      <c r="U52" s="372" t="s">
        <v>878</v>
      </c>
      <c r="V52" s="302"/>
      <c r="W52" s="302"/>
      <c r="X52" s="302"/>
      <c r="Y52" s="303">
        <f t="shared" si="0"/>
        <v>0</v>
      </c>
      <c r="Z52" s="303">
        <f t="shared" si="0"/>
        <v>0</v>
      </c>
      <c r="AA52" s="303">
        <f t="shared" si="0"/>
        <v>0</v>
      </c>
    </row>
    <row r="53" spans="1:27" s="41" customFormat="1" ht="48.75" customHeight="1" x14ac:dyDescent="0.25">
      <c r="A53" s="98"/>
      <c r="B53" s="98"/>
      <c r="C53" s="98"/>
      <c r="D53" s="749"/>
      <c r="E53" s="752"/>
      <c r="F53" s="717"/>
      <c r="G53" s="103" t="s">
        <v>879</v>
      </c>
      <c r="H53" s="113" t="s">
        <v>145</v>
      </c>
      <c r="I53" s="103" t="s">
        <v>879</v>
      </c>
      <c r="J53" s="117">
        <v>11669</v>
      </c>
      <c r="K53" s="117"/>
      <c r="L53" s="63"/>
      <c r="M53" s="63"/>
      <c r="N53" s="63"/>
      <c r="O53" s="304">
        <v>1158</v>
      </c>
      <c r="P53" s="305">
        <v>4009</v>
      </c>
      <c r="Q53" s="305">
        <v>5071</v>
      </c>
      <c r="R53" s="341"/>
      <c r="S53" s="141" t="s">
        <v>551</v>
      </c>
      <c r="T53" s="371" t="s">
        <v>880</v>
      </c>
      <c r="U53" s="372" t="s">
        <v>881</v>
      </c>
      <c r="V53" s="302"/>
      <c r="W53" s="302"/>
      <c r="X53" s="302"/>
      <c r="Y53" s="303">
        <f t="shared" si="0"/>
        <v>9.9237295398063238E-2</v>
      </c>
      <c r="Z53" s="303">
        <f t="shared" si="0"/>
        <v>0.34355985945668011</v>
      </c>
      <c r="AA53" s="303">
        <f t="shared" si="0"/>
        <v>0.43457022881138058</v>
      </c>
    </row>
    <row r="54" spans="1:27" s="41" customFormat="1" ht="32.25" customHeight="1" x14ac:dyDescent="0.25">
      <c r="A54" s="98"/>
      <c r="B54" s="98"/>
      <c r="C54" s="98"/>
      <c r="D54" s="749"/>
      <c r="E54" s="752"/>
      <c r="F54" s="717"/>
      <c r="G54" s="398" t="s">
        <v>882</v>
      </c>
      <c r="H54" s="113" t="s">
        <v>145</v>
      </c>
      <c r="I54" s="398" t="s">
        <v>882</v>
      </c>
      <c r="J54" s="117">
        <v>1000</v>
      </c>
      <c r="K54" s="117"/>
      <c r="L54" s="63"/>
      <c r="M54" s="63"/>
      <c r="N54" s="63"/>
      <c r="O54" s="304">
        <v>0</v>
      </c>
      <c r="P54" s="305">
        <v>0</v>
      </c>
      <c r="Q54" s="305">
        <v>0</v>
      </c>
      <c r="R54" s="341"/>
      <c r="S54" s="141" t="s">
        <v>543</v>
      </c>
      <c r="T54" s="371" t="s">
        <v>883</v>
      </c>
      <c r="U54" s="372" t="s">
        <v>855</v>
      </c>
      <c r="V54" s="302"/>
      <c r="W54" s="302"/>
      <c r="X54" s="302"/>
      <c r="Y54" s="303">
        <f t="shared" si="0"/>
        <v>0</v>
      </c>
      <c r="Z54" s="303">
        <f t="shared" si="0"/>
        <v>0</v>
      </c>
      <c r="AA54" s="303">
        <f t="shared" si="0"/>
        <v>0</v>
      </c>
    </row>
    <row r="55" spans="1:27" s="41" customFormat="1" ht="49.5" customHeight="1" x14ac:dyDescent="0.25">
      <c r="A55" s="98"/>
      <c r="B55" s="98"/>
      <c r="C55" s="98"/>
      <c r="D55" s="749"/>
      <c r="E55" s="752"/>
      <c r="F55" s="717"/>
      <c r="G55" s="398" t="s">
        <v>884</v>
      </c>
      <c r="H55" s="113" t="s">
        <v>145</v>
      </c>
      <c r="I55" s="398" t="s">
        <v>884</v>
      </c>
      <c r="J55" s="115">
        <v>17215</v>
      </c>
      <c r="K55" s="115"/>
      <c r="L55" s="63"/>
      <c r="M55" s="63"/>
      <c r="N55" s="63"/>
      <c r="O55" s="304">
        <v>994</v>
      </c>
      <c r="P55" s="305">
        <v>8098</v>
      </c>
      <c r="Q55" s="305">
        <v>10264</v>
      </c>
      <c r="R55" s="341"/>
      <c r="S55" s="141" t="s">
        <v>552</v>
      </c>
      <c r="T55" s="371" t="s">
        <v>885</v>
      </c>
      <c r="U55" s="372" t="s">
        <v>886</v>
      </c>
      <c r="V55" s="302"/>
      <c r="W55" s="302"/>
      <c r="X55" s="302"/>
      <c r="Y55" s="303">
        <f t="shared" si="0"/>
        <v>5.7740342724368281E-2</v>
      </c>
      <c r="Z55" s="303">
        <f t="shared" si="0"/>
        <v>0.47040371768806272</v>
      </c>
      <c r="AA55" s="303">
        <f t="shared" si="0"/>
        <v>0.59622422306128375</v>
      </c>
    </row>
    <row r="56" spans="1:27" s="41" customFormat="1" ht="32.25" customHeight="1" x14ac:dyDescent="0.25">
      <c r="A56" s="98"/>
      <c r="B56" s="98"/>
      <c r="C56" s="98"/>
      <c r="D56" s="749"/>
      <c r="E56" s="752"/>
      <c r="F56" s="717"/>
      <c r="G56" s="398" t="s">
        <v>887</v>
      </c>
      <c r="H56" s="113" t="s">
        <v>145</v>
      </c>
      <c r="I56" s="398" t="s">
        <v>887</v>
      </c>
      <c r="J56" s="115">
        <v>5</v>
      </c>
      <c r="K56" s="115"/>
      <c r="L56" s="63"/>
      <c r="M56" s="63"/>
      <c r="N56" s="63"/>
      <c r="O56" s="304">
        <v>0</v>
      </c>
      <c r="P56" s="305">
        <v>0</v>
      </c>
      <c r="Q56" s="305">
        <v>0</v>
      </c>
      <c r="R56" s="341"/>
      <c r="S56" s="141" t="s">
        <v>553</v>
      </c>
      <c r="T56" s="371" t="s">
        <v>888</v>
      </c>
      <c r="U56" s="372" t="s">
        <v>889</v>
      </c>
      <c r="V56" s="302"/>
      <c r="W56" s="302"/>
      <c r="X56" s="302"/>
      <c r="Y56" s="303">
        <f t="shared" si="0"/>
        <v>0</v>
      </c>
      <c r="Z56" s="303">
        <f t="shared" si="0"/>
        <v>0</v>
      </c>
      <c r="AA56" s="303">
        <f t="shared" si="0"/>
        <v>0</v>
      </c>
    </row>
    <row r="57" spans="1:27" s="41" customFormat="1" ht="51.75" customHeight="1" x14ac:dyDescent="0.25">
      <c r="A57" s="98"/>
      <c r="B57" s="98"/>
      <c r="C57" s="98"/>
      <c r="D57" s="749"/>
      <c r="E57" s="752"/>
      <c r="F57" s="717"/>
      <c r="G57" s="398" t="s">
        <v>890</v>
      </c>
      <c r="H57" s="113" t="s">
        <v>145</v>
      </c>
      <c r="I57" s="398" t="s">
        <v>890</v>
      </c>
      <c r="J57" s="399">
        <v>500</v>
      </c>
      <c r="K57" s="115"/>
      <c r="L57" s="63"/>
      <c r="M57" s="63"/>
      <c r="N57" s="63"/>
      <c r="O57" s="304">
        <v>0</v>
      </c>
      <c r="P57" s="305">
        <v>0</v>
      </c>
      <c r="Q57" s="305">
        <v>0</v>
      </c>
      <c r="R57" s="341"/>
      <c r="S57" s="141" t="s">
        <v>554</v>
      </c>
      <c r="T57" s="371" t="s">
        <v>891</v>
      </c>
      <c r="U57" s="372" t="s">
        <v>892</v>
      </c>
      <c r="V57" s="302"/>
      <c r="W57" s="302"/>
      <c r="X57" s="302"/>
      <c r="Y57" s="303">
        <f t="shared" si="0"/>
        <v>0</v>
      </c>
      <c r="Z57" s="303">
        <f t="shared" si="0"/>
        <v>0</v>
      </c>
      <c r="AA57" s="303">
        <f t="shared" si="0"/>
        <v>0</v>
      </c>
    </row>
    <row r="58" spans="1:27" s="41" customFormat="1" ht="41.25" customHeight="1" x14ac:dyDescent="0.25">
      <c r="A58" s="98"/>
      <c r="B58" s="98"/>
      <c r="C58" s="98"/>
      <c r="D58" s="749"/>
      <c r="E58" s="752"/>
      <c r="F58" s="717"/>
      <c r="G58" s="398" t="s">
        <v>893</v>
      </c>
      <c r="H58" s="113" t="s">
        <v>145</v>
      </c>
      <c r="I58" s="398" t="s">
        <v>893</v>
      </c>
      <c r="J58" s="115">
        <v>0</v>
      </c>
      <c r="K58" s="115"/>
      <c r="L58" s="63"/>
      <c r="M58" s="63"/>
      <c r="N58" s="63"/>
      <c r="O58" s="304">
        <v>0</v>
      </c>
      <c r="P58" s="305">
        <v>0</v>
      </c>
      <c r="Q58" s="305">
        <v>0</v>
      </c>
      <c r="R58" s="341"/>
      <c r="S58" s="141" t="s">
        <v>555</v>
      </c>
      <c r="T58" s="371" t="s">
        <v>596</v>
      </c>
      <c r="U58" s="372" t="s">
        <v>596</v>
      </c>
      <c r="V58" s="302"/>
      <c r="W58" s="302"/>
      <c r="X58" s="302"/>
      <c r="Y58" s="303" t="e">
        <f t="shared" si="0"/>
        <v>#DIV/0!</v>
      </c>
      <c r="Z58" s="303" t="e">
        <f t="shared" si="0"/>
        <v>#DIV/0!</v>
      </c>
      <c r="AA58" s="303" t="e">
        <f t="shared" si="0"/>
        <v>#DIV/0!</v>
      </c>
    </row>
    <row r="59" spans="1:27" s="41" customFormat="1" ht="49.5" customHeight="1" x14ac:dyDescent="0.25">
      <c r="A59" s="98"/>
      <c r="B59" s="98"/>
      <c r="C59" s="98"/>
      <c r="D59" s="749"/>
      <c r="E59" s="752"/>
      <c r="F59" s="717"/>
      <c r="G59" s="398" t="s">
        <v>894</v>
      </c>
      <c r="H59" s="113" t="s">
        <v>145</v>
      </c>
      <c r="I59" s="398" t="s">
        <v>894</v>
      </c>
      <c r="J59" s="115">
        <v>4594</v>
      </c>
      <c r="K59" s="115"/>
      <c r="L59" s="63"/>
      <c r="M59" s="63"/>
      <c r="N59" s="63"/>
      <c r="O59" s="304">
        <v>3054</v>
      </c>
      <c r="P59" s="305">
        <v>5804</v>
      </c>
      <c r="Q59" s="305">
        <v>8258</v>
      </c>
      <c r="R59" s="341"/>
      <c r="S59" s="141" t="s">
        <v>556</v>
      </c>
      <c r="T59" s="371" t="s">
        <v>895</v>
      </c>
      <c r="U59" s="372" t="s">
        <v>896</v>
      </c>
      <c r="V59" s="302"/>
      <c r="W59" s="302"/>
      <c r="X59" s="302"/>
      <c r="Y59" s="303">
        <f t="shared" si="0"/>
        <v>0.66478014801915541</v>
      </c>
      <c r="Z59" s="303">
        <f t="shared" si="0"/>
        <v>1.2633870265563778</v>
      </c>
      <c r="AA59" s="303">
        <f t="shared" si="0"/>
        <v>1.7975620374401393</v>
      </c>
    </row>
    <row r="60" spans="1:27" s="41" customFormat="1" ht="32.25" customHeight="1" x14ac:dyDescent="0.25">
      <c r="A60" s="98"/>
      <c r="B60" s="98"/>
      <c r="C60" s="98"/>
      <c r="D60" s="749"/>
      <c r="E60" s="752"/>
      <c r="F60" s="717"/>
      <c r="G60" s="400" t="s">
        <v>897</v>
      </c>
      <c r="H60" s="113" t="s">
        <v>145</v>
      </c>
      <c r="I60" s="400" t="s">
        <v>897</v>
      </c>
      <c r="J60" s="116">
        <v>4</v>
      </c>
      <c r="K60" s="116"/>
      <c r="L60" s="63"/>
      <c r="M60" s="63"/>
      <c r="N60" s="63"/>
      <c r="O60" s="304">
        <v>0</v>
      </c>
      <c r="P60" s="305">
        <v>0</v>
      </c>
      <c r="Q60" s="305">
        <v>0</v>
      </c>
      <c r="R60" s="341"/>
      <c r="S60" s="141" t="s">
        <v>557</v>
      </c>
      <c r="T60" s="371" t="s">
        <v>898</v>
      </c>
      <c r="U60" s="372" t="s">
        <v>557</v>
      </c>
      <c r="V60" s="302"/>
      <c r="W60" s="302"/>
      <c r="X60" s="302"/>
      <c r="Y60" s="303">
        <f t="shared" si="0"/>
        <v>0</v>
      </c>
      <c r="Z60" s="303">
        <f t="shared" si="0"/>
        <v>0</v>
      </c>
      <c r="AA60" s="303">
        <f t="shared" si="0"/>
        <v>0</v>
      </c>
    </row>
    <row r="61" spans="1:27" s="41" customFormat="1" ht="68.25" customHeight="1" x14ac:dyDescent="0.25">
      <c r="A61" s="98"/>
      <c r="B61" s="98"/>
      <c r="C61" s="98"/>
      <c r="D61" s="749"/>
      <c r="E61" s="752"/>
      <c r="F61" s="717"/>
      <c r="G61" s="400" t="s">
        <v>899</v>
      </c>
      <c r="H61" s="113" t="s">
        <v>145</v>
      </c>
      <c r="I61" s="400" t="s">
        <v>899</v>
      </c>
      <c r="J61" s="116">
        <v>1</v>
      </c>
      <c r="K61" s="116"/>
      <c r="L61" s="63"/>
      <c r="M61" s="63"/>
      <c r="N61" s="63"/>
      <c r="O61" s="304">
        <v>0</v>
      </c>
      <c r="P61" s="305">
        <v>0</v>
      </c>
      <c r="Q61" s="305">
        <v>0</v>
      </c>
      <c r="R61" s="341"/>
      <c r="S61" s="141" t="s">
        <v>557</v>
      </c>
      <c r="T61" s="371" t="s">
        <v>898</v>
      </c>
      <c r="U61" s="372" t="s">
        <v>557</v>
      </c>
      <c r="V61" s="302"/>
      <c r="W61" s="302"/>
      <c r="X61" s="302"/>
      <c r="Y61" s="303">
        <f t="shared" si="0"/>
        <v>0</v>
      </c>
      <c r="Z61" s="303">
        <f t="shared" si="0"/>
        <v>0</v>
      </c>
      <c r="AA61" s="303">
        <f t="shared" si="0"/>
        <v>0</v>
      </c>
    </row>
    <row r="62" spans="1:27" s="41" customFormat="1" ht="32.25" customHeight="1" x14ac:dyDescent="0.25">
      <c r="A62" s="98"/>
      <c r="B62" s="98"/>
      <c r="C62" s="98"/>
      <c r="D62" s="749"/>
      <c r="E62" s="752"/>
      <c r="F62" s="717"/>
      <c r="G62" s="401" t="s">
        <v>900</v>
      </c>
      <c r="H62" s="113" t="s">
        <v>145</v>
      </c>
      <c r="I62" s="401" t="s">
        <v>900</v>
      </c>
      <c r="J62" s="117">
        <v>21573</v>
      </c>
      <c r="K62" s="117"/>
      <c r="L62" s="63"/>
      <c r="M62" s="63"/>
      <c r="N62" s="63"/>
      <c r="O62" s="304">
        <v>15</v>
      </c>
      <c r="P62" s="305">
        <v>19839</v>
      </c>
      <c r="Q62" s="305">
        <v>20208</v>
      </c>
      <c r="R62" s="341"/>
      <c r="S62" s="141" t="s">
        <v>558</v>
      </c>
      <c r="T62" s="371" t="s">
        <v>901</v>
      </c>
      <c r="U62" s="372" t="s">
        <v>902</v>
      </c>
      <c r="V62" s="302"/>
      <c r="W62" s="302"/>
      <c r="X62" s="302"/>
      <c r="Y62" s="303">
        <f t="shared" si="0"/>
        <v>6.9531358642747876E-4</v>
      </c>
      <c r="Z62" s="303">
        <f t="shared" si="0"/>
        <v>0.91962174940898345</v>
      </c>
      <c r="AA62" s="303">
        <f t="shared" si="0"/>
        <v>0.93672646363509948</v>
      </c>
    </row>
    <row r="63" spans="1:27" s="41" customFormat="1" ht="32.25" customHeight="1" x14ac:dyDescent="0.25">
      <c r="A63" s="98"/>
      <c r="B63" s="98"/>
      <c r="C63" s="98"/>
      <c r="D63" s="749"/>
      <c r="E63" s="752"/>
      <c r="F63" s="717"/>
      <c r="G63" s="401" t="s">
        <v>903</v>
      </c>
      <c r="H63" s="113" t="s">
        <v>145</v>
      </c>
      <c r="I63" s="401" t="s">
        <v>903</v>
      </c>
      <c r="J63" s="117">
        <v>7144</v>
      </c>
      <c r="K63" s="117"/>
      <c r="L63" s="63"/>
      <c r="M63" s="63"/>
      <c r="N63" s="63"/>
      <c r="O63" s="304">
        <v>0</v>
      </c>
      <c r="P63" s="305">
        <v>8142</v>
      </c>
      <c r="Q63" s="305">
        <v>8207</v>
      </c>
      <c r="R63" s="341"/>
      <c r="S63" s="141" t="s">
        <v>559</v>
      </c>
      <c r="T63" s="371" t="s">
        <v>904</v>
      </c>
      <c r="U63" s="372" t="s">
        <v>905</v>
      </c>
      <c r="V63" s="302"/>
      <c r="W63" s="302"/>
      <c r="X63" s="302"/>
      <c r="Y63" s="303">
        <f t="shared" si="0"/>
        <v>0</v>
      </c>
      <c r="Z63" s="303">
        <f t="shared" si="0"/>
        <v>1.1396976483762598</v>
      </c>
      <c r="AA63" s="303">
        <f t="shared" si="0"/>
        <v>1.1487961926091825</v>
      </c>
    </row>
    <row r="64" spans="1:27" s="41" customFormat="1" ht="32.25" customHeight="1" x14ac:dyDescent="0.25">
      <c r="A64" s="98"/>
      <c r="B64" s="98"/>
      <c r="C64" s="98"/>
      <c r="D64" s="749"/>
      <c r="E64" s="752"/>
      <c r="F64" s="717"/>
      <c r="G64" s="400" t="s">
        <v>906</v>
      </c>
      <c r="H64" s="113" t="s">
        <v>145</v>
      </c>
      <c r="I64" s="400" t="s">
        <v>906</v>
      </c>
      <c r="J64" s="117">
        <v>20000</v>
      </c>
      <c r="K64" s="117"/>
      <c r="L64" s="63"/>
      <c r="M64" s="63"/>
      <c r="N64" s="63"/>
      <c r="O64" s="304">
        <v>0</v>
      </c>
      <c r="P64" s="305">
        <v>11187</v>
      </c>
      <c r="Q64" s="305">
        <v>11571</v>
      </c>
      <c r="R64" s="341"/>
      <c r="S64" s="141" t="s">
        <v>560</v>
      </c>
      <c r="T64" s="371" t="s">
        <v>907</v>
      </c>
      <c r="U64" s="372" t="s">
        <v>908</v>
      </c>
      <c r="V64" s="302"/>
      <c r="W64" s="302"/>
      <c r="X64" s="302"/>
      <c r="Y64" s="303">
        <f t="shared" si="0"/>
        <v>0</v>
      </c>
      <c r="Z64" s="303">
        <f t="shared" si="0"/>
        <v>0.55935000000000001</v>
      </c>
      <c r="AA64" s="303">
        <f t="shared" si="0"/>
        <v>0.57855000000000001</v>
      </c>
    </row>
    <row r="65" spans="1:27" s="41" customFormat="1" ht="32.25" customHeight="1" x14ac:dyDescent="0.25">
      <c r="A65" s="98"/>
      <c r="B65" s="98"/>
      <c r="C65" s="98"/>
      <c r="D65" s="749"/>
      <c r="E65" s="752"/>
      <c r="F65" s="717"/>
      <c r="G65" s="400" t="s">
        <v>909</v>
      </c>
      <c r="H65" s="113" t="s">
        <v>145</v>
      </c>
      <c r="I65" s="400" t="s">
        <v>909</v>
      </c>
      <c r="J65" s="402">
        <v>285052</v>
      </c>
      <c r="K65" s="117"/>
      <c r="L65" s="63"/>
      <c r="M65" s="63"/>
      <c r="N65" s="376" t="s">
        <v>825</v>
      </c>
      <c r="O65" s="304">
        <v>35247</v>
      </c>
      <c r="P65" s="305">
        <v>93682</v>
      </c>
      <c r="Q65" s="305">
        <v>145464</v>
      </c>
      <c r="R65" s="341"/>
      <c r="S65" s="142" t="s">
        <v>561</v>
      </c>
      <c r="T65" s="403" t="s">
        <v>910</v>
      </c>
      <c r="U65" s="404" t="s">
        <v>911</v>
      </c>
      <c r="V65" s="302"/>
      <c r="W65" s="302"/>
      <c r="X65" s="302"/>
      <c r="Y65" s="303">
        <f t="shared" si="0"/>
        <v>0.12365112330381825</v>
      </c>
      <c r="Z65" s="303">
        <f t="shared" si="0"/>
        <v>0.32864880793679752</v>
      </c>
      <c r="AA65" s="303">
        <f t="shared" si="0"/>
        <v>0.51030689137420537</v>
      </c>
    </row>
    <row r="66" spans="1:27" s="41" customFormat="1" ht="117" customHeight="1" x14ac:dyDescent="0.25">
      <c r="A66" s="98"/>
      <c r="B66" s="98"/>
      <c r="C66" s="98"/>
      <c r="D66" s="749"/>
      <c r="E66" s="752"/>
      <c r="F66" s="717"/>
      <c r="G66" s="401" t="s">
        <v>912</v>
      </c>
      <c r="H66" s="113" t="s">
        <v>145</v>
      </c>
      <c r="I66" s="401" t="s">
        <v>912</v>
      </c>
      <c r="J66" s="402">
        <v>100</v>
      </c>
      <c r="K66" s="405"/>
      <c r="L66" s="406"/>
      <c r="M66" s="376"/>
      <c r="N66" s="376" t="s">
        <v>825</v>
      </c>
      <c r="O66" s="407">
        <v>0</v>
      </c>
      <c r="P66" s="408">
        <v>52</v>
      </c>
      <c r="Q66" s="408">
        <v>22</v>
      </c>
      <c r="R66" s="341"/>
      <c r="S66" s="141" t="s">
        <v>562</v>
      </c>
      <c r="T66" s="371" t="s">
        <v>913</v>
      </c>
      <c r="U66" s="372" t="s">
        <v>914</v>
      </c>
      <c r="V66" s="302"/>
      <c r="W66" s="302"/>
      <c r="X66" s="302"/>
      <c r="Y66" s="303">
        <f t="shared" si="0"/>
        <v>0</v>
      </c>
      <c r="Z66" s="303">
        <f t="shared" si="0"/>
        <v>0.52</v>
      </c>
      <c r="AA66" s="303">
        <f t="shared" si="0"/>
        <v>0.22</v>
      </c>
    </row>
    <row r="67" spans="1:27" s="41" customFormat="1" ht="39.75" customHeight="1" x14ac:dyDescent="0.25">
      <c r="A67" s="98"/>
      <c r="B67" s="98"/>
      <c r="C67" s="98"/>
      <c r="D67" s="749"/>
      <c r="E67" s="752"/>
      <c r="F67" s="717"/>
      <c r="G67" s="400" t="s">
        <v>915</v>
      </c>
      <c r="H67" s="113" t="s">
        <v>145</v>
      </c>
      <c r="I67" s="400" t="s">
        <v>915</v>
      </c>
      <c r="J67" s="116">
        <v>500</v>
      </c>
      <c r="K67" s="116"/>
      <c r="L67" s="63"/>
      <c r="M67" s="63"/>
      <c r="N67" s="63"/>
      <c r="O67" s="304">
        <v>0</v>
      </c>
      <c r="P67" s="305">
        <v>0</v>
      </c>
      <c r="Q67" s="305">
        <v>0</v>
      </c>
      <c r="R67" s="341"/>
      <c r="S67" s="141" t="s">
        <v>554</v>
      </c>
      <c r="T67" s="371" t="s">
        <v>891</v>
      </c>
      <c r="U67" s="372" t="s">
        <v>916</v>
      </c>
      <c r="V67" s="302"/>
      <c r="W67" s="302"/>
      <c r="X67" s="302"/>
      <c r="Y67" s="303">
        <f t="shared" si="0"/>
        <v>0</v>
      </c>
      <c r="Z67" s="303">
        <f t="shared" si="0"/>
        <v>0</v>
      </c>
      <c r="AA67" s="303">
        <f t="shared" si="0"/>
        <v>0</v>
      </c>
    </row>
    <row r="68" spans="1:27" s="41" customFormat="1" ht="32.25" customHeight="1" x14ac:dyDescent="0.25">
      <c r="A68" s="98"/>
      <c r="B68" s="98"/>
      <c r="C68" s="98"/>
      <c r="D68" s="749"/>
      <c r="E68" s="752"/>
      <c r="F68" s="717"/>
      <c r="G68" s="400" t="s">
        <v>917</v>
      </c>
      <c r="H68" s="113" t="s">
        <v>145</v>
      </c>
      <c r="I68" s="400" t="s">
        <v>917</v>
      </c>
      <c r="J68" s="116">
        <v>8442</v>
      </c>
      <c r="K68" s="116"/>
      <c r="L68" s="63"/>
      <c r="M68" s="63"/>
      <c r="N68" s="63"/>
      <c r="O68" s="304">
        <v>29</v>
      </c>
      <c r="P68" s="305">
        <v>2241</v>
      </c>
      <c r="Q68" s="305">
        <v>2330</v>
      </c>
      <c r="R68" s="341"/>
      <c r="S68" s="141" t="s">
        <v>563</v>
      </c>
      <c r="T68" s="371" t="s">
        <v>918</v>
      </c>
      <c r="U68" s="372" t="s">
        <v>919</v>
      </c>
      <c r="V68" s="302"/>
      <c r="W68" s="302"/>
      <c r="X68" s="302"/>
      <c r="Y68" s="303">
        <f t="shared" si="0"/>
        <v>3.435204927742241E-3</v>
      </c>
      <c r="Z68" s="303">
        <f t="shared" si="0"/>
        <v>0.26545842217484006</v>
      </c>
      <c r="AA68" s="303">
        <f t="shared" si="0"/>
        <v>0.27600094764273869</v>
      </c>
    </row>
    <row r="69" spans="1:27" s="41" customFormat="1" ht="51.75" customHeight="1" thickBot="1" x14ac:dyDescent="0.3">
      <c r="A69" s="98"/>
      <c r="B69" s="98"/>
      <c r="C69" s="98"/>
      <c r="D69" s="750"/>
      <c r="E69" s="753"/>
      <c r="F69" s="718"/>
      <c r="G69" s="409" t="s">
        <v>920</v>
      </c>
      <c r="H69" s="312" t="s">
        <v>145</v>
      </c>
      <c r="I69" s="409" t="s">
        <v>920</v>
      </c>
      <c r="J69" s="410">
        <v>331</v>
      </c>
      <c r="K69" s="410"/>
      <c r="L69" s="315"/>
      <c r="M69" s="315"/>
      <c r="N69" s="315"/>
      <c r="O69" s="316"/>
      <c r="P69" s="346">
        <v>77</v>
      </c>
      <c r="Q69" s="346">
        <v>101</v>
      </c>
      <c r="R69" s="347"/>
      <c r="S69" s="348"/>
      <c r="T69" s="374" t="s">
        <v>921</v>
      </c>
      <c r="U69" s="375" t="s">
        <v>922</v>
      </c>
      <c r="V69" s="302"/>
      <c r="W69" s="302"/>
      <c r="X69" s="302"/>
      <c r="Y69" s="303">
        <f t="shared" si="0"/>
        <v>0</v>
      </c>
      <c r="Z69" s="303">
        <f t="shared" si="0"/>
        <v>0.23262839879154079</v>
      </c>
      <c r="AA69" s="303">
        <f t="shared" si="0"/>
        <v>0.30513595166163143</v>
      </c>
    </row>
    <row r="70" spans="1:27" s="41" customFormat="1" ht="68.25" customHeight="1" x14ac:dyDescent="0.25">
      <c r="A70" s="98"/>
      <c r="B70" s="98"/>
      <c r="C70" s="98"/>
      <c r="D70" s="754" t="s">
        <v>172</v>
      </c>
      <c r="E70" s="756" t="s">
        <v>172</v>
      </c>
      <c r="F70" s="728" t="s">
        <v>173</v>
      </c>
      <c r="G70" s="411" t="s">
        <v>923</v>
      </c>
      <c r="H70" s="291" t="s">
        <v>145</v>
      </c>
      <c r="I70" s="411" t="s">
        <v>923</v>
      </c>
      <c r="J70" s="351">
        <v>1</v>
      </c>
      <c r="K70" s="351"/>
      <c r="L70" s="352"/>
      <c r="M70" s="352"/>
      <c r="N70" s="352"/>
      <c r="O70" s="353">
        <v>0.05</v>
      </c>
      <c r="P70" s="354">
        <v>0.15</v>
      </c>
      <c r="Q70" s="354">
        <v>0.15</v>
      </c>
      <c r="R70" s="355"/>
      <c r="S70" s="356" t="s">
        <v>564</v>
      </c>
      <c r="T70" s="377" t="s">
        <v>924</v>
      </c>
      <c r="U70" s="378" t="s">
        <v>925</v>
      </c>
      <c r="V70" s="302"/>
      <c r="W70" s="302"/>
      <c r="X70" s="302"/>
      <c r="Y70" s="303">
        <f t="shared" si="0"/>
        <v>0.05</v>
      </c>
      <c r="Z70" s="303">
        <f t="shared" si="0"/>
        <v>0.15</v>
      </c>
      <c r="AA70" s="303">
        <f t="shared" si="0"/>
        <v>0.15</v>
      </c>
    </row>
    <row r="71" spans="1:27" s="41" customFormat="1" ht="321" customHeight="1" thickBot="1" x14ac:dyDescent="0.3">
      <c r="A71" s="98"/>
      <c r="B71" s="98"/>
      <c r="C71" s="98"/>
      <c r="D71" s="755"/>
      <c r="E71" s="757"/>
      <c r="F71" s="730"/>
      <c r="G71" s="412" t="s">
        <v>926</v>
      </c>
      <c r="H71" s="312" t="s">
        <v>145</v>
      </c>
      <c r="I71" s="412" t="s">
        <v>926</v>
      </c>
      <c r="J71" s="345">
        <v>100</v>
      </c>
      <c r="K71" s="345"/>
      <c r="L71" s="315"/>
      <c r="M71" s="315"/>
      <c r="N71" s="315"/>
      <c r="O71" s="316">
        <v>12</v>
      </c>
      <c r="P71" s="346">
        <v>44</v>
      </c>
      <c r="Q71" s="346">
        <v>81</v>
      </c>
      <c r="R71" s="347"/>
      <c r="S71" s="348" t="s">
        <v>565</v>
      </c>
      <c r="T71" s="374" t="s">
        <v>927</v>
      </c>
      <c r="U71" s="375" t="s">
        <v>928</v>
      </c>
      <c r="V71" s="302"/>
      <c r="W71" s="302"/>
      <c r="X71" s="302"/>
      <c r="Y71" s="303">
        <f t="shared" si="0"/>
        <v>0.12</v>
      </c>
      <c r="Z71" s="303">
        <f t="shared" si="0"/>
        <v>0.44</v>
      </c>
      <c r="AA71" s="303">
        <f t="shared" si="0"/>
        <v>0.81</v>
      </c>
    </row>
    <row r="72" spans="1:27" ht="90.6" customHeight="1" x14ac:dyDescent="0.25">
      <c r="O72" s="413"/>
      <c r="P72" s="413"/>
      <c r="Q72" s="413"/>
    </row>
    <row r="73" spans="1:27" ht="51" customHeight="1" x14ac:dyDescent="0.25">
      <c r="A73" s="736" t="s">
        <v>514</v>
      </c>
      <c r="B73" s="736"/>
      <c r="C73" s="736"/>
      <c r="D73" s="736"/>
      <c r="E73" s="736"/>
      <c r="F73" s="736"/>
      <c r="G73" s="736"/>
      <c r="H73" s="736"/>
      <c r="I73" s="736"/>
      <c r="J73" s="736"/>
      <c r="K73" s="736"/>
      <c r="L73" s="736"/>
      <c r="M73" s="736"/>
      <c r="N73" s="736"/>
      <c r="O73" s="736"/>
      <c r="P73" s="736"/>
      <c r="Q73" s="736"/>
      <c r="R73" s="736"/>
      <c r="S73" s="736"/>
      <c r="T73" s="736"/>
      <c r="U73" s="736"/>
      <c r="V73" s="736"/>
      <c r="W73" s="736"/>
      <c r="X73" s="736"/>
    </row>
    <row r="74" spans="1:27" ht="15.75" customHeight="1" x14ac:dyDescent="0.25">
      <c r="O74" s="413"/>
      <c r="P74" s="413"/>
      <c r="Q74" s="413"/>
    </row>
    <row r="75" spans="1:27" ht="45" customHeight="1" x14ac:dyDescent="0.25">
      <c r="A75" s="737" t="s">
        <v>181</v>
      </c>
      <c r="B75" s="738"/>
      <c r="C75" s="738"/>
      <c r="D75" s="738"/>
      <c r="E75" s="738"/>
      <c r="F75" s="738"/>
      <c r="G75" s="738"/>
      <c r="H75" s="738"/>
      <c r="I75" s="738"/>
      <c r="J75" s="738"/>
      <c r="K75" s="738"/>
      <c r="L75" s="738"/>
      <c r="M75" s="738"/>
      <c r="N75" s="738"/>
      <c r="O75" s="569" t="s">
        <v>466</v>
      </c>
      <c r="P75" s="569"/>
      <c r="Q75" s="569"/>
      <c r="R75" s="569"/>
      <c r="S75" s="569" t="str">
        <f>+S9</f>
        <v>ANALISIS I Trimestre</v>
      </c>
      <c r="T75" s="570" t="str">
        <f>+T9</f>
        <v>ANALISIS II Trimestre</v>
      </c>
      <c r="U75" s="570" t="str">
        <f>+U9</f>
        <v>ANALISIS III Trimestre</v>
      </c>
      <c r="V75" s="569" t="s">
        <v>469</v>
      </c>
      <c r="W75" s="570" t="s">
        <v>467</v>
      </c>
      <c r="X75" s="570" t="s">
        <v>468</v>
      </c>
      <c r="Y75" s="414">
        <f>+AVERAGE(Y78:Y85)</f>
        <v>0.50584654062114998</v>
      </c>
      <c r="Z75" s="414">
        <f>+AVERAGE(Z78:Z85)</f>
        <v>0.79518288391553604</v>
      </c>
    </row>
    <row r="76" spans="1:27" ht="45" customHeight="1" x14ac:dyDescent="0.25">
      <c r="A76" s="573" t="s">
        <v>174</v>
      </c>
      <c r="B76" s="575" t="s">
        <v>175</v>
      </c>
      <c r="C76" s="575" t="s">
        <v>176</v>
      </c>
      <c r="D76" s="575" t="s">
        <v>475</v>
      </c>
      <c r="E76" s="575" t="s">
        <v>177</v>
      </c>
      <c r="F76" s="575" t="s">
        <v>179</v>
      </c>
      <c r="G76" s="575" t="s">
        <v>178</v>
      </c>
      <c r="H76" s="577" t="s">
        <v>180</v>
      </c>
      <c r="I76" s="575" t="s">
        <v>747</v>
      </c>
      <c r="J76" s="575" t="s">
        <v>138</v>
      </c>
      <c r="K76" s="579" t="s">
        <v>748</v>
      </c>
      <c r="L76" s="580"/>
      <c r="M76" s="580"/>
      <c r="N76" s="581"/>
      <c r="O76" s="415"/>
      <c r="P76" s="415"/>
      <c r="Q76" s="415"/>
      <c r="R76" s="202"/>
      <c r="S76" s="569"/>
      <c r="T76" s="571"/>
      <c r="U76" s="571"/>
      <c r="V76" s="569"/>
      <c r="W76" s="571"/>
      <c r="X76" s="571"/>
    </row>
    <row r="77" spans="1:27" ht="90" customHeight="1" x14ac:dyDescent="0.25">
      <c r="A77" s="574"/>
      <c r="B77" s="576"/>
      <c r="C77" s="576"/>
      <c r="D77" s="576"/>
      <c r="E77" s="576"/>
      <c r="F77" s="576"/>
      <c r="G77" s="576"/>
      <c r="H77" s="578"/>
      <c r="I77" s="576"/>
      <c r="J77" s="576"/>
      <c r="K77" s="287" t="s">
        <v>752</v>
      </c>
      <c r="L77" s="134" t="s">
        <v>929</v>
      </c>
      <c r="M77" s="134" t="s">
        <v>140</v>
      </c>
      <c r="N77" s="134" t="s">
        <v>141</v>
      </c>
      <c r="O77" s="416" t="s">
        <v>8</v>
      </c>
      <c r="P77" s="416" t="s">
        <v>9</v>
      </c>
      <c r="Q77" s="416" t="s">
        <v>10</v>
      </c>
      <c r="R77" s="118" t="s">
        <v>11</v>
      </c>
      <c r="S77" s="569"/>
      <c r="T77" s="572"/>
      <c r="U77" s="572"/>
      <c r="V77" s="569"/>
      <c r="W77" s="572"/>
      <c r="X77" s="572"/>
    </row>
    <row r="78" spans="1:27" ht="90" x14ac:dyDescent="0.25">
      <c r="A78" s="699" t="s">
        <v>182</v>
      </c>
      <c r="B78" s="140"/>
      <c r="C78" s="47"/>
      <c r="D78" s="699" t="s">
        <v>461</v>
      </c>
      <c r="E78" s="700" t="s">
        <v>183</v>
      </c>
      <c r="F78" s="105" t="s">
        <v>185</v>
      </c>
      <c r="G78" s="48" t="s">
        <v>184</v>
      </c>
      <c r="H78" s="75" t="s">
        <v>186</v>
      </c>
      <c r="I78" s="75" t="s">
        <v>187</v>
      </c>
      <c r="J78" s="417">
        <v>0.1</v>
      </c>
      <c r="K78" s="75"/>
      <c r="L78" s="53"/>
      <c r="M78" s="418"/>
      <c r="N78" s="418"/>
      <c r="O78" s="419">
        <v>0.1</v>
      </c>
      <c r="P78" s="419">
        <v>0.25</v>
      </c>
      <c r="Q78" s="143">
        <v>0.25</v>
      </c>
      <c r="R78" s="53"/>
      <c r="S78" s="149" t="s">
        <v>568</v>
      </c>
      <c r="T78" s="420" t="s">
        <v>930</v>
      </c>
      <c r="U78" s="421" t="s">
        <v>931</v>
      </c>
      <c r="V78" s="421" t="s">
        <v>932</v>
      </c>
      <c r="W78" s="422" t="s">
        <v>933</v>
      </c>
      <c r="X78" s="53"/>
      <c r="Y78" s="303">
        <f>+O78/$J78</f>
        <v>1</v>
      </c>
      <c r="Z78" s="303">
        <f>+P78/$J78</f>
        <v>2.5</v>
      </c>
    </row>
    <row r="79" spans="1:27" ht="357" x14ac:dyDescent="0.25">
      <c r="A79" s="699"/>
      <c r="B79" s="140"/>
      <c r="C79" s="47"/>
      <c r="D79" s="699"/>
      <c r="E79" s="700"/>
      <c r="F79" s="105" t="s">
        <v>189</v>
      </c>
      <c r="G79" s="48" t="s">
        <v>188</v>
      </c>
      <c r="H79" s="75" t="s">
        <v>190</v>
      </c>
      <c r="I79" s="75" t="s">
        <v>191</v>
      </c>
      <c r="J79" s="417">
        <v>1</v>
      </c>
      <c r="K79" s="75"/>
      <c r="L79" s="53"/>
      <c r="M79" s="147"/>
      <c r="N79" s="147"/>
      <c r="O79" s="419">
        <v>0.25</v>
      </c>
      <c r="P79" s="419">
        <v>0.5</v>
      </c>
      <c r="Q79" s="155" t="s">
        <v>934</v>
      </c>
      <c r="R79" s="53"/>
      <c r="S79" s="205" t="s">
        <v>569</v>
      </c>
      <c r="T79" s="205" t="s">
        <v>935</v>
      </c>
      <c r="U79" s="423" t="s">
        <v>936</v>
      </c>
      <c r="V79" s="423" t="s">
        <v>936</v>
      </c>
      <c r="W79" s="420"/>
      <c r="X79" s="53"/>
      <c r="Y79" s="303">
        <f t="shared" ref="Y79:Z142" si="1">+O79/$J79</f>
        <v>0.25</v>
      </c>
      <c r="Z79" s="303">
        <f t="shared" si="1"/>
        <v>0.5</v>
      </c>
    </row>
    <row r="80" spans="1:27" ht="409.5" x14ac:dyDescent="0.25">
      <c r="A80" s="699"/>
      <c r="B80" s="140"/>
      <c r="C80" s="47"/>
      <c r="D80" s="699"/>
      <c r="E80" s="700"/>
      <c r="F80" s="105" t="s">
        <v>193</v>
      </c>
      <c r="G80" s="48" t="s">
        <v>192</v>
      </c>
      <c r="H80" s="75" t="s">
        <v>194</v>
      </c>
      <c r="I80" s="75" t="s">
        <v>195</v>
      </c>
      <c r="J80" s="417">
        <v>1</v>
      </c>
      <c r="K80" s="75"/>
      <c r="L80" s="53"/>
      <c r="M80" s="147"/>
      <c r="N80" s="147"/>
      <c r="O80" s="419">
        <v>0.25</v>
      </c>
      <c r="P80" s="419">
        <v>0.25</v>
      </c>
      <c r="Q80" s="143">
        <v>0.25</v>
      </c>
      <c r="R80" s="53"/>
      <c r="S80" s="205" t="s">
        <v>570</v>
      </c>
      <c r="T80" s="420" t="s">
        <v>937</v>
      </c>
      <c r="U80" s="100" t="s">
        <v>938</v>
      </c>
      <c r="V80" s="424" t="s">
        <v>939</v>
      </c>
      <c r="W80" s="425" t="s">
        <v>940</v>
      </c>
      <c r="X80" s="424" t="s">
        <v>941</v>
      </c>
      <c r="Y80" s="424" t="s">
        <v>941</v>
      </c>
      <c r="Z80" s="303">
        <f t="shared" si="1"/>
        <v>0.25</v>
      </c>
    </row>
    <row r="81" spans="1:26" ht="409.5" x14ac:dyDescent="0.25">
      <c r="A81" s="699"/>
      <c r="B81" s="140"/>
      <c r="C81" s="47"/>
      <c r="D81" s="699"/>
      <c r="E81" s="700"/>
      <c r="F81" s="105" t="s">
        <v>197</v>
      </c>
      <c r="G81" s="48" t="s">
        <v>196</v>
      </c>
      <c r="H81" s="75" t="s">
        <v>198</v>
      </c>
      <c r="I81" s="75" t="s">
        <v>199</v>
      </c>
      <c r="J81" s="417">
        <v>1</v>
      </c>
      <c r="K81" s="75"/>
      <c r="L81" s="53"/>
      <c r="M81" s="147"/>
      <c r="N81" s="147"/>
      <c r="O81" s="419">
        <v>0</v>
      </c>
      <c r="P81" s="426">
        <v>0.35</v>
      </c>
      <c r="Q81" s="143">
        <v>1</v>
      </c>
      <c r="R81" s="53"/>
      <c r="S81" s="205" t="s">
        <v>571</v>
      </c>
      <c r="T81" s="427" t="s">
        <v>942</v>
      </c>
      <c r="U81" s="424" t="s">
        <v>943</v>
      </c>
      <c r="V81" s="425" t="s">
        <v>944</v>
      </c>
      <c r="W81" s="424" t="s">
        <v>941</v>
      </c>
      <c r="X81" s="428"/>
      <c r="Y81" s="303">
        <f t="shared" si="1"/>
        <v>0</v>
      </c>
      <c r="Z81" s="303">
        <f t="shared" si="1"/>
        <v>0.35</v>
      </c>
    </row>
    <row r="82" spans="1:26" ht="346.5" x14ac:dyDescent="0.25">
      <c r="A82" s="699"/>
      <c r="B82" s="140"/>
      <c r="C82" s="47"/>
      <c r="D82" s="699"/>
      <c r="E82" s="700"/>
      <c r="F82" s="105" t="s">
        <v>201</v>
      </c>
      <c r="G82" s="48" t="s">
        <v>200</v>
      </c>
      <c r="H82" s="75" t="s">
        <v>202</v>
      </c>
      <c r="I82" s="75" t="s">
        <v>203</v>
      </c>
      <c r="J82" s="417">
        <v>1</v>
      </c>
      <c r="K82" s="75"/>
      <c r="L82" s="53"/>
      <c r="M82" s="147"/>
      <c r="N82" s="147"/>
      <c r="O82" s="419">
        <v>0.25</v>
      </c>
      <c r="P82" s="419">
        <v>0.5</v>
      </c>
      <c r="Q82" s="143">
        <v>0.3</v>
      </c>
      <c r="R82" s="53"/>
      <c r="S82" s="205" t="s">
        <v>572</v>
      </c>
      <c r="T82" s="420" t="s">
        <v>945</v>
      </c>
      <c r="U82" s="429" t="s">
        <v>946</v>
      </c>
      <c r="V82" s="425" t="s">
        <v>947</v>
      </c>
      <c r="W82" s="430" t="s">
        <v>948</v>
      </c>
      <c r="X82" s="428"/>
      <c r="Y82" s="303">
        <f t="shared" si="1"/>
        <v>0.25</v>
      </c>
      <c r="Z82" s="303">
        <f t="shared" si="1"/>
        <v>0.5</v>
      </c>
    </row>
    <row r="83" spans="1:26" ht="409.5" x14ac:dyDescent="0.25">
      <c r="A83" s="699"/>
      <c r="B83" s="140"/>
      <c r="C83" s="47"/>
      <c r="D83" s="699"/>
      <c r="E83" s="700"/>
      <c r="F83" s="105" t="s">
        <v>205</v>
      </c>
      <c r="G83" s="48" t="s">
        <v>204</v>
      </c>
      <c r="H83" s="75" t="s">
        <v>206</v>
      </c>
      <c r="I83" s="75" t="s">
        <v>207</v>
      </c>
      <c r="J83" s="417">
        <v>0.3</v>
      </c>
      <c r="K83" s="75"/>
      <c r="L83" s="53"/>
      <c r="M83" s="147"/>
      <c r="N83" s="147"/>
      <c r="O83" s="419">
        <v>0.3</v>
      </c>
      <c r="P83" s="419">
        <v>0.32500000000000001</v>
      </c>
      <c r="Q83" s="431">
        <v>0.25</v>
      </c>
      <c r="R83" s="53"/>
      <c r="S83" s="205" t="s">
        <v>573</v>
      </c>
      <c r="T83" s="420"/>
      <c r="U83" s="205" t="s">
        <v>949</v>
      </c>
      <c r="V83" s="428"/>
      <c r="W83" s="428" t="s">
        <v>950</v>
      </c>
      <c r="X83" s="428"/>
      <c r="Y83" s="303">
        <f t="shared" si="1"/>
        <v>1</v>
      </c>
      <c r="Z83" s="303">
        <f t="shared" si="1"/>
        <v>1.0833333333333335</v>
      </c>
    </row>
    <row r="84" spans="1:26" ht="90" x14ac:dyDescent="0.25">
      <c r="A84" s="699"/>
      <c r="B84" s="140"/>
      <c r="C84" s="49"/>
      <c r="D84" s="699"/>
      <c r="E84" s="222" t="s">
        <v>208</v>
      </c>
      <c r="F84" s="106" t="s">
        <v>185</v>
      </c>
      <c r="G84" s="48" t="s">
        <v>209</v>
      </c>
      <c r="H84" s="75" t="s">
        <v>210</v>
      </c>
      <c r="I84" s="76" t="s">
        <v>951</v>
      </c>
      <c r="J84" s="76">
        <v>69978500000</v>
      </c>
      <c r="K84" s="76"/>
      <c r="L84" s="53"/>
      <c r="M84" s="147"/>
      <c r="N84" s="147"/>
      <c r="O84" s="432">
        <v>2863925000</v>
      </c>
      <c r="P84" s="432">
        <v>12465251870</v>
      </c>
      <c r="Q84" s="144">
        <v>12166518514</v>
      </c>
      <c r="R84" s="53"/>
      <c r="S84" s="150" t="s">
        <v>574</v>
      </c>
      <c r="T84" s="420"/>
      <c r="U84" s="429" t="s">
        <v>952</v>
      </c>
      <c r="V84" s="422" t="s">
        <v>953</v>
      </c>
      <c r="W84" s="422" t="s">
        <v>954</v>
      </c>
      <c r="X84" s="428"/>
      <c r="Y84" s="303">
        <f t="shared" si="1"/>
        <v>4.0925784348049755E-2</v>
      </c>
      <c r="Z84" s="303">
        <f t="shared" si="1"/>
        <v>0.17812973799095436</v>
      </c>
    </row>
    <row r="85" spans="1:26" ht="30" customHeight="1" x14ac:dyDescent="0.25">
      <c r="A85" s="699"/>
      <c r="B85" s="140"/>
      <c r="C85" s="49"/>
      <c r="D85" s="699"/>
      <c r="E85" s="701" t="s">
        <v>211</v>
      </c>
      <c r="F85" s="702" t="s">
        <v>213</v>
      </c>
      <c r="G85" s="704" t="s">
        <v>212</v>
      </c>
      <c r="H85" s="75" t="s">
        <v>214</v>
      </c>
      <c r="I85" s="433" t="s">
        <v>215</v>
      </c>
      <c r="J85" s="434">
        <v>1</v>
      </c>
      <c r="K85" s="433"/>
      <c r="L85" s="53"/>
      <c r="M85" s="147"/>
      <c r="N85" s="147"/>
      <c r="O85" s="419">
        <v>1</v>
      </c>
      <c r="P85" s="419">
        <v>1</v>
      </c>
      <c r="Q85" s="143">
        <v>1</v>
      </c>
      <c r="R85" s="53"/>
      <c r="S85" s="205" t="s">
        <v>575</v>
      </c>
      <c r="T85" s="435" t="s">
        <v>955</v>
      </c>
      <c r="U85" s="100" t="s">
        <v>956</v>
      </c>
      <c r="V85" s="428"/>
      <c r="W85" s="428"/>
      <c r="X85" s="428"/>
      <c r="Y85" s="303">
        <f t="shared" si="1"/>
        <v>1</v>
      </c>
      <c r="Z85" s="303">
        <f t="shared" si="1"/>
        <v>1</v>
      </c>
    </row>
    <row r="86" spans="1:26" ht="75" x14ac:dyDescent="0.25">
      <c r="A86" s="699"/>
      <c r="B86" s="140"/>
      <c r="C86" s="49"/>
      <c r="D86" s="699"/>
      <c r="E86" s="701"/>
      <c r="F86" s="703"/>
      <c r="G86" s="704"/>
      <c r="H86" s="75" t="s">
        <v>216</v>
      </c>
      <c r="I86" s="75" t="s">
        <v>957</v>
      </c>
      <c r="J86" s="433">
        <v>5</v>
      </c>
      <c r="K86" s="433"/>
      <c r="L86" s="53"/>
      <c r="M86" s="147"/>
      <c r="N86" s="147"/>
      <c r="O86" s="419" t="s">
        <v>566</v>
      </c>
      <c r="P86" s="419" t="s">
        <v>566</v>
      </c>
      <c r="Q86" s="143">
        <v>1</v>
      </c>
      <c r="R86" s="53"/>
      <c r="S86" s="205" t="s">
        <v>571</v>
      </c>
      <c r="T86" s="436" t="s">
        <v>958</v>
      </c>
      <c r="U86" s="100" t="s">
        <v>959</v>
      </c>
      <c r="V86" s="428"/>
      <c r="W86" s="428"/>
      <c r="X86" s="428"/>
      <c r="Y86" s="303"/>
      <c r="Z86" s="303"/>
    </row>
    <row r="87" spans="1:26" ht="45.75" customHeight="1" x14ac:dyDescent="0.25">
      <c r="A87" s="692" t="s">
        <v>217</v>
      </c>
      <c r="B87" s="692"/>
      <c r="C87" s="692"/>
      <c r="D87" s="692"/>
      <c r="E87" s="692"/>
      <c r="F87" s="692"/>
      <c r="G87" s="692"/>
      <c r="H87" s="692"/>
      <c r="I87" s="692"/>
      <c r="J87" s="692"/>
      <c r="K87" s="692"/>
      <c r="L87" s="692"/>
      <c r="M87" s="692"/>
      <c r="N87" s="692"/>
      <c r="O87" s="569" t="s">
        <v>466</v>
      </c>
      <c r="P87" s="569"/>
      <c r="Q87" s="569"/>
      <c r="R87" s="569"/>
      <c r="S87" s="569" t="str">
        <f>+S9</f>
        <v>ANALISIS I Trimestre</v>
      </c>
      <c r="T87" s="570" t="str">
        <f>+T9</f>
        <v>ANALISIS II Trimestre</v>
      </c>
      <c r="U87" s="570" t="str">
        <f>+U9</f>
        <v>ANALISIS III Trimestre</v>
      </c>
      <c r="V87" s="569" t="s">
        <v>469</v>
      </c>
      <c r="W87" s="570" t="s">
        <v>467</v>
      </c>
      <c r="X87" s="570" t="s">
        <v>468</v>
      </c>
      <c r="Y87" s="437">
        <f>+AVERAGE(Y90)</f>
        <v>0.15</v>
      </c>
      <c r="Z87" s="437">
        <f>+AVERAGE(Z90)</f>
        <v>0.3</v>
      </c>
    </row>
    <row r="88" spans="1:26" ht="45.75" customHeight="1" x14ac:dyDescent="0.25">
      <c r="A88" s="573" t="s">
        <v>174</v>
      </c>
      <c r="B88" s="575" t="s">
        <v>175</v>
      </c>
      <c r="C88" s="575" t="s">
        <v>176</v>
      </c>
      <c r="D88" s="575" t="s">
        <v>475</v>
      </c>
      <c r="E88" s="575" t="s">
        <v>177</v>
      </c>
      <c r="F88" s="575" t="s">
        <v>179</v>
      </c>
      <c r="G88" s="575" t="s">
        <v>178</v>
      </c>
      <c r="H88" s="577" t="s">
        <v>180</v>
      </c>
      <c r="I88" s="575" t="s">
        <v>747</v>
      </c>
      <c r="J88" s="575" t="s">
        <v>138</v>
      </c>
      <c r="K88" s="579" t="s">
        <v>748</v>
      </c>
      <c r="L88" s="580"/>
      <c r="M88" s="580"/>
      <c r="N88" s="581"/>
      <c r="O88" s="415"/>
      <c r="P88" s="415"/>
      <c r="Q88" s="415"/>
      <c r="R88" s="202"/>
      <c r="S88" s="569"/>
      <c r="T88" s="571"/>
      <c r="U88" s="571"/>
      <c r="V88" s="569"/>
      <c r="W88" s="571"/>
      <c r="X88" s="571"/>
      <c r="Y88" s="303"/>
      <c r="Z88" s="303"/>
    </row>
    <row r="89" spans="1:26" ht="90" customHeight="1" x14ac:dyDescent="0.25">
      <c r="A89" s="574"/>
      <c r="B89" s="576"/>
      <c r="C89" s="576"/>
      <c r="D89" s="576"/>
      <c r="E89" s="576"/>
      <c r="F89" s="576"/>
      <c r="G89" s="576"/>
      <c r="H89" s="578"/>
      <c r="I89" s="576"/>
      <c r="J89" s="576"/>
      <c r="K89" s="287" t="s">
        <v>752</v>
      </c>
      <c r="L89" s="134" t="s">
        <v>929</v>
      </c>
      <c r="M89" s="134" t="s">
        <v>140</v>
      </c>
      <c r="N89" s="134" t="s">
        <v>141</v>
      </c>
      <c r="O89" s="416" t="s">
        <v>8</v>
      </c>
      <c r="P89" s="416" t="s">
        <v>9</v>
      </c>
      <c r="Q89" s="416" t="s">
        <v>10</v>
      </c>
      <c r="R89" s="118" t="s">
        <v>11</v>
      </c>
      <c r="S89" s="569"/>
      <c r="T89" s="572"/>
      <c r="U89" s="572"/>
      <c r="V89" s="569"/>
      <c r="W89" s="572"/>
      <c r="X89" s="572"/>
      <c r="Y89" s="303"/>
      <c r="Z89" s="303"/>
    </row>
    <row r="90" spans="1:26" ht="72" customHeight="1" x14ac:dyDescent="0.25">
      <c r="A90" s="50" t="s">
        <v>182</v>
      </c>
      <c r="B90" s="208" t="s">
        <v>218</v>
      </c>
      <c r="C90" s="51">
        <v>2111146793</v>
      </c>
      <c r="D90" s="209" t="s">
        <v>221</v>
      </c>
      <c r="E90" s="209" t="s">
        <v>219</v>
      </c>
      <c r="F90" s="225" t="s">
        <v>221</v>
      </c>
      <c r="G90" s="18" t="s">
        <v>220</v>
      </c>
      <c r="H90" s="225" t="s">
        <v>222</v>
      </c>
      <c r="I90" s="18" t="s">
        <v>220</v>
      </c>
      <c r="J90" s="438">
        <v>0.4</v>
      </c>
      <c r="K90" s="438"/>
      <c r="M90" s="47"/>
      <c r="N90" s="47"/>
      <c r="O90" s="439">
        <v>0.06</v>
      </c>
      <c r="P90" s="440">
        <v>0.12</v>
      </c>
      <c r="Q90" s="440">
        <v>0.12</v>
      </c>
      <c r="R90" s="53"/>
      <c r="S90" s="441" t="s">
        <v>960</v>
      </c>
      <c r="T90" s="168" t="s">
        <v>961</v>
      </c>
      <c r="U90" s="168" t="s">
        <v>961</v>
      </c>
      <c r="V90" s="53"/>
      <c r="W90" s="53"/>
      <c r="X90" s="53"/>
      <c r="Y90" s="303">
        <f t="shared" si="1"/>
        <v>0.15</v>
      </c>
      <c r="Z90" s="303">
        <f t="shared" si="1"/>
        <v>0.3</v>
      </c>
    </row>
    <row r="91" spans="1:26" ht="45" customHeight="1" x14ac:dyDescent="0.25">
      <c r="A91" s="692" t="s">
        <v>223</v>
      </c>
      <c r="B91" s="692"/>
      <c r="C91" s="692"/>
      <c r="D91" s="692"/>
      <c r="E91" s="692"/>
      <c r="F91" s="692"/>
      <c r="G91" s="692"/>
      <c r="H91" s="692"/>
      <c r="I91" s="692"/>
      <c r="J91" s="692"/>
      <c r="K91" s="692"/>
      <c r="L91" s="692"/>
      <c r="M91" s="692"/>
      <c r="N91" s="692"/>
      <c r="O91" s="569" t="s">
        <v>466</v>
      </c>
      <c r="P91" s="569"/>
      <c r="Q91" s="569"/>
      <c r="R91" s="569"/>
      <c r="S91" s="569" t="str">
        <f>+S9</f>
        <v>ANALISIS I Trimestre</v>
      </c>
      <c r="T91" s="570" t="str">
        <f>+T9</f>
        <v>ANALISIS II Trimestre</v>
      </c>
      <c r="U91" s="570" t="str">
        <f>+U9</f>
        <v>ANALISIS III Trimestre</v>
      </c>
      <c r="V91" s="569" t="s">
        <v>469</v>
      </c>
      <c r="W91" s="570" t="s">
        <v>467</v>
      </c>
      <c r="X91" s="570" t="s">
        <v>468</v>
      </c>
      <c r="Y91" s="437">
        <f>+AVERAGE(Y94:Y100)</f>
        <v>0.34714285714285714</v>
      </c>
      <c r="Z91" s="437">
        <f>+AVERAGE(Z94:Z100)</f>
        <v>0.7014285714285714</v>
      </c>
    </row>
    <row r="92" spans="1:26" ht="45" customHeight="1" x14ac:dyDescent="0.25">
      <c r="A92" s="573" t="s">
        <v>174</v>
      </c>
      <c r="B92" s="575" t="s">
        <v>175</v>
      </c>
      <c r="C92" s="575" t="s">
        <v>176</v>
      </c>
      <c r="D92" s="575" t="s">
        <v>475</v>
      </c>
      <c r="E92" s="575" t="s">
        <v>177</v>
      </c>
      <c r="F92" s="575" t="s">
        <v>179</v>
      </c>
      <c r="G92" s="575" t="s">
        <v>178</v>
      </c>
      <c r="H92" s="577" t="s">
        <v>180</v>
      </c>
      <c r="I92" s="575" t="s">
        <v>747</v>
      </c>
      <c r="J92" s="575" t="s">
        <v>138</v>
      </c>
      <c r="K92" s="579" t="s">
        <v>748</v>
      </c>
      <c r="L92" s="580"/>
      <c r="M92" s="580"/>
      <c r="N92" s="581"/>
      <c r="O92" s="415"/>
      <c r="P92" s="415"/>
      <c r="Q92" s="415"/>
      <c r="R92" s="202"/>
      <c r="S92" s="569"/>
      <c r="T92" s="571"/>
      <c r="U92" s="571"/>
      <c r="V92" s="569"/>
      <c r="W92" s="571"/>
      <c r="X92" s="571"/>
      <c r="Y92" s="303"/>
      <c r="Z92" s="303"/>
    </row>
    <row r="93" spans="1:26" ht="90" customHeight="1" x14ac:dyDescent="0.25">
      <c r="A93" s="574"/>
      <c r="B93" s="576"/>
      <c r="C93" s="576"/>
      <c r="D93" s="576"/>
      <c r="E93" s="576"/>
      <c r="F93" s="576"/>
      <c r="G93" s="576"/>
      <c r="H93" s="578"/>
      <c r="I93" s="576"/>
      <c r="J93" s="576"/>
      <c r="K93" s="287" t="s">
        <v>752</v>
      </c>
      <c r="L93" s="134" t="s">
        <v>929</v>
      </c>
      <c r="M93" s="134" t="s">
        <v>140</v>
      </c>
      <c r="N93" s="134" t="s">
        <v>141</v>
      </c>
      <c r="O93" s="416" t="s">
        <v>8</v>
      </c>
      <c r="P93" s="416" t="s">
        <v>9</v>
      </c>
      <c r="Q93" s="416" t="s">
        <v>10</v>
      </c>
      <c r="R93" s="118" t="s">
        <v>11</v>
      </c>
      <c r="S93" s="569"/>
      <c r="T93" s="572"/>
      <c r="U93" s="572"/>
      <c r="V93" s="569"/>
      <c r="W93" s="572"/>
      <c r="X93" s="572"/>
      <c r="Y93" s="303"/>
      <c r="Z93" s="303"/>
    </row>
    <row r="94" spans="1:26" ht="409.5" x14ac:dyDescent="0.25">
      <c r="A94" s="693" t="s">
        <v>224</v>
      </c>
      <c r="B94" s="694" t="s">
        <v>218</v>
      </c>
      <c r="C94" s="77">
        <v>40000000</v>
      </c>
      <c r="D94" s="695" t="s">
        <v>465</v>
      </c>
      <c r="E94" s="696" t="s">
        <v>225</v>
      </c>
      <c r="G94" s="212" t="s">
        <v>226</v>
      </c>
      <c r="H94" s="212" t="s">
        <v>227</v>
      </c>
      <c r="I94" s="212" t="s">
        <v>228</v>
      </c>
      <c r="J94" s="442">
        <v>1</v>
      </c>
      <c r="K94" s="212"/>
      <c r="L94" s="62"/>
      <c r="M94" s="62"/>
      <c r="N94" s="62"/>
      <c r="O94" s="443">
        <v>0.25</v>
      </c>
      <c r="P94" s="443">
        <v>0.75</v>
      </c>
      <c r="Q94" s="443">
        <v>0.9</v>
      </c>
      <c r="R94" s="443"/>
      <c r="S94" s="151" t="s">
        <v>628</v>
      </c>
      <c r="T94" s="444" t="s">
        <v>962</v>
      </c>
      <c r="U94" s="444" t="s">
        <v>963</v>
      </c>
      <c r="V94" s="420" t="s">
        <v>964</v>
      </c>
      <c r="W94" s="445" t="s">
        <v>965</v>
      </c>
      <c r="X94" s="53"/>
      <c r="Y94" s="303">
        <f t="shared" si="1"/>
        <v>0.25</v>
      </c>
      <c r="Z94" s="303">
        <f t="shared" si="1"/>
        <v>0.75</v>
      </c>
    </row>
    <row r="95" spans="1:26" ht="89.25" x14ac:dyDescent="0.25">
      <c r="A95" s="693"/>
      <c r="B95" s="694"/>
      <c r="C95" s="77">
        <v>22443249</v>
      </c>
      <c r="D95" s="695"/>
      <c r="E95" s="696"/>
      <c r="G95" s="212" t="s">
        <v>229</v>
      </c>
      <c r="H95" s="212" t="s">
        <v>230</v>
      </c>
      <c r="I95" s="212" t="s">
        <v>231</v>
      </c>
      <c r="J95" s="442">
        <v>1</v>
      </c>
      <c r="K95" s="212"/>
      <c r="L95" s="62"/>
      <c r="M95" s="62"/>
      <c r="N95" s="62"/>
      <c r="O95" s="443">
        <v>0.33</v>
      </c>
      <c r="P95" s="443">
        <v>0.66</v>
      </c>
      <c r="Q95" s="443">
        <v>0.8</v>
      </c>
      <c r="R95" s="443"/>
      <c r="S95" s="152" t="s">
        <v>629</v>
      </c>
      <c r="T95" s="444" t="s">
        <v>966</v>
      </c>
      <c r="U95" s="444" t="s">
        <v>967</v>
      </c>
      <c r="V95" s="423" t="s">
        <v>968</v>
      </c>
      <c r="W95" s="445" t="s">
        <v>969</v>
      </c>
      <c r="X95" s="53"/>
      <c r="Y95" s="303">
        <f t="shared" si="1"/>
        <v>0.33</v>
      </c>
      <c r="Z95" s="303">
        <f t="shared" si="1"/>
        <v>0.66</v>
      </c>
    </row>
    <row r="96" spans="1:26" ht="62.25" customHeight="1" x14ac:dyDescent="0.25">
      <c r="A96" s="693" t="s">
        <v>182</v>
      </c>
      <c r="B96" s="697" t="s">
        <v>218</v>
      </c>
      <c r="C96" s="146">
        <v>22000000</v>
      </c>
      <c r="D96" s="695"/>
      <c r="E96" s="696"/>
      <c r="G96" s="145" t="s">
        <v>232</v>
      </c>
      <c r="H96" s="145" t="s">
        <v>233</v>
      </c>
      <c r="I96" s="145" t="s">
        <v>567</v>
      </c>
      <c r="J96" s="442">
        <v>1</v>
      </c>
      <c r="K96" s="145"/>
      <c r="L96" s="62"/>
      <c r="M96" s="62"/>
      <c r="N96" s="62"/>
      <c r="O96" s="443">
        <v>0.5</v>
      </c>
      <c r="P96" s="443">
        <v>0.8</v>
      </c>
      <c r="Q96" s="443">
        <v>0.8</v>
      </c>
      <c r="R96" s="443"/>
      <c r="S96" s="153" t="s">
        <v>630</v>
      </c>
      <c r="T96" s="444" t="s">
        <v>970</v>
      </c>
      <c r="U96" s="444" t="s">
        <v>971</v>
      </c>
      <c r="V96" s="423" t="s">
        <v>972</v>
      </c>
      <c r="W96" s="445" t="s">
        <v>973</v>
      </c>
      <c r="X96" s="53"/>
      <c r="Y96" s="303">
        <f t="shared" si="1"/>
        <v>0.5</v>
      </c>
      <c r="Z96" s="303">
        <f t="shared" si="1"/>
        <v>0.8</v>
      </c>
    </row>
    <row r="97" spans="1:26" ht="76.5" customHeight="1" x14ac:dyDescent="0.25">
      <c r="A97" s="693"/>
      <c r="B97" s="697"/>
      <c r="C97" s="213">
        <v>48000000</v>
      </c>
      <c r="D97" s="695"/>
      <c r="E97" s="696"/>
      <c r="G97" s="212" t="s">
        <v>234</v>
      </c>
      <c r="H97" s="212" t="s">
        <v>235</v>
      </c>
      <c r="I97" s="212" t="s">
        <v>236</v>
      </c>
      <c r="J97" s="442">
        <v>1</v>
      </c>
      <c r="K97" s="446"/>
      <c r="L97" s="447"/>
      <c r="M97" s="447"/>
      <c r="N97" s="447"/>
      <c r="O97" s="443">
        <v>0.4</v>
      </c>
      <c r="P97" s="443">
        <v>0.8</v>
      </c>
      <c r="Q97" s="443">
        <v>0.9</v>
      </c>
      <c r="R97" s="443"/>
      <c r="S97" s="207" t="s">
        <v>631</v>
      </c>
      <c r="T97" s="444" t="s">
        <v>974</v>
      </c>
      <c r="U97" s="444" t="s">
        <v>975</v>
      </c>
      <c r="V97" s="423" t="s">
        <v>976</v>
      </c>
      <c r="W97" s="448" t="s">
        <v>977</v>
      </c>
      <c r="X97" s="204"/>
      <c r="Y97" s="303">
        <f t="shared" si="1"/>
        <v>0.4</v>
      </c>
      <c r="Z97" s="303">
        <f t="shared" si="1"/>
        <v>0.8</v>
      </c>
    </row>
    <row r="98" spans="1:26" ht="114.75" x14ac:dyDescent="0.25">
      <c r="A98" s="693"/>
      <c r="B98" s="697"/>
      <c r="C98" s="213">
        <v>12000000</v>
      </c>
      <c r="D98" s="695"/>
      <c r="E98" s="696"/>
      <c r="G98" s="212" t="s">
        <v>237</v>
      </c>
      <c r="H98" s="212" t="s">
        <v>238</v>
      </c>
      <c r="I98" s="212" t="s">
        <v>239</v>
      </c>
      <c r="J98" s="442">
        <v>1</v>
      </c>
      <c r="K98" s="212"/>
      <c r="L98" s="62"/>
      <c r="M98" s="62"/>
      <c r="N98" s="62"/>
      <c r="O98" s="443">
        <v>0.5</v>
      </c>
      <c r="P98" s="443">
        <v>0.75</v>
      </c>
      <c r="Q98" s="443">
        <v>1</v>
      </c>
      <c r="R98" s="443"/>
      <c r="S98" s="152" t="s">
        <v>576</v>
      </c>
      <c r="T98" s="444" t="s">
        <v>978</v>
      </c>
      <c r="U98" s="444" t="s">
        <v>979</v>
      </c>
      <c r="V98" s="423" t="s">
        <v>980</v>
      </c>
      <c r="W98" s="445" t="s">
        <v>981</v>
      </c>
      <c r="X98" s="53"/>
      <c r="Y98" s="303">
        <f t="shared" si="1"/>
        <v>0.5</v>
      </c>
      <c r="Z98" s="303">
        <f t="shared" si="1"/>
        <v>0.75</v>
      </c>
    </row>
    <row r="99" spans="1:26" ht="51" customHeight="1" x14ac:dyDescent="0.25">
      <c r="A99" s="693"/>
      <c r="B99" s="694"/>
      <c r="C99" s="213">
        <v>18000000</v>
      </c>
      <c r="D99" s="695"/>
      <c r="E99" s="212" t="s">
        <v>225</v>
      </c>
      <c r="G99" s="212" t="s">
        <v>240</v>
      </c>
      <c r="H99" s="212" t="s">
        <v>241</v>
      </c>
      <c r="I99" s="212" t="s">
        <v>242</v>
      </c>
      <c r="J99" s="442">
        <v>1</v>
      </c>
      <c r="K99" s="212"/>
      <c r="L99" s="62"/>
      <c r="M99" s="62"/>
      <c r="N99" s="62"/>
      <c r="O99" s="449">
        <v>0.25</v>
      </c>
      <c r="P99" s="449">
        <v>0.75</v>
      </c>
      <c r="Q99" s="449">
        <v>0.9</v>
      </c>
      <c r="R99" s="449"/>
      <c r="S99" s="154" t="s">
        <v>632</v>
      </c>
      <c r="T99" s="444" t="s">
        <v>982</v>
      </c>
      <c r="U99" s="444" t="s">
        <v>983</v>
      </c>
      <c r="V99" s="423"/>
      <c r="W99" s="445"/>
      <c r="X99" s="53"/>
      <c r="Y99" s="303">
        <f t="shared" si="1"/>
        <v>0.25</v>
      </c>
      <c r="Z99" s="303">
        <f t="shared" si="1"/>
        <v>0.75</v>
      </c>
    </row>
    <row r="100" spans="1:26" ht="204.75" x14ac:dyDescent="0.25">
      <c r="A100" s="693"/>
      <c r="B100" s="694"/>
      <c r="C100" s="213">
        <v>166000000</v>
      </c>
      <c r="D100" s="695"/>
      <c r="E100" s="212" t="s">
        <v>243</v>
      </c>
      <c r="G100" s="212" t="s">
        <v>244</v>
      </c>
      <c r="H100" s="212" t="s">
        <v>245</v>
      </c>
      <c r="I100" s="212" t="s">
        <v>246</v>
      </c>
      <c r="J100" s="442">
        <v>1</v>
      </c>
      <c r="K100" s="212"/>
      <c r="L100" s="62"/>
      <c r="M100" s="62"/>
      <c r="N100" s="62"/>
      <c r="O100" s="449">
        <v>0.2</v>
      </c>
      <c r="P100" s="449">
        <v>0.4</v>
      </c>
      <c r="Q100" s="449">
        <v>2</v>
      </c>
      <c r="R100" s="449"/>
      <c r="S100" s="167" t="s">
        <v>627</v>
      </c>
      <c r="T100" s="444" t="s">
        <v>984</v>
      </c>
      <c r="U100" s="444" t="s">
        <v>985</v>
      </c>
      <c r="V100" s="420" t="s">
        <v>986</v>
      </c>
      <c r="W100" s="420" t="s">
        <v>987</v>
      </c>
      <c r="X100" s="53"/>
      <c r="Y100" s="303">
        <f t="shared" si="1"/>
        <v>0.2</v>
      </c>
      <c r="Z100" s="303">
        <f t="shared" si="1"/>
        <v>0.4</v>
      </c>
    </row>
    <row r="101" spans="1:26" ht="45" customHeight="1" x14ac:dyDescent="0.25">
      <c r="A101" s="698" t="s">
        <v>247</v>
      </c>
      <c r="B101" s="698"/>
      <c r="C101" s="698"/>
      <c r="D101" s="698"/>
      <c r="E101" s="698"/>
      <c r="F101" s="698"/>
      <c r="G101" s="698"/>
      <c r="H101" s="698"/>
      <c r="I101" s="698"/>
      <c r="J101" s="698"/>
      <c r="K101" s="698"/>
      <c r="L101" s="698"/>
      <c r="M101" s="698"/>
      <c r="N101" s="698"/>
      <c r="O101" s="569" t="s">
        <v>466</v>
      </c>
      <c r="P101" s="569"/>
      <c r="Q101" s="569"/>
      <c r="R101" s="569"/>
      <c r="S101" s="569" t="str">
        <f>+S9</f>
        <v>ANALISIS I Trimestre</v>
      </c>
      <c r="T101" s="570" t="str">
        <f>+T9</f>
        <v>ANALISIS II Trimestre</v>
      </c>
      <c r="U101" s="570" t="str">
        <f>+U9</f>
        <v>ANALISIS III Trimestre</v>
      </c>
      <c r="V101" s="569" t="s">
        <v>469</v>
      </c>
      <c r="W101" s="569" t="s">
        <v>467</v>
      </c>
      <c r="X101" s="569" t="s">
        <v>468</v>
      </c>
      <c r="Y101" s="437">
        <f>+AVERAGE(Y104)</f>
        <v>33</v>
      </c>
      <c r="Z101" s="437">
        <f>+AVERAGE(Z104)</f>
        <v>60</v>
      </c>
    </row>
    <row r="102" spans="1:26" ht="45" customHeight="1" x14ac:dyDescent="0.25">
      <c r="A102" s="573" t="s">
        <v>174</v>
      </c>
      <c r="B102" s="575" t="s">
        <v>175</v>
      </c>
      <c r="C102" s="575" t="s">
        <v>176</v>
      </c>
      <c r="D102" s="575" t="s">
        <v>475</v>
      </c>
      <c r="E102" s="575" t="s">
        <v>177</v>
      </c>
      <c r="F102" s="575" t="s">
        <v>179</v>
      </c>
      <c r="G102" s="575" t="s">
        <v>178</v>
      </c>
      <c r="H102" s="577" t="s">
        <v>180</v>
      </c>
      <c r="I102" s="575" t="s">
        <v>747</v>
      </c>
      <c r="J102" s="575" t="s">
        <v>138</v>
      </c>
      <c r="K102" s="579" t="s">
        <v>748</v>
      </c>
      <c r="L102" s="580"/>
      <c r="M102" s="580"/>
      <c r="N102" s="581"/>
      <c r="O102" s="415"/>
      <c r="P102" s="415"/>
      <c r="Q102" s="415"/>
      <c r="R102" s="202"/>
      <c r="S102" s="569"/>
      <c r="T102" s="571"/>
      <c r="U102" s="571"/>
      <c r="V102" s="569"/>
      <c r="W102" s="569"/>
      <c r="X102" s="569"/>
      <c r="Y102" s="303"/>
      <c r="Z102" s="303"/>
    </row>
    <row r="103" spans="1:26" ht="90" customHeight="1" x14ac:dyDescent="0.25">
      <c r="A103" s="574"/>
      <c r="B103" s="576"/>
      <c r="C103" s="576"/>
      <c r="D103" s="576"/>
      <c r="E103" s="576"/>
      <c r="F103" s="576"/>
      <c r="G103" s="576"/>
      <c r="H103" s="578"/>
      <c r="I103" s="576"/>
      <c r="J103" s="576"/>
      <c r="K103" s="287" t="s">
        <v>752</v>
      </c>
      <c r="L103" s="134" t="s">
        <v>929</v>
      </c>
      <c r="M103" s="134" t="s">
        <v>140</v>
      </c>
      <c r="N103" s="134" t="s">
        <v>141</v>
      </c>
      <c r="O103" s="416" t="s">
        <v>8</v>
      </c>
      <c r="P103" s="416" t="s">
        <v>9</v>
      </c>
      <c r="Q103" s="416" t="s">
        <v>10</v>
      </c>
      <c r="R103" s="118" t="s">
        <v>11</v>
      </c>
      <c r="S103" s="569"/>
      <c r="T103" s="572"/>
      <c r="U103" s="572"/>
      <c r="V103" s="569"/>
      <c r="W103" s="569"/>
      <c r="X103" s="569"/>
      <c r="Y103" s="303"/>
      <c r="Z103" s="303"/>
    </row>
    <row r="104" spans="1:26" ht="346.5" customHeight="1" x14ac:dyDescent="0.25">
      <c r="A104" s="57" t="s">
        <v>248</v>
      </c>
      <c r="B104" s="208" t="s">
        <v>249</v>
      </c>
      <c r="C104" s="51">
        <v>50000000</v>
      </c>
      <c r="D104" s="218" t="s">
        <v>476</v>
      </c>
      <c r="E104" s="209" t="s">
        <v>250</v>
      </c>
      <c r="F104" s="209" t="s">
        <v>252</v>
      </c>
      <c r="G104" s="228" t="s">
        <v>251</v>
      </c>
      <c r="H104" s="148" t="s">
        <v>253</v>
      </c>
      <c r="I104" s="52" t="s">
        <v>254</v>
      </c>
      <c r="J104" s="438">
        <v>1</v>
      </c>
      <c r="K104" s="450" t="s">
        <v>988</v>
      </c>
      <c r="L104" s="451">
        <v>1</v>
      </c>
      <c r="M104" s="109" t="s">
        <v>989</v>
      </c>
      <c r="N104" s="49" t="s">
        <v>990</v>
      </c>
      <c r="O104" s="426">
        <v>33</v>
      </c>
      <c r="P104" s="426">
        <v>60</v>
      </c>
      <c r="Q104" s="426">
        <v>80</v>
      </c>
      <c r="R104" s="155"/>
      <c r="S104" s="157" t="s">
        <v>577</v>
      </c>
      <c r="T104" s="49" t="s">
        <v>991</v>
      </c>
      <c r="U104" s="109" t="s">
        <v>992</v>
      </c>
      <c r="V104" s="420" t="s">
        <v>993</v>
      </c>
      <c r="W104" s="452" t="s">
        <v>994</v>
      </c>
      <c r="X104" s="53"/>
      <c r="Y104" s="303">
        <f t="shared" si="1"/>
        <v>33</v>
      </c>
      <c r="Z104" s="303">
        <f t="shared" si="1"/>
        <v>60</v>
      </c>
    </row>
    <row r="105" spans="1:26" ht="45" customHeight="1" x14ac:dyDescent="0.25">
      <c r="A105" s="692" t="s">
        <v>255</v>
      </c>
      <c r="B105" s="692"/>
      <c r="C105" s="692"/>
      <c r="D105" s="692"/>
      <c r="E105" s="692"/>
      <c r="F105" s="692"/>
      <c r="G105" s="692"/>
      <c r="H105" s="692"/>
      <c r="I105" s="692"/>
      <c r="J105" s="692"/>
      <c r="K105" s="692"/>
      <c r="L105" s="692"/>
      <c r="M105" s="692"/>
      <c r="N105" s="692"/>
      <c r="O105" s="569" t="s">
        <v>466</v>
      </c>
      <c r="P105" s="569"/>
      <c r="Q105" s="569"/>
      <c r="R105" s="569"/>
      <c r="S105" s="572" t="str">
        <f>+S9</f>
        <v>ANALISIS I Trimestre</v>
      </c>
      <c r="T105" s="570" t="str">
        <f>+T9</f>
        <v>ANALISIS II Trimestre</v>
      </c>
      <c r="U105" s="570" t="str">
        <f>+U9</f>
        <v>ANALISIS III Trimestre</v>
      </c>
      <c r="V105" s="569" t="s">
        <v>469</v>
      </c>
      <c r="W105" s="570" t="s">
        <v>467</v>
      </c>
      <c r="X105" s="570" t="s">
        <v>468</v>
      </c>
      <c r="Y105" s="437">
        <f>+AVERAGE(Y108:Y122)</f>
        <v>0.30400000000000005</v>
      </c>
      <c r="Z105" s="437">
        <f>+AVERAGE(Z108:Z122)</f>
        <v>0.40400000000000008</v>
      </c>
    </row>
    <row r="106" spans="1:26" ht="45" customHeight="1" x14ac:dyDescent="0.25">
      <c r="A106" s="573" t="s">
        <v>174</v>
      </c>
      <c r="B106" s="575" t="s">
        <v>175</v>
      </c>
      <c r="C106" s="575" t="s">
        <v>176</v>
      </c>
      <c r="D106" s="575" t="s">
        <v>475</v>
      </c>
      <c r="E106" s="575" t="s">
        <v>177</v>
      </c>
      <c r="F106" s="575" t="s">
        <v>179</v>
      </c>
      <c r="G106" s="575" t="s">
        <v>178</v>
      </c>
      <c r="H106" s="577" t="s">
        <v>180</v>
      </c>
      <c r="I106" s="575" t="s">
        <v>747</v>
      </c>
      <c r="J106" s="575" t="s">
        <v>138</v>
      </c>
      <c r="K106" s="579" t="s">
        <v>748</v>
      </c>
      <c r="L106" s="580"/>
      <c r="M106" s="580"/>
      <c r="N106" s="581"/>
      <c r="O106" s="415"/>
      <c r="P106" s="415"/>
      <c r="Q106" s="415"/>
      <c r="R106" s="202"/>
      <c r="S106" s="572"/>
      <c r="T106" s="571"/>
      <c r="U106" s="571"/>
      <c r="V106" s="569"/>
      <c r="W106" s="571"/>
      <c r="X106" s="571"/>
      <c r="Y106" s="303"/>
      <c r="Z106" s="303"/>
    </row>
    <row r="107" spans="1:26" ht="90" customHeight="1" x14ac:dyDescent="0.25">
      <c r="A107" s="574"/>
      <c r="B107" s="576"/>
      <c r="C107" s="576"/>
      <c r="D107" s="576"/>
      <c r="E107" s="576"/>
      <c r="F107" s="576"/>
      <c r="G107" s="576"/>
      <c r="H107" s="578"/>
      <c r="I107" s="576"/>
      <c r="J107" s="576"/>
      <c r="K107" s="287" t="s">
        <v>752</v>
      </c>
      <c r="L107" s="134" t="s">
        <v>929</v>
      </c>
      <c r="M107" s="134" t="s">
        <v>140</v>
      </c>
      <c r="N107" s="134" t="s">
        <v>141</v>
      </c>
      <c r="O107" s="416" t="s">
        <v>8</v>
      </c>
      <c r="P107" s="416" t="s">
        <v>9</v>
      </c>
      <c r="Q107" s="416" t="s">
        <v>10</v>
      </c>
      <c r="R107" s="118" t="s">
        <v>11</v>
      </c>
      <c r="S107" s="569"/>
      <c r="T107" s="572"/>
      <c r="U107" s="572"/>
      <c r="V107" s="569"/>
      <c r="W107" s="572"/>
      <c r="X107" s="572"/>
      <c r="Y107" s="303"/>
      <c r="Z107" s="303"/>
    </row>
    <row r="108" spans="1:26" ht="180" x14ac:dyDescent="0.25">
      <c r="A108" s="656" t="s">
        <v>256</v>
      </c>
      <c r="B108" s="208" t="s">
        <v>257</v>
      </c>
      <c r="C108" s="51">
        <v>0</v>
      </c>
      <c r="D108" s="659" t="s">
        <v>464</v>
      </c>
      <c r="E108" s="218" t="s">
        <v>258</v>
      </c>
      <c r="F108" s="225" t="s">
        <v>260</v>
      </c>
      <c r="G108" s="18" t="s">
        <v>259</v>
      </c>
      <c r="H108" s="226" t="s">
        <v>261</v>
      </c>
      <c r="I108" s="227" t="s">
        <v>262</v>
      </c>
      <c r="J108" s="453">
        <v>1</v>
      </c>
      <c r="K108" s="227"/>
      <c r="L108" s="47"/>
      <c r="M108" s="53"/>
      <c r="N108" s="127"/>
      <c r="O108" s="454">
        <v>0.5</v>
      </c>
      <c r="P108" s="455">
        <v>0.8</v>
      </c>
      <c r="Q108" s="455">
        <v>0.8</v>
      </c>
      <c r="R108" s="456"/>
      <c r="S108" s="206" t="s">
        <v>995</v>
      </c>
      <c r="T108" s="206" t="s">
        <v>996</v>
      </c>
      <c r="U108" s="457" t="s">
        <v>997</v>
      </c>
      <c r="V108" s="458" t="s">
        <v>998</v>
      </c>
      <c r="W108" s="458" t="s">
        <v>999</v>
      </c>
      <c r="X108" s="459"/>
      <c r="Y108" s="303">
        <f t="shared" si="1"/>
        <v>0.5</v>
      </c>
      <c r="Z108" s="303">
        <f t="shared" si="1"/>
        <v>0.8</v>
      </c>
    </row>
    <row r="109" spans="1:26" ht="30" customHeight="1" x14ac:dyDescent="0.25">
      <c r="A109" s="656"/>
      <c r="B109" s="208" t="s">
        <v>257</v>
      </c>
      <c r="C109" s="51">
        <v>0</v>
      </c>
      <c r="D109" s="659"/>
      <c r="E109" s="659" t="s">
        <v>263</v>
      </c>
      <c r="F109" s="660" t="s">
        <v>265</v>
      </c>
      <c r="G109" s="18" t="s">
        <v>264</v>
      </c>
      <c r="H109" s="661" t="s">
        <v>266</v>
      </c>
      <c r="I109" s="662" t="s">
        <v>267</v>
      </c>
      <c r="J109" s="663">
        <v>1</v>
      </c>
      <c r="K109" s="663"/>
      <c r="L109" s="666"/>
      <c r="M109" s="592"/>
      <c r="N109" s="666"/>
      <c r="O109" s="689">
        <v>0.3</v>
      </c>
      <c r="P109" s="670">
        <v>0.45</v>
      </c>
      <c r="Q109" s="670">
        <v>0.6</v>
      </c>
      <c r="R109" s="673"/>
      <c r="S109" s="683" t="s">
        <v>1000</v>
      </c>
      <c r="T109" s="677" t="s">
        <v>1001</v>
      </c>
      <c r="U109" s="680" t="s">
        <v>1002</v>
      </c>
      <c r="V109" s="654" t="s">
        <v>1003</v>
      </c>
      <c r="W109" s="654" t="s">
        <v>1004</v>
      </c>
      <c r="X109" s="654" t="s">
        <v>1005</v>
      </c>
      <c r="Y109" s="595">
        <f t="shared" si="1"/>
        <v>0.3</v>
      </c>
      <c r="Z109" s="596">
        <f t="shared" si="1"/>
        <v>0.45</v>
      </c>
    </row>
    <row r="110" spans="1:26" x14ac:dyDescent="0.25">
      <c r="A110" s="656"/>
      <c r="B110" s="208" t="s">
        <v>257</v>
      </c>
      <c r="C110" s="51">
        <v>0</v>
      </c>
      <c r="D110" s="659"/>
      <c r="E110" s="659"/>
      <c r="F110" s="660"/>
      <c r="G110" s="18" t="s">
        <v>268</v>
      </c>
      <c r="H110" s="661"/>
      <c r="I110" s="662"/>
      <c r="J110" s="664"/>
      <c r="K110" s="664"/>
      <c r="L110" s="667"/>
      <c r="M110" s="592"/>
      <c r="N110" s="667"/>
      <c r="O110" s="690"/>
      <c r="P110" s="671"/>
      <c r="Q110" s="671"/>
      <c r="R110" s="674"/>
      <c r="S110" s="684"/>
      <c r="T110" s="678"/>
      <c r="U110" s="681"/>
      <c r="V110" s="686"/>
      <c r="W110" s="647"/>
      <c r="X110" s="686"/>
      <c r="Y110" s="595"/>
      <c r="Z110" s="596"/>
    </row>
    <row r="111" spans="1:26" x14ac:dyDescent="0.25">
      <c r="A111" s="656"/>
      <c r="B111" s="208" t="s">
        <v>257</v>
      </c>
      <c r="C111" s="51">
        <v>0</v>
      </c>
      <c r="D111" s="659"/>
      <c r="E111" s="659"/>
      <c r="F111" s="660"/>
      <c r="G111" s="18" t="s">
        <v>269</v>
      </c>
      <c r="H111" s="661"/>
      <c r="I111" s="662"/>
      <c r="J111" s="664"/>
      <c r="K111" s="664"/>
      <c r="L111" s="667"/>
      <c r="M111" s="592"/>
      <c r="N111" s="667"/>
      <c r="O111" s="690"/>
      <c r="P111" s="671"/>
      <c r="Q111" s="671"/>
      <c r="R111" s="674"/>
      <c r="S111" s="684"/>
      <c r="T111" s="678"/>
      <c r="U111" s="681"/>
      <c r="V111" s="686"/>
      <c r="W111" s="647"/>
      <c r="X111" s="686"/>
      <c r="Y111" s="595"/>
      <c r="Z111" s="596"/>
    </row>
    <row r="112" spans="1:26" x14ac:dyDescent="0.25">
      <c r="A112" s="656"/>
      <c r="B112" s="208" t="s">
        <v>257</v>
      </c>
      <c r="C112" s="51">
        <v>0</v>
      </c>
      <c r="D112" s="659"/>
      <c r="E112" s="659"/>
      <c r="F112" s="660"/>
      <c r="G112" s="18" t="s">
        <v>270</v>
      </c>
      <c r="H112" s="661"/>
      <c r="I112" s="662"/>
      <c r="J112" s="665"/>
      <c r="K112" s="665"/>
      <c r="L112" s="668"/>
      <c r="M112" s="592"/>
      <c r="N112" s="668"/>
      <c r="O112" s="691"/>
      <c r="P112" s="672"/>
      <c r="Q112" s="672"/>
      <c r="R112" s="675"/>
      <c r="S112" s="685"/>
      <c r="T112" s="679"/>
      <c r="U112" s="682"/>
      <c r="V112" s="655"/>
      <c r="W112" s="648"/>
      <c r="X112" s="655"/>
      <c r="Y112" s="595"/>
      <c r="Z112" s="596"/>
    </row>
    <row r="113" spans="1:26" ht="30" customHeight="1" x14ac:dyDescent="0.25">
      <c r="A113" s="656"/>
      <c r="B113" s="208" t="s">
        <v>257</v>
      </c>
      <c r="C113" s="51">
        <v>0</v>
      </c>
      <c r="D113" s="659"/>
      <c r="E113" s="659" t="s">
        <v>271</v>
      </c>
      <c r="F113" s="225" t="s">
        <v>271</v>
      </c>
      <c r="G113" s="18" t="s">
        <v>272</v>
      </c>
      <c r="H113" s="661" t="s">
        <v>273</v>
      </c>
      <c r="I113" s="662" t="s">
        <v>274</v>
      </c>
      <c r="J113" s="663">
        <v>1</v>
      </c>
      <c r="K113" s="663"/>
      <c r="L113" s="666"/>
      <c r="M113" s="592"/>
      <c r="N113" s="666" t="s">
        <v>1006</v>
      </c>
      <c r="O113" s="687">
        <v>0</v>
      </c>
      <c r="P113" s="670">
        <v>0.25</v>
      </c>
      <c r="Q113" s="670">
        <v>0.25</v>
      </c>
      <c r="R113" s="673"/>
      <c r="S113" s="683" t="s">
        <v>578</v>
      </c>
      <c r="T113" s="677" t="s">
        <v>1007</v>
      </c>
      <c r="U113" s="680" t="s">
        <v>1008</v>
      </c>
      <c r="V113" s="646" t="s">
        <v>1009</v>
      </c>
      <c r="W113" s="654" t="s">
        <v>1010</v>
      </c>
      <c r="X113" s="649"/>
      <c r="Y113" s="595">
        <f t="shared" si="1"/>
        <v>0</v>
      </c>
      <c r="Z113" s="596">
        <f t="shared" si="1"/>
        <v>0.25</v>
      </c>
    </row>
    <row r="114" spans="1:26" ht="30" x14ac:dyDescent="0.25">
      <c r="A114" s="656"/>
      <c r="B114" s="208" t="s">
        <v>257</v>
      </c>
      <c r="C114" s="51">
        <v>0</v>
      </c>
      <c r="D114" s="659"/>
      <c r="E114" s="659"/>
      <c r="F114" s="225" t="s">
        <v>271</v>
      </c>
      <c r="G114" s="18" t="s">
        <v>275</v>
      </c>
      <c r="H114" s="661"/>
      <c r="I114" s="662"/>
      <c r="J114" s="665"/>
      <c r="K114" s="665"/>
      <c r="L114" s="668"/>
      <c r="M114" s="592"/>
      <c r="N114" s="668"/>
      <c r="O114" s="688"/>
      <c r="P114" s="672"/>
      <c r="Q114" s="672"/>
      <c r="R114" s="675"/>
      <c r="S114" s="685"/>
      <c r="T114" s="679"/>
      <c r="U114" s="682"/>
      <c r="V114" s="648"/>
      <c r="W114" s="655"/>
      <c r="X114" s="651"/>
      <c r="Y114" s="595"/>
      <c r="Z114" s="596"/>
    </row>
    <row r="115" spans="1:26" ht="105" x14ac:dyDescent="0.25">
      <c r="A115" s="656"/>
      <c r="B115" s="208" t="s">
        <v>257</v>
      </c>
      <c r="C115" s="51">
        <v>8000000</v>
      </c>
      <c r="D115" s="659"/>
      <c r="E115" s="218" t="s">
        <v>271</v>
      </c>
      <c r="F115" s="225" t="s">
        <v>277</v>
      </c>
      <c r="G115" s="18" t="s">
        <v>276</v>
      </c>
      <c r="H115" s="226" t="s">
        <v>278</v>
      </c>
      <c r="I115" s="227" t="s">
        <v>279</v>
      </c>
      <c r="J115" s="453">
        <v>1</v>
      </c>
      <c r="K115" s="227"/>
      <c r="L115" s="47"/>
      <c r="M115" s="53"/>
      <c r="N115" s="127"/>
      <c r="O115" s="454">
        <v>0.54700000000000004</v>
      </c>
      <c r="P115" s="455">
        <v>0.54700000000000004</v>
      </c>
      <c r="Q115" s="455">
        <v>0.998</v>
      </c>
      <c r="R115" s="456"/>
      <c r="S115" s="206" t="s">
        <v>579</v>
      </c>
      <c r="T115" s="156" t="s">
        <v>1011</v>
      </c>
      <c r="U115" s="460" t="s">
        <v>1012</v>
      </c>
      <c r="V115" s="458" t="s">
        <v>1013</v>
      </c>
      <c r="W115" s="459" t="s">
        <v>1014</v>
      </c>
      <c r="X115" s="459"/>
      <c r="Y115" s="303">
        <f t="shared" si="1"/>
        <v>0.54700000000000004</v>
      </c>
      <c r="Z115" s="303">
        <f t="shared" si="1"/>
        <v>0.54700000000000004</v>
      </c>
    </row>
    <row r="116" spans="1:26" ht="75" x14ac:dyDescent="0.25">
      <c r="A116" s="656"/>
      <c r="B116" s="208" t="s">
        <v>280</v>
      </c>
      <c r="C116" s="51">
        <v>1080000000</v>
      </c>
      <c r="D116" s="659"/>
      <c r="E116" s="218" t="s">
        <v>263</v>
      </c>
      <c r="F116" s="225" t="s">
        <v>263</v>
      </c>
      <c r="G116" s="18" t="s">
        <v>281</v>
      </c>
      <c r="H116" s="226" t="s">
        <v>282</v>
      </c>
      <c r="I116" s="227" t="s">
        <v>283</v>
      </c>
      <c r="J116" s="453">
        <v>1</v>
      </c>
      <c r="K116" s="227"/>
      <c r="L116" s="47"/>
      <c r="M116" s="53"/>
      <c r="N116" s="127"/>
      <c r="O116" s="461">
        <v>0</v>
      </c>
      <c r="P116" s="455">
        <v>0</v>
      </c>
      <c r="Q116" s="455">
        <v>0.32</v>
      </c>
      <c r="R116" s="456"/>
      <c r="S116" s="156" t="s">
        <v>1015</v>
      </c>
      <c r="T116" s="156" t="s">
        <v>1016</v>
      </c>
      <c r="U116" s="462" t="s">
        <v>1017</v>
      </c>
      <c r="V116" s="458" t="s">
        <v>1018</v>
      </c>
      <c r="W116" s="458" t="s">
        <v>1019</v>
      </c>
      <c r="X116" s="459"/>
      <c r="Y116" s="303">
        <f t="shared" si="1"/>
        <v>0</v>
      </c>
      <c r="Z116" s="303">
        <f t="shared" si="1"/>
        <v>0</v>
      </c>
    </row>
    <row r="117" spans="1:26" ht="90" customHeight="1" x14ac:dyDescent="0.25">
      <c r="A117" s="656" t="s">
        <v>284</v>
      </c>
      <c r="B117" s="208" t="s">
        <v>257</v>
      </c>
      <c r="C117" s="657">
        <v>15000000</v>
      </c>
      <c r="D117" s="659"/>
      <c r="E117" s="218" t="s">
        <v>258</v>
      </c>
      <c r="F117" s="225" t="s">
        <v>277</v>
      </c>
      <c r="G117" s="18" t="s">
        <v>285</v>
      </c>
      <c r="H117" s="226" t="s">
        <v>278</v>
      </c>
      <c r="I117" s="227" t="s">
        <v>286</v>
      </c>
      <c r="J117" s="453">
        <v>1</v>
      </c>
      <c r="K117" s="227"/>
      <c r="L117" s="47"/>
      <c r="M117" s="53"/>
      <c r="N117" s="127"/>
      <c r="O117" s="463">
        <v>0.45200000000000001</v>
      </c>
      <c r="P117" s="463">
        <v>0.45200000000000001</v>
      </c>
      <c r="Q117" s="455">
        <v>0.85199999999999998</v>
      </c>
      <c r="R117" s="456"/>
      <c r="S117" s="206" t="s">
        <v>580</v>
      </c>
      <c r="T117" s="156" t="s">
        <v>1011</v>
      </c>
      <c r="U117" s="457" t="s">
        <v>1020</v>
      </c>
      <c r="V117" s="459" t="s">
        <v>1021</v>
      </c>
      <c r="W117" s="459" t="s">
        <v>1014</v>
      </c>
      <c r="X117" s="459"/>
      <c r="Y117" s="303">
        <f t="shared" si="1"/>
        <v>0.45200000000000001</v>
      </c>
      <c r="Z117" s="303">
        <f t="shared" si="1"/>
        <v>0.45200000000000001</v>
      </c>
    </row>
    <row r="118" spans="1:26" ht="105" x14ac:dyDescent="0.25">
      <c r="A118" s="656"/>
      <c r="B118" s="208" t="s">
        <v>257</v>
      </c>
      <c r="C118" s="657"/>
      <c r="D118" s="659"/>
      <c r="E118" s="218" t="s">
        <v>258</v>
      </c>
      <c r="F118" s="225" t="s">
        <v>277</v>
      </c>
      <c r="G118" s="18" t="s">
        <v>285</v>
      </c>
      <c r="H118" s="226" t="s">
        <v>287</v>
      </c>
      <c r="I118" s="227" t="s">
        <v>288</v>
      </c>
      <c r="J118" s="453">
        <v>1</v>
      </c>
      <c r="K118" s="227"/>
      <c r="L118" s="47"/>
      <c r="M118" s="53"/>
      <c r="N118" s="127"/>
      <c r="O118" s="463">
        <v>0.42199999999999999</v>
      </c>
      <c r="P118" s="463">
        <v>0.42199999999999999</v>
      </c>
      <c r="Q118" s="455">
        <v>0.75600000000000001</v>
      </c>
      <c r="R118" s="456"/>
      <c r="S118" s="206" t="s">
        <v>581</v>
      </c>
      <c r="T118" s="156" t="s">
        <v>1011</v>
      </c>
      <c r="U118" s="457" t="s">
        <v>1022</v>
      </c>
      <c r="V118" s="459" t="s">
        <v>1023</v>
      </c>
      <c r="W118" s="459" t="s">
        <v>1014</v>
      </c>
      <c r="X118" s="459"/>
      <c r="Y118" s="303">
        <f t="shared" si="1"/>
        <v>0.42199999999999999</v>
      </c>
      <c r="Z118" s="303">
        <f t="shared" si="1"/>
        <v>0.42199999999999999</v>
      </c>
    </row>
    <row r="119" spans="1:26" ht="89.25" x14ac:dyDescent="0.25">
      <c r="A119" s="656"/>
      <c r="B119" s="208" t="s">
        <v>257</v>
      </c>
      <c r="C119" s="51">
        <v>2000000</v>
      </c>
      <c r="D119" s="659"/>
      <c r="E119" s="218" t="s">
        <v>258</v>
      </c>
      <c r="F119" s="225" t="s">
        <v>289</v>
      </c>
      <c r="G119" s="18" t="s">
        <v>285</v>
      </c>
      <c r="H119" s="226" t="s">
        <v>290</v>
      </c>
      <c r="I119" s="227" t="s">
        <v>291</v>
      </c>
      <c r="J119" s="453">
        <v>1</v>
      </c>
      <c r="K119" s="227"/>
      <c r="L119" s="47"/>
      <c r="M119" s="53"/>
      <c r="N119" s="127"/>
      <c r="O119" s="454">
        <v>0.26500000000000001</v>
      </c>
      <c r="P119" s="454">
        <v>0.26500000000000001</v>
      </c>
      <c r="Q119" s="455">
        <v>0.26500000000000001</v>
      </c>
      <c r="R119" s="456"/>
      <c r="S119" s="206" t="s">
        <v>1024</v>
      </c>
      <c r="T119" s="156" t="s">
        <v>1011</v>
      </c>
      <c r="U119" s="460" t="s">
        <v>1025</v>
      </c>
      <c r="V119" s="459" t="s">
        <v>1021</v>
      </c>
      <c r="W119" s="459" t="s">
        <v>1014</v>
      </c>
      <c r="X119" s="459"/>
      <c r="Y119" s="303">
        <f t="shared" si="1"/>
        <v>0.26500000000000001</v>
      </c>
      <c r="Z119" s="303">
        <f t="shared" si="1"/>
        <v>0.26500000000000001</v>
      </c>
    </row>
    <row r="120" spans="1:26" ht="15.6" customHeight="1" x14ac:dyDescent="0.25">
      <c r="A120" s="658" t="s">
        <v>292</v>
      </c>
      <c r="B120" s="208" t="s">
        <v>257</v>
      </c>
      <c r="C120" s="51">
        <v>0</v>
      </c>
      <c r="D120" s="659"/>
      <c r="E120" s="659" t="s">
        <v>258</v>
      </c>
      <c r="F120" s="660" t="s">
        <v>294</v>
      </c>
      <c r="G120" s="18" t="s">
        <v>293</v>
      </c>
      <c r="H120" s="661" t="s">
        <v>295</v>
      </c>
      <c r="I120" s="662" t="s">
        <v>296</v>
      </c>
      <c r="J120" s="663">
        <v>1</v>
      </c>
      <c r="K120" s="663"/>
      <c r="L120" s="666"/>
      <c r="M120" s="592"/>
      <c r="N120" s="666"/>
      <c r="O120" s="669">
        <v>0.25</v>
      </c>
      <c r="P120" s="670">
        <v>0.45</v>
      </c>
      <c r="Q120" s="670">
        <v>0.5</v>
      </c>
      <c r="R120" s="673"/>
      <c r="S120" s="676" t="s">
        <v>582</v>
      </c>
      <c r="T120" s="677" t="s">
        <v>1026</v>
      </c>
      <c r="U120" s="680" t="s">
        <v>1027</v>
      </c>
      <c r="V120" s="646" t="s">
        <v>1028</v>
      </c>
      <c r="W120" s="646" t="s">
        <v>1029</v>
      </c>
      <c r="X120" s="649"/>
      <c r="Y120" s="595">
        <f t="shared" si="1"/>
        <v>0.25</v>
      </c>
      <c r="Z120" s="596">
        <f t="shared" si="1"/>
        <v>0.45</v>
      </c>
    </row>
    <row r="121" spans="1:26" ht="15.6" customHeight="1" x14ac:dyDescent="0.25">
      <c r="A121" s="658"/>
      <c r="B121" s="208" t="s">
        <v>257</v>
      </c>
      <c r="C121" s="51">
        <v>0</v>
      </c>
      <c r="D121" s="659"/>
      <c r="E121" s="659"/>
      <c r="F121" s="660"/>
      <c r="G121" s="18" t="s">
        <v>297</v>
      </c>
      <c r="H121" s="661"/>
      <c r="I121" s="662"/>
      <c r="J121" s="664"/>
      <c r="K121" s="664"/>
      <c r="L121" s="667"/>
      <c r="M121" s="592"/>
      <c r="N121" s="667"/>
      <c r="O121" s="669"/>
      <c r="P121" s="671"/>
      <c r="Q121" s="671"/>
      <c r="R121" s="674"/>
      <c r="S121" s="676"/>
      <c r="T121" s="678"/>
      <c r="U121" s="681"/>
      <c r="V121" s="647"/>
      <c r="W121" s="647"/>
      <c r="X121" s="650"/>
      <c r="Y121" s="595"/>
      <c r="Z121" s="596"/>
    </row>
    <row r="122" spans="1:26" ht="30" x14ac:dyDescent="0.25">
      <c r="A122" s="658"/>
      <c r="B122" s="208" t="s">
        <v>257</v>
      </c>
      <c r="C122" s="51">
        <v>0</v>
      </c>
      <c r="D122" s="659"/>
      <c r="E122" s="659"/>
      <c r="F122" s="660"/>
      <c r="G122" s="18" t="s">
        <v>298</v>
      </c>
      <c r="H122" s="661"/>
      <c r="I122" s="662"/>
      <c r="J122" s="665"/>
      <c r="K122" s="665"/>
      <c r="L122" s="668"/>
      <c r="M122" s="592"/>
      <c r="N122" s="668"/>
      <c r="O122" s="669"/>
      <c r="P122" s="672"/>
      <c r="Q122" s="672"/>
      <c r="R122" s="675"/>
      <c r="S122" s="676"/>
      <c r="T122" s="679"/>
      <c r="U122" s="682"/>
      <c r="V122" s="648"/>
      <c r="W122" s="648"/>
      <c r="X122" s="651"/>
      <c r="Y122" s="595"/>
      <c r="Z122" s="596"/>
    </row>
    <row r="123" spans="1:26" ht="45" customHeight="1" x14ac:dyDescent="0.25">
      <c r="A123" s="652" t="s">
        <v>299</v>
      </c>
      <c r="B123" s="652"/>
      <c r="C123" s="652"/>
      <c r="D123" s="652"/>
      <c r="E123" s="652"/>
      <c r="F123" s="652"/>
      <c r="G123" s="652"/>
      <c r="H123" s="652"/>
      <c r="I123" s="652"/>
      <c r="J123" s="652"/>
      <c r="K123" s="652"/>
      <c r="L123" s="652"/>
      <c r="M123" s="652"/>
      <c r="N123" s="653"/>
      <c r="O123" s="572" t="s">
        <v>466</v>
      </c>
      <c r="P123" s="569"/>
      <c r="Q123" s="569"/>
      <c r="R123" s="569"/>
      <c r="S123" s="572" t="str">
        <f>+S9</f>
        <v>ANALISIS I Trimestre</v>
      </c>
      <c r="T123" s="570" t="str">
        <f>+T9</f>
        <v>ANALISIS II Trimestre</v>
      </c>
      <c r="U123" s="570" t="str">
        <f>+U9</f>
        <v>ANALISIS III Trimestre</v>
      </c>
      <c r="V123" s="569" t="s">
        <v>469</v>
      </c>
      <c r="W123" s="570" t="s">
        <v>467</v>
      </c>
      <c r="X123" s="570" t="s">
        <v>468</v>
      </c>
      <c r="Y123" s="437">
        <f>+AVERAGE(Y126:Y152)</f>
        <v>0.23868279489293445</v>
      </c>
      <c r="Z123" s="437">
        <f>+AVERAGE(Z126:Z152)</f>
        <v>0.38397424035949873</v>
      </c>
    </row>
    <row r="124" spans="1:26" ht="45" customHeight="1" x14ac:dyDescent="0.25">
      <c r="A124" s="573" t="s">
        <v>174</v>
      </c>
      <c r="B124" s="575" t="s">
        <v>175</v>
      </c>
      <c r="C124" s="575" t="s">
        <v>176</v>
      </c>
      <c r="D124" s="575" t="s">
        <v>475</v>
      </c>
      <c r="E124" s="575" t="s">
        <v>177</v>
      </c>
      <c r="F124" s="575" t="s">
        <v>179</v>
      </c>
      <c r="G124" s="575" t="s">
        <v>178</v>
      </c>
      <c r="H124" s="577" t="s">
        <v>180</v>
      </c>
      <c r="I124" s="575" t="s">
        <v>747</v>
      </c>
      <c r="J124" s="575" t="s">
        <v>138</v>
      </c>
      <c r="K124" s="579" t="s">
        <v>748</v>
      </c>
      <c r="L124" s="580"/>
      <c r="M124" s="580"/>
      <c r="N124" s="581"/>
      <c r="O124" s="464"/>
      <c r="P124" s="415"/>
      <c r="Q124" s="415"/>
      <c r="R124" s="202"/>
      <c r="S124" s="572"/>
      <c r="T124" s="571"/>
      <c r="U124" s="571"/>
      <c r="V124" s="569"/>
      <c r="W124" s="571"/>
      <c r="X124" s="571"/>
      <c r="Y124" s="303"/>
      <c r="Z124" s="303"/>
    </row>
    <row r="125" spans="1:26" ht="45" customHeight="1" x14ac:dyDescent="0.25">
      <c r="A125" s="574"/>
      <c r="B125" s="576"/>
      <c r="C125" s="576"/>
      <c r="D125" s="576"/>
      <c r="E125" s="576"/>
      <c r="F125" s="576"/>
      <c r="G125" s="576"/>
      <c r="H125" s="578"/>
      <c r="I125" s="576"/>
      <c r="J125" s="576"/>
      <c r="K125" s="287" t="s">
        <v>752</v>
      </c>
      <c r="L125" s="134" t="s">
        <v>929</v>
      </c>
      <c r="M125" s="134" t="s">
        <v>140</v>
      </c>
      <c r="N125" s="134" t="s">
        <v>141</v>
      </c>
      <c r="O125" s="416" t="s">
        <v>8</v>
      </c>
      <c r="P125" s="416" t="s">
        <v>9</v>
      </c>
      <c r="Q125" s="416" t="s">
        <v>10</v>
      </c>
      <c r="R125" s="118" t="s">
        <v>11</v>
      </c>
      <c r="S125" s="569"/>
      <c r="T125" s="572"/>
      <c r="U125" s="572"/>
      <c r="V125" s="569"/>
      <c r="W125" s="572"/>
      <c r="X125" s="572"/>
      <c r="Y125" s="303"/>
      <c r="Z125" s="303"/>
    </row>
    <row r="126" spans="1:26" ht="102" x14ac:dyDescent="0.25">
      <c r="A126"/>
      <c r="B126" s="764" t="s">
        <v>300</v>
      </c>
      <c r="C126" s="765">
        <v>24186780185.75</v>
      </c>
      <c r="D126" s="766" t="s">
        <v>462</v>
      </c>
      <c r="E126" s="766" t="s">
        <v>185</v>
      </c>
      <c r="G126" s="78" t="s">
        <v>301</v>
      </c>
      <c r="H126" s="78" t="s">
        <v>302</v>
      </c>
      <c r="I126" s="78" t="s">
        <v>302</v>
      </c>
      <c r="J126" s="79">
        <v>764</v>
      </c>
      <c r="K126" s="79"/>
      <c r="L126" s="62"/>
      <c r="M126" s="62"/>
      <c r="N126" s="126"/>
      <c r="O126" s="304">
        <v>132</v>
      </c>
      <c r="P126" s="465">
        <v>141</v>
      </c>
      <c r="Q126" s="466">
        <v>153</v>
      </c>
      <c r="R126" s="53"/>
      <c r="S126" s="157" t="s">
        <v>587</v>
      </c>
      <c r="T126" s="436" t="s">
        <v>1030</v>
      </c>
      <c r="U126" s="467" t="s">
        <v>1031</v>
      </c>
      <c r="V126" s="157" t="s">
        <v>1032</v>
      </c>
      <c r="W126" s="157" t="s">
        <v>1033</v>
      </c>
      <c r="X126" s="467" t="s">
        <v>1034</v>
      </c>
      <c r="Y126" s="303">
        <f t="shared" si="1"/>
        <v>0.17277486910994763</v>
      </c>
      <c r="Z126" s="303">
        <f t="shared" si="1"/>
        <v>0.18455497382198952</v>
      </c>
    </row>
    <row r="127" spans="1:26" ht="102" x14ac:dyDescent="0.25">
      <c r="A127"/>
      <c r="B127" s="764"/>
      <c r="C127" s="765"/>
      <c r="D127" s="766"/>
      <c r="E127" s="766"/>
      <c r="G127" s="78" t="s">
        <v>303</v>
      </c>
      <c r="H127" s="78" t="s">
        <v>304</v>
      </c>
      <c r="I127" s="78" t="s">
        <v>302</v>
      </c>
      <c r="J127" s="79">
        <v>1886</v>
      </c>
      <c r="K127" s="79"/>
      <c r="L127" s="62"/>
      <c r="M127" s="62"/>
      <c r="N127" s="126"/>
      <c r="O127" s="304">
        <v>57</v>
      </c>
      <c r="P127" s="465">
        <v>58</v>
      </c>
      <c r="Q127" s="466">
        <v>356</v>
      </c>
      <c r="R127" s="53"/>
      <c r="S127" s="157" t="s">
        <v>588</v>
      </c>
      <c r="T127" s="468" t="s">
        <v>1035</v>
      </c>
      <c r="U127" s="467" t="s">
        <v>1036</v>
      </c>
      <c r="V127" s="157" t="s">
        <v>1032</v>
      </c>
      <c r="W127" s="157" t="s">
        <v>1033</v>
      </c>
      <c r="X127" s="467" t="s">
        <v>1034</v>
      </c>
      <c r="Y127" s="303">
        <f t="shared" si="1"/>
        <v>3.0222693531283137E-2</v>
      </c>
      <c r="Z127" s="303">
        <f t="shared" si="1"/>
        <v>3.0752916224814422E-2</v>
      </c>
    </row>
    <row r="128" spans="1:26" ht="114.75" x14ac:dyDescent="0.25">
      <c r="A128"/>
      <c r="B128" s="764"/>
      <c r="C128" s="765"/>
      <c r="D128" s="766"/>
      <c r="E128" s="766"/>
      <c r="G128" s="78" t="s">
        <v>305</v>
      </c>
      <c r="H128" s="78" t="s">
        <v>304</v>
      </c>
      <c r="I128" s="78" t="s">
        <v>302</v>
      </c>
      <c r="J128" s="79">
        <v>202</v>
      </c>
      <c r="K128" s="79"/>
      <c r="L128" s="62"/>
      <c r="M128" s="62"/>
      <c r="N128" s="126"/>
      <c r="O128" s="304">
        <v>91</v>
      </c>
      <c r="P128" s="465">
        <v>101</v>
      </c>
      <c r="Q128" s="466">
        <v>168</v>
      </c>
      <c r="R128" s="53"/>
      <c r="S128" s="157" t="s">
        <v>589</v>
      </c>
      <c r="T128" s="468" t="s">
        <v>866</v>
      </c>
      <c r="U128" s="467" t="s">
        <v>1037</v>
      </c>
      <c r="V128" s="157" t="s">
        <v>1038</v>
      </c>
      <c r="W128" s="157" t="s">
        <v>1033</v>
      </c>
      <c r="X128" s="467" t="s">
        <v>1034</v>
      </c>
      <c r="Y128" s="303">
        <f t="shared" si="1"/>
        <v>0.45049504950495051</v>
      </c>
      <c r="Z128" s="303">
        <f t="shared" si="1"/>
        <v>0.5</v>
      </c>
    </row>
    <row r="129" spans="1:26" ht="38.25" customHeight="1" x14ac:dyDescent="0.25">
      <c r="A129"/>
      <c r="B129" s="640" t="s">
        <v>306</v>
      </c>
      <c r="C129" s="639">
        <v>231710158980.38568</v>
      </c>
      <c r="D129" s="766"/>
      <c r="E129" s="766"/>
      <c r="G129" s="80" t="s">
        <v>307</v>
      </c>
      <c r="H129" s="78" t="s">
        <v>308</v>
      </c>
      <c r="I129" s="78" t="s">
        <v>302</v>
      </c>
      <c r="J129" s="79">
        <v>20000</v>
      </c>
      <c r="K129" s="79"/>
      <c r="L129" s="62"/>
      <c r="M129" s="62"/>
      <c r="N129" s="126"/>
      <c r="O129" s="304">
        <v>0</v>
      </c>
      <c r="P129" s="465">
        <v>7930</v>
      </c>
      <c r="Q129" s="466">
        <v>11689</v>
      </c>
      <c r="R129" s="53"/>
      <c r="S129" s="157" t="s">
        <v>590</v>
      </c>
      <c r="T129" s="468" t="s">
        <v>869</v>
      </c>
      <c r="U129" s="467" t="s">
        <v>1039</v>
      </c>
      <c r="V129" s="157" t="s">
        <v>1040</v>
      </c>
      <c r="W129" s="157" t="s">
        <v>1033</v>
      </c>
      <c r="X129" s="467" t="s">
        <v>1034</v>
      </c>
      <c r="Y129" s="303">
        <f t="shared" si="1"/>
        <v>0</v>
      </c>
      <c r="Z129" s="303">
        <f t="shared" si="1"/>
        <v>0.39650000000000002</v>
      </c>
    </row>
    <row r="130" spans="1:26" ht="114.75" x14ac:dyDescent="0.25">
      <c r="A130"/>
      <c r="B130" s="640"/>
      <c r="C130" s="639"/>
      <c r="D130" s="766"/>
      <c r="E130" s="766"/>
      <c r="G130" s="80" t="s">
        <v>309</v>
      </c>
      <c r="H130" s="78" t="s">
        <v>310</v>
      </c>
      <c r="I130" s="78" t="s">
        <v>302</v>
      </c>
      <c r="J130" s="81">
        <v>101139</v>
      </c>
      <c r="K130" s="81"/>
      <c r="L130" s="62"/>
      <c r="M130" s="62"/>
      <c r="N130" s="126"/>
      <c r="O130" s="304">
        <v>45623</v>
      </c>
      <c r="P130" s="465">
        <v>51415</v>
      </c>
      <c r="Q130" s="466">
        <v>98614</v>
      </c>
      <c r="R130" s="53"/>
      <c r="S130" s="157" t="s">
        <v>591</v>
      </c>
      <c r="T130" s="468" t="s">
        <v>872</v>
      </c>
      <c r="U130" s="467" t="s">
        <v>1041</v>
      </c>
      <c r="V130" s="157" t="s">
        <v>1038</v>
      </c>
      <c r="W130" s="157" t="s">
        <v>1033</v>
      </c>
      <c r="X130" s="467" t="s">
        <v>1034</v>
      </c>
      <c r="Y130" s="303">
        <f t="shared" si="1"/>
        <v>0.45109206142042141</v>
      </c>
      <c r="Z130" s="303">
        <f t="shared" si="1"/>
        <v>0.5083597820820851</v>
      </c>
    </row>
    <row r="131" spans="1:26" ht="153" x14ac:dyDescent="0.25">
      <c r="A131"/>
      <c r="B131" s="640"/>
      <c r="C131" s="639"/>
      <c r="D131" s="766"/>
      <c r="E131" s="766"/>
      <c r="G131" s="80" t="s">
        <v>311</v>
      </c>
      <c r="H131" s="78" t="s">
        <v>312</v>
      </c>
      <c r="I131" s="78" t="s">
        <v>302</v>
      </c>
      <c r="J131" s="81">
        <v>20403</v>
      </c>
      <c r="K131" s="81"/>
      <c r="L131" s="62"/>
      <c r="M131" s="62"/>
      <c r="N131" s="126"/>
      <c r="O131" s="304">
        <v>447</v>
      </c>
      <c r="P131" s="465">
        <v>2706</v>
      </c>
      <c r="Q131" s="466">
        <v>7611</v>
      </c>
      <c r="R131" s="53"/>
      <c r="S131" s="157" t="s">
        <v>592</v>
      </c>
      <c r="T131" s="468" t="s">
        <v>1042</v>
      </c>
      <c r="U131" s="467" t="s">
        <v>1043</v>
      </c>
      <c r="V131" s="157" t="s">
        <v>1044</v>
      </c>
      <c r="W131" s="157" t="s">
        <v>1045</v>
      </c>
      <c r="X131" s="467" t="s">
        <v>1046</v>
      </c>
      <c r="Y131" s="303">
        <f t="shared" si="1"/>
        <v>2.1908542861343919E-2</v>
      </c>
      <c r="Z131" s="303">
        <f t="shared" si="1"/>
        <v>0.13262755477135715</v>
      </c>
    </row>
    <row r="132" spans="1:26" ht="204" x14ac:dyDescent="0.25">
      <c r="A132"/>
      <c r="B132" s="640"/>
      <c r="C132" s="639"/>
      <c r="D132" s="766"/>
      <c r="E132" s="766"/>
      <c r="G132" s="80" t="s">
        <v>313</v>
      </c>
      <c r="H132" s="78" t="s">
        <v>314</v>
      </c>
      <c r="I132" s="78" t="s">
        <v>302</v>
      </c>
      <c r="J132" s="81">
        <v>10</v>
      </c>
      <c r="K132" s="81"/>
      <c r="L132" s="62"/>
      <c r="M132" s="62"/>
      <c r="N132" s="126"/>
      <c r="O132" s="304">
        <v>0</v>
      </c>
      <c r="P132" s="465">
        <v>0</v>
      </c>
      <c r="Q132" s="466">
        <v>0</v>
      </c>
      <c r="R132" s="53"/>
      <c r="S132" s="157" t="s">
        <v>593</v>
      </c>
      <c r="T132" s="468" t="s">
        <v>875</v>
      </c>
      <c r="U132" s="467" t="s">
        <v>1047</v>
      </c>
      <c r="V132" s="157" t="s">
        <v>1048</v>
      </c>
      <c r="W132" s="157" t="s">
        <v>1045</v>
      </c>
      <c r="X132" s="467" t="s">
        <v>1049</v>
      </c>
      <c r="Y132" s="303">
        <f t="shared" si="1"/>
        <v>0</v>
      </c>
      <c r="Z132" s="303">
        <f t="shared" si="1"/>
        <v>0</v>
      </c>
    </row>
    <row r="133" spans="1:26" ht="140.25" x14ac:dyDescent="0.25">
      <c r="A133"/>
      <c r="B133" s="640"/>
      <c r="C133" s="639"/>
      <c r="D133" s="766"/>
      <c r="E133" s="766"/>
      <c r="G133" s="80" t="s">
        <v>315</v>
      </c>
      <c r="H133" s="78" t="s">
        <v>316</v>
      </c>
      <c r="I133" s="78" t="s">
        <v>302</v>
      </c>
      <c r="J133" s="82">
        <v>500</v>
      </c>
      <c r="K133" s="82"/>
      <c r="L133" s="62"/>
      <c r="M133" s="62"/>
      <c r="N133" s="126"/>
      <c r="O133" s="304">
        <v>0</v>
      </c>
      <c r="P133" s="465">
        <v>0</v>
      </c>
      <c r="Q133" s="466">
        <v>0</v>
      </c>
      <c r="R133" s="53"/>
      <c r="S133" s="157" t="s">
        <v>550</v>
      </c>
      <c r="T133" s="468" t="s">
        <v>550</v>
      </c>
      <c r="U133" s="467" t="s">
        <v>1050</v>
      </c>
      <c r="V133" s="157" t="s">
        <v>1048</v>
      </c>
      <c r="W133" s="157" t="s">
        <v>1045</v>
      </c>
      <c r="X133" s="467" t="s">
        <v>1051</v>
      </c>
      <c r="Y133" s="303">
        <f t="shared" si="1"/>
        <v>0</v>
      </c>
      <c r="Z133" s="303">
        <f t="shared" si="1"/>
        <v>0</v>
      </c>
    </row>
    <row r="134" spans="1:26" ht="114.75" x14ac:dyDescent="0.25">
      <c r="A134"/>
      <c r="B134" s="640"/>
      <c r="C134" s="639"/>
      <c r="D134" s="766"/>
      <c r="E134" s="766"/>
      <c r="G134" s="80" t="s">
        <v>317</v>
      </c>
      <c r="H134" s="78" t="s">
        <v>318</v>
      </c>
      <c r="I134" s="78" t="s">
        <v>302</v>
      </c>
      <c r="J134" s="81">
        <v>11669</v>
      </c>
      <c r="K134" s="81"/>
      <c r="L134" s="62"/>
      <c r="M134" s="62"/>
      <c r="N134" s="126"/>
      <c r="O134" s="304">
        <v>1558</v>
      </c>
      <c r="P134" s="465">
        <v>4009</v>
      </c>
      <c r="Q134" s="466">
        <v>7163</v>
      </c>
      <c r="R134" s="53"/>
      <c r="S134" s="157" t="s">
        <v>594</v>
      </c>
      <c r="T134" s="468" t="s">
        <v>880</v>
      </c>
      <c r="U134" s="467" t="s">
        <v>1052</v>
      </c>
      <c r="V134" s="157" t="s">
        <v>1032</v>
      </c>
      <c r="W134" s="157" t="s">
        <v>1033</v>
      </c>
      <c r="X134" s="467" t="s">
        <v>1053</v>
      </c>
      <c r="Y134" s="303">
        <f t="shared" si="1"/>
        <v>0.13351615391207472</v>
      </c>
      <c r="Z134" s="303">
        <f t="shared" si="1"/>
        <v>0.34355985945668011</v>
      </c>
    </row>
    <row r="135" spans="1:26" ht="140.25" x14ac:dyDescent="0.25">
      <c r="A135"/>
      <c r="B135" s="640"/>
      <c r="C135" s="639"/>
      <c r="D135" s="766"/>
      <c r="E135" s="766"/>
      <c r="G135" s="80" t="s">
        <v>319</v>
      </c>
      <c r="H135" s="78" t="s">
        <v>320</v>
      </c>
      <c r="I135" s="78" t="s">
        <v>302</v>
      </c>
      <c r="J135" s="81">
        <v>1000</v>
      </c>
      <c r="K135" s="81"/>
      <c r="L135" s="62"/>
      <c r="M135" s="62"/>
      <c r="N135" s="126"/>
      <c r="O135" s="304">
        <v>0</v>
      </c>
      <c r="P135" s="465">
        <v>0</v>
      </c>
      <c r="Q135" s="466">
        <v>0</v>
      </c>
      <c r="R135" s="53"/>
      <c r="S135" s="157" t="s">
        <v>543</v>
      </c>
      <c r="T135" s="468" t="s">
        <v>543</v>
      </c>
      <c r="U135" s="467" t="s">
        <v>855</v>
      </c>
      <c r="V135" s="157" t="s">
        <v>1048</v>
      </c>
      <c r="W135" s="157" t="s">
        <v>1045</v>
      </c>
      <c r="X135" s="467" t="s">
        <v>1054</v>
      </c>
      <c r="Y135" s="303">
        <f t="shared" si="1"/>
        <v>0</v>
      </c>
      <c r="Z135" s="303">
        <f t="shared" si="1"/>
        <v>0</v>
      </c>
    </row>
    <row r="136" spans="1:26" ht="114.75" x14ac:dyDescent="0.25">
      <c r="A136"/>
      <c r="B136" s="640"/>
      <c r="C136" s="639"/>
      <c r="D136" s="766"/>
      <c r="E136" s="766"/>
      <c r="G136" s="80" t="s">
        <v>321</v>
      </c>
      <c r="H136" s="78" t="s">
        <v>322</v>
      </c>
      <c r="I136" s="78" t="s">
        <v>302</v>
      </c>
      <c r="J136" s="81">
        <v>17215</v>
      </c>
      <c r="K136" s="81"/>
      <c r="L136" s="62"/>
      <c r="M136" s="62"/>
      <c r="N136" s="126"/>
      <c r="O136" s="304">
        <v>7686</v>
      </c>
      <c r="P136" s="465">
        <v>8098</v>
      </c>
      <c r="Q136" s="466">
        <v>13721</v>
      </c>
      <c r="R136" s="53"/>
      <c r="S136" s="157" t="s">
        <v>595</v>
      </c>
      <c r="T136" s="468" t="s">
        <v>885</v>
      </c>
      <c r="U136" s="467" t="s">
        <v>1055</v>
      </c>
      <c r="V136" s="157" t="s">
        <v>1032</v>
      </c>
      <c r="W136" s="157" t="s">
        <v>1033</v>
      </c>
      <c r="X136" s="467" t="s">
        <v>1056</v>
      </c>
      <c r="Y136" s="303">
        <f t="shared" si="1"/>
        <v>0.44647110078419983</v>
      </c>
      <c r="Z136" s="303">
        <f t="shared" si="1"/>
        <v>0.47040371768806272</v>
      </c>
    </row>
    <row r="137" spans="1:26" ht="114.75" x14ac:dyDescent="0.25">
      <c r="A137"/>
      <c r="B137" s="640"/>
      <c r="C137" s="639"/>
      <c r="D137" s="766"/>
      <c r="E137" s="766"/>
      <c r="G137" s="80" t="s">
        <v>323</v>
      </c>
      <c r="H137" s="78" t="s">
        <v>324</v>
      </c>
      <c r="I137" s="78" t="s">
        <v>302</v>
      </c>
      <c r="J137" s="81">
        <v>5</v>
      </c>
      <c r="K137" s="81"/>
      <c r="L137" s="62"/>
      <c r="M137" s="62"/>
      <c r="N137" s="126"/>
      <c r="O137" s="304">
        <v>0</v>
      </c>
      <c r="P137" s="465">
        <v>0</v>
      </c>
      <c r="Q137" s="466">
        <v>0</v>
      </c>
      <c r="R137" s="53"/>
      <c r="S137" s="157" t="s">
        <v>593</v>
      </c>
      <c r="T137" s="468" t="s">
        <v>875</v>
      </c>
      <c r="U137" s="467" t="s">
        <v>1057</v>
      </c>
      <c r="V137" s="157" t="s">
        <v>1048</v>
      </c>
      <c r="W137" s="157" t="s">
        <v>1045</v>
      </c>
      <c r="X137" s="467" t="s">
        <v>1058</v>
      </c>
      <c r="Y137" s="303">
        <f t="shared" si="1"/>
        <v>0</v>
      </c>
      <c r="Z137" s="303">
        <f t="shared" si="1"/>
        <v>0</v>
      </c>
    </row>
    <row r="138" spans="1:26" ht="114.75" x14ac:dyDescent="0.25">
      <c r="A138"/>
      <c r="B138" s="217" t="s">
        <v>325</v>
      </c>
      <c r="C138" s="83">
        <v>4632275781.25</v>
      </c>
      <c r="D138" s="766"/>
      <c r="E138" s="766"/>
      <c r="G138" s="80" t="s">
        <v>326</v>
      </c>
      <c r="H138" s="78" t="s">
        <v>324</v>
      </c>
      <c r="I138" s="78" t="s">
        <v>302</v>
      </c>
      <c r="J138" s="81">
        <v>500</v>
      </c>
      <c r="K138" s="81"/>
      <c r="L138" s="62"/>
      <c r="M138" s="62"/>
      <c r="N138" s="126"/>
      <c r="O138" s="304">
        <v>0</v>
      </c>
      <c r="P138" s="465">
        <v>0</v>
      </c>
      <c r="Q138" s="466">
        <v>0</v>
      </c>
      <c r="R138" s="53"/>
      <c r="S138" s="157" t="s">
        <v>554</v>
      </c>
      <c r="T138" s="468" t="s">
        <v>554</v>
      </c>
      <c r="U138" s="467" t="s">
        <v>1059</v>
      </c>
      <c r="V138" s="157" t="s">
        <v>1048</v>
      </c>
      <c r="W138" s="157" t="s">
        <v>1045</v>
      </c>
      <c r="X138" s="467" t="s">
        <v>1059</v>
      </c>
      <c r="Y138" s="303">
        <f t="shared" si="1"/>
        <v>0</v>
      </c>
      <c r="Z138" s="303">
        <f t="shared" si="1"/>
        <v>0</v>
      </c>
    </row>
    <row r="139" spans="1:26" ht="165.75" x14ac:dyDescent="0.25">
      <c r="A139"/>
      <c r="B139" s="640" t="s">
        <v>327</v>
      </c>
      <c r="C139" s="639">
        <v>20429447941.5</v>
      </c>
      <c r="D139" s="766"/>
      <c r="E139" s="766"/>
      <c r="G139" s="80" t="s">
        <v>328</v>
      </c>
      <c r="H139" s="78" t="s">
        <v>329</v>
      </c>
      <c r="I139" s="78" t="s">
        <v>302</v>
      </c>
      <c r="J139" s="81">
        <v>0</v>
      </c>
      <c r="K139" s="81"/>
      <c r="L139" s="62"/>
      <c r="M139" s="62"/>
      <c r="N139" s="126"/>
      <c r="O139" s="304">
        <v>0</v>
      </c>
      <c r="P139" s="465">
        <v>0</v>
      </c>
      <c r="Q139" s="466">
        <v>0</v>
      </c>
      <c r="R139" s="53"/>
      <c r="S139" s="157" t="s">
        <v>596</v>
      </c>
      <c r="T139" s="468" t="s">
        <v>596</v>
      </c>
      <c r="U139" s="467" t="s">
        <v>596</v>
      </c>
      <c r="V139" s="157" t="s">
        <v>1060</v>
      </c>
      <c r="W139" s="157" t="s">
        <v>1060</v>
      </c>
      <c r="X139" s="467" t="s">
        <v>1061</v>
      </c>
      <c r="Y139" s="303">
        <v>0</v>
      </c>
      <c r="Z139" s="303">
        <v>0</v>
      </c>
    </row>
    <row r="140" spans="1:26" ht="102" x14ac:dyDescent="0.25">
      <c r="A140"/>
      <c r="B140" s="640"/>
      <c r="C140" s="639"/>
      <c r="D140" s="766"/>
      <c r="E140" s="766"/>
      <c r="G140" s="80" t="s">
        <v>330</v>
      </c>
      <c r="H140" s="78" t="s">
        <v>304</v>
      </c>
      <c r="I140" s="78" t="s">
        <v>302</v>
      </c>
      <c r="J140" s="81">
        <v>4594</v>
      </c>
      <c r="K140" s="81"/>
      <c r="L140" s="62"/>
      <c r="M140" s="62"/>
      <c r="N140" s="126"/>
      <c r="O140" s="304">
        <v>3142</v>
      </c>
      <c r="P140" s="465">
        <v>5804</v>
      </c>
      <c r="Q140" s="466">
        <v>8407</v>
      </c>
      <c r="R140" s="53"/>
      <c r="S140" s="157" t="s">
        <v>597</v>
      </c>
      <c r="T140" s="468" t="s">
        <v>1062</v>
      </c>
      <c r="U140" s="467" t="s">
        <v>1063</v>
      </c>
      <c r="V140" s="157" t="s">
        <v>1032</v>
      </c>
      <c r="W140" s="157" t="s">
        <v>1033</v>
      </c>
      <c r="X140" s="467" t="s">
        <v>1064</v>
      </c>
      <c r="Y140" s="303">
        <f t="shared" si="1"/>
        <v>0.68393556813234657</v>
      </c>
      <c r="Z140" s="303">
        <f t="shared" si="1"/>
        <v>1.2633870265563778</v>
      </c>
    </row>
    <row r="141" spans="1:26" ht="114.75" x14ac:dyDescent="0.25">
      <c r="A141"/>
      <c r="B141" s="640" t="s">
        <v>331</v>
      </c>
      <c r="C141" s="639">
        <v>839291631.89818192</v>
      </c>
      <c r="D141" s="766"/>
      <c r="E141" s="766"/>
      <c r="G141" s="80" t="s">
        <v>1065</v>
      </c>
      <c r="H141" s="78" t="s">
        <v>332</v>
      </c>
      <c r="I141" s="78" t="s">
        <v>302</v>
      </c>
      <c r="J141" s="81">
        <v>4</v>
      </c>
      <c r="K141" s="81"/>
      <c r="L141" s="62"/>
      <c r="M141" s="62"/>
      <c r="N141" s="126"/>
      <c r="O141" s="304">
        <v>0</v>
      </c>
      <c r="P141" s="465">
        <v>0</v>
      </c>
      <c r="Q141" s="466">
        <v>0</v>
      </c>
      <c r="R141" s="53"/>
      <c r="S141" s="157" t="s">
        <v>557</v>
      </c>
      <c r="T141" s="468" t="s">
        <v>557</v>
      </c>
      <c r="U141" s="467" t="s">
        <v>1066</v>
      </c>
      <c r="V141" s="157" t="s">
        <v>1048</v>
      </c>
      <c r="W141" s="157" t="s">
        <v>1045</v>
      </c>
      <c r="X141" s="467" t="s">
        <v>1058</v>
      </c>
      <c r="Y141" s="303">
        <f t="shared" si="1"/>
        <v>0</v>
      </c>
      <c r="Z141" s="303">
        <f t="shared" si="1"/>
        <v>0</v>
      </c>
    </row>
    <row r="142" spans="1:26" ht="114.75" x14ac:dyDescent="0.25">
      <c r="A142"/>
      <c r="B142" s="640"/>
      <c r="C142" s="639"/>
      <c r="D142" s="766"/>
      <c r="E142" s="766"/>
      <c r="G142" s="80" t="s">
        <v>333</v>
      </c>
      <c r="H142" s="78" t="s">
        <v>334</v>
      </c>
      <c r="I142" s="78" t="s">
        <v>302</v>
      </c>
      <c r="J142" s="81">
        <v>1</v>
      </c>
      <c r="K142" s="81"/>
      <c r="L142" s="62"/>
      <c r="M142" s="62"/>
      <c r="N142" s="126"/>
      <c r="O142" s="304">
        <v>0</v>
      </c>
      <c r="P142" s="465">
        <v>0</v>
      </c>
      <c r="Q142" s="466">
        <v>1</v>
      </c>
      <c r="R142" s="53"/>
      <c r="S142" s="157" t="s">
        <v>598</v>
      </c>
      <c r="T142" s="468" t="s">
        <v>598</v>
      </c>
      <c r="U142" s="467" t="s">
        <v>1067</v>
      </c>
      <c r="V142" s="157" t="s">
        <v>1048</v>
      </c>
      <c r="W142" s="157" t="s">
        <v>1045</v>
      </c>
      <c r="X142" s="467" t="s">
        <v>598</v>
      </c>
      <c r="Y142" s="303">
        <f t="shared" si="1"/>
        <v>0</v>
      </c>
      <c r="Z142" s="303">
        <f t="shared" si="1"/>
        <v>0</v>
      </c>
    </row>
    <row r="143" spans="1:26" ht="105" x14ac:dyDescent="0.25">
      <c r="A143"/>
      <c r="B143" s="640" t="s">
        <v>335</v>
      </c>
      <c r="C143" s="641">
        <v>521987520482.9491</v>
      </c>
      <c r="D143" s="766"/>
      <c r="E143" s="766"/>
      <c r="G143" s="84" t="s">
        <v>336</v>
      </c>
      <c r="H143" s="78" t="s">
        <v>337</v>
      </c>
      <c r="I143" s="78" t="s">
        <v>302</v>
      </c>
      <c r="J143" s="214">
        <v>21573</v>
      </c>
      <c r="K143" s="214"/>
      <c r="L143" s="62"/>
      <c r="M143" s="62"/>
      <c r="N143" s="126"/>
      <c r="O143" s="304">
        <v>14301</v>
      </c>
      <c r="P143" s="465">
        <v>19839</v>
      </c>
      <c r="Q143" s="466">
        <v>20208</v>
      </c>
      <c r="R143" s="53"/>
      <c r="S143" s="157" t="s">
        <v>599</v>
      </c>
      <c r="T143" s="468" t="s">
        <v>1068</v>
      </c>
      <c r="U143" s="467" t="s">
        <v>1069</v>
      </c>
      <c r="V143" s="157" t="s">
        <v>1032</v>
      </c>
      <c r="W143" s="157" t="s">
        <v>1033</v>
      </c>
      <c r="X143" s="467" t="s">
        <v>1070</v>
      </c>
      <c r="Y143" s="303">
        <f t="shared" ref="Y143:Z204" si="2">+O143/$J143</f>
        <v>0.66291197329995832</v>
      </c>
      <c r="Z143" s="303">
        <f t="shared" si="2"/>
        <v>0.91962174940898345</v>
      </c>
    </row>
    <row r="144" spans="1:26" ht="102" x14ac:dyDescent="0.25">
      <c r="A144"/>
      <c r="B144" s="640"/>
      <c r="C144" s="641"/>
      <c r="D144" s="766"/>
      <c r="E144" s="766"/>
      <c r="G144" s="84" t="s">
        <v>338</v>
      </c>
      <c r="H144" s="78" t="s">
        <v>339</v>
      </c>
      <c r="I144" s="78" t="s">
        <v>302</v>
      </c>
      <c r="J144" s="214">
        <v>21573</v>
      </c>
      <c r="K144" s="214"/>
      <c r="L144" s="62"/>
      <c r="M144" s="62"/>
      <c r="N144" s="126"/>
      <c r="O144" s="304">
        <v>19917</v>
      </c>
      <c r="P144" s="465">
        <v>20222</v>
      </c>
      <c r="Q144" s="466">
        <v>20826</v>
      </c>
      <c r="R144" s="53"/>
      <c r="S144" s="157" t="s">
        <v>600</v>
      </c>
      <c r="T144" s="468" t="s">
        <v>1071</v>
      </c>
      <c r="U144" s="467" t="s">
        <v>1072</v>
      </c>
      <c r="V144" s="157" t="s">
        <v>1032</v>
      </c>
      <c r="W144" s="157" t="s">
        <v>1033</v>
      </c>
      <c r="X144" s="467" t="s">
        <v>1073</v>
      </c>
      <c r="Y144" s="303">
        <f t="shared" si="2"/>
        <v>0.92323738005840639</v>
      </c>
      <c r="Z144" s="303">
        <f t="shared" si="2"/>
        <v>0.93737542298243171</v>
      </c>
    </row>
    <row r="145" spans="1:26" ht="105" x14ac:dyDescent="0.25">
      <c r="A145"/>
      <c r="B145" s="640"/>
      <c r="C145" s="641"/>
      <c r="D145" s="766"/>
      <c r="E145" s="766"/>
      <c r="G145" s="84" t="s">
        <v>340</v>
      </c>
      <c r="H145" s="78" t="s">
        <v>341</v>
      </c>
      <c r="I145" s="78" t="s">
        <v>302</v>
      </c>
      <c r="J145" s="469">
        <v>7144</v>
      </c>
      <c r="K145" s="215"/>
      <c r="L145" s="62"/>
      <c r="M145" s="62"/>
      <c r="N145" s="126"/>
      <c r="O145" s="304">
        <v>1017</v>
      </c>
      <c r="P145" s="465">
        <v>8142</v>
      </c>
      <c r="Q145" s="466">
        <v>8208</v>
      </c>
      <c r="R145" s="53"/>
      <c r="S145" s="157" t="s">
        <v>601</v>
      </c>
      <c r="T145" s="468" t="s">
        <v>1074</v>
      </c>
      <c r="U145" s="467" t="s">
        <v>1075</v>
      </c>
      <c r="V145" s="157" t="s">
        <v>1032</v>
      </c>
      <c r="W145" s="157" t="s">
        <v>1033</v>
      </c>
      <c r="X145" s="467" t="s">
        <v>1076</v>
      </c>
      <c r="Y145" s="303">
        <f t="shared" si="2"/>
        <v>0.14235722284434491</v>
      </c>
      <c r="Z145" s="303">
        <f t="shared" si="2"/>
        <v>1.1396976483762598</v>
      </c>
    </row>
    <row r="146" spans="1:26" ht="102" x14ac:dyDescent="0.25">
      <c r="A146"/>
      <c r="B146" s="640"/>
      <c r="C146" s="641"/>
      <c r="D146" s="766"/>
      <c r="E146" s="766"/>
      <c r="G146" s="80" t="s">
        <v>342</v>
      </c>
      <c r="H146" s="78" t="s">
        <v>343</v>
      </c>
      <c r="I146" s="78" t="s">
        <v>302</v>
      </c>
      <c r="J146" s="469">
        <v>7144</v>
      </c>
      <c r="K146" s="216"/>
      <c r="L146" s="62"/>
      <c r="M146" s="62"/>
      <c r="N146" s="126"/>
      <c r="O146" s="304">
        <v>8220</v>
      </c>
      <c r="P146" s="465">
        <v>8459</v>
      </c>
      <c r="Q146" s="466">
        <v>8475</v>
      </c>
      <c r="R146" s="53"/>
      <c r="S146" s="157" t="s">
        <v>602</v>
      </c>
      <c r="T146" s="468" t="s">
        <v>1077</v>
      </c>
      <c r="U146" s="467" t="s">
        <v>1078</v>
      </c>
      <c r="V146" s="157" t="s">
        <v>1032</v>
      </c>
      <c r="W146" s="157" t="s">
        <v>1033</v>
      </c>
      <c r="X146" s="467" t="s">
        <v>1079</v>
      </c>
      <c r="Y146" s="303">
        <f t="shared" si="2"/>
        <v>1.1506159014557671</v>
      </c>
      <c r="Z146" s="303">
        <f t="shared" si="2"/>
        <v>1.1840705487122061</v>
      </c>
    </row>
    <row r="147" spans="1:26" ht="22.5" customHeight="1" x14ac:dyDescent="0.25">
      <c r="A147"/>
      <c r="B147" s="640" t="s">
        <v>344</v>
      </c>
      <c r="C147" s="641">
        <v>130690424354.27457</v>
      </c>
      <c r="D147" s="766"/>
      <c r="E147" s="766"/>
      <c r="G147" s="84" t="s">
        <v>345</v>
      </c>
      <c r="H147" s="78" t="s">
        <v>346</v>
      </c>
      <c r="I147" s="78" t="s">
        <v>302</v>
      </c>
      <c r="J147" s="81">
        <v>20000</v>
      </c>
      <c r="K147" s="81"/>
      <c r="L147" s="62"/>
      <c r="M147" s="62"/>
      <c r="N147" s="126"/>
      <c r="O147" s="304">
        <v>7392</v>
      </c>
      <c r="P147" s="465">
        <v>11187</v>
      </c>
      <c r="Q147" s="466">
        <v>14009</v>
      </c>
      <c r="R147" s="53"/>
      <c r="S147" s="157" t="s">
        <v>603</v>
      </c>
      <c r="T147" s="468" t="s">
        <v>907</v>
      </c>
      <c r="U147" s="467" t="s">
        <v>1080</v>
      </c>
      <c r="V147" s="157" t="s">
        <v>1040</v>
      </c>
      <c r="W147" s="157" t="s">
        <v>1033</v>
      </c>
      <c r="X147" s="467" t="s">
        <v>1034</v>
      </c>
      <c r="Y147" s="303">
        <f t="shared" si="2"/>
        <v>0.36959999999999998</v>
      </c>
      <c r="Z147" s="303">
        <f t="shared" si="2"/>
        <v>0.55935000000000001</v>
      </c>
    </row>
    <row r="148" spans="1:26" ht="114.75" x14ac:dyDescent="0.25">
      <c r="A148"/>
      <c r="B148" s="640"/>
      <c r="C148" s="641"/>
      <c r="D148" s="766"/>
      <c r="E148" s="766"/>
      <c r="G148" s="84" t="s">
        <v>347</v>
      </c>
      <c r="H148" s="78" t="s">
        <v>348</v>
      </c>
      <c r="I148" s="78" t="s">
        <v>302</v>
      </c>
      <c r="J148" s="81">
        <v>120000</v>
      </c>
      <c r="K148" s="81"/>
      <c r="L148" s="62"/>
      <c r="M148" s="62"/>
      <c r="N148" s="126"/>
      <c r="O148" s="304">
        <v>87423</v>
      </c>
      <c r="P148" s="465">
        <v>93682</v>
      </c>
      <c r="Q148" s="466">
        <v>162665</v>
      </c>
      <c r="R148" s="53"/>
      <c r="S148" s="157" t="s">
        <v>604</v>
      </c>
      <c r="T148" s="468" t="s">
        <v>910</v>
      </c>
      <c r="U148" s="467" t="s">
        <v>1081</v>
      </c>
      <c r="V148" s="157" t="s">
        <v>1038</v>
      </c>
      <c r="W148" s="157" t="s">
        <v>1033</v>
      </c>
      <c r="X148" s="467" t="s">
        <v>1034</v>
      </c>
      <c r="Y148" s="303">
        <f t="shared" si="2"/>
        <v>0.72852499999999998</v>
      </c>
      <c r="Z148" s="303">
        <f t="shared" si="2"/>
        <v>0.78068333333333328</v>
      </c>
    </row>
    <row r="149" spans="1:26" ht="90" x14ac:dyDescent="0.25">
      <c r="A149"/>
      <c r="B149" s="640"/>
      <c r="C149" s="641"/>
      <c r="D149" s="766"/>
      <c r="E149" s="766"/>
      <c r="G149" s="84" t="s">
        <v>349</v>
      </c>
      <c r="H149" s="78" t="s">
        <v>350</v>
      </c>
      <c r="I149" s="78" t="s">
        <v>302</v>
      </c>
      <c r="J149" s="85">
        <v>1</v>
      </c>
      <c r="K149" s="85"/>
      <c r="L149" s="62"/>
      <c r="M149" s="62"/>
      <c r="N149" s="126"/>
      <c r="O149" s="304">
        <v>0</v>
      </c>
      <c r="P149" s="465">
        <v>0.51827313532550423</v>
      </c>
      <c r="Q149" s="470">
        <v>1</v>
      </c>
      <c r="R149" s="53"/>
      <c r="S149" s="157" t="s">
        <v>562</v>
      </c>
      <c r="T149" s="468" t="s">
        <v>1082</v>
      </c>
      <c r="U149" s="467" t="s">
        <v>1083</v>
      </c>
      <c r="V149" s="157" t="s">
        <v>1084</v>
      </c>
      <c r="W149" s="471" t="s">
        <v>1085</v>
      </c>
      <c r="X149" s="472" t="s">
        <v>1086</v>
      </c>
      <c r="Y149" s="303">
        <f t="shared" si="2"/>
        <v>0</v>
      </c>
      <c r="Z149" s="303">
        <f t="shared" si="2"/>
        <v>0.51827313532550423</v>
      </c>
    </row>
    <row r="150" spans="1:26" ht="36" customHeight="1" x14ac:dyDescent="0.25">
      <c r="A150"/>
      <c r="B150" s="642" t="s">
        <v>351</v>
      </c>
      <c r="C150" s="644">
        <v>62351100641.926552</v>
      </c>
      <c r="D150" s="766"/>
      <c r="E150" s="766"/>
      <c r="G150" s="84" t="s">
        <v>352</v>
      </c>
      <c r="H150" s="78" t="s">
        <v>353</v>
      </c>
      <c r="I150" s="78" t="s">
        <v>302</v>
      </c>
      <c r="J150" s="86">
        <v>500</v>
      </c>
      <c r="K150" s="86"/>
      <c r="L150" s="62"/>
      <c r="M150" s="62"/>
      <c r="N150" s="126"/>
      <c r="O150" s="304">
        <v>0</v>
      </c>
      <c r="P150" s="465">
        <v>0</v>
      </c>
      <c r="Q150" s="466">
        <v>0</v>
      </c>
      <c r="R150" s="53"/>
      <c r="S150" s="157" t="s">
        <v>554</v>
      </c>
      <c r="T150" s="468" t="s">
        <v>554</v>
      </c>
      <c r="U150" s="467" t="s">
        <v>1087</v>
      </c>
      <c r="V150" s="157" t="s">
        <v>1048</v>
      </c>
      <c r="W150" s="157" t="s">
        <v>1045</v>
      </c>
      <c r="X150" s="467" t="s">
        <v>1049</v>
      </c>
      <c r="Y150" s="303">
        <f t="shared" si="2"/>
        <v>0</v>
      </c>
      <c r="Z150" s="303">
        <f t="shared" si="2"/>
        <v>0</v>
      </c>
    </row>
    <row r="151" spans="1:26" ht="114.75" x14ac:dyDescent="0.25">
      <c r="A151"/>
      <c r="B151" s="643"/>
      <c r="C151" s="645"/>
      <c r="D151" s="766"/>
      <c r="E151" s="766"/>
      <c r="G151" s="80" t="s">
        <v>354</v>
      </c>
      <c r="H151" s="78" t="s">
        <v>355</v>
      </c>
      <c r="I151" s="78" t="s">
        <v>302</v>
      </c>
      <c r="J151" s="81">
        <v>8442</v>
      </c>
      <c r="K151" s="81"/>
      <c r="L151" s="62"/>
      <c r="M151" s="62"/>
      <c r="N151" s="126"/>
      <c r="O151" s="304">
        <v>36</v>
      </c>
      <c r="P151" s="465">
        <v>2241</v>
      </c>
      <c r="Q151" s="466">
        <v>6133</v>
      </c>
      <c r="R151" s="53"/>
      <c r="S151" s="157" t="s">
        <v>605</v>
      </c>
      <c r="T151" s="468" t="s">
        <v>918</v>
      </c>
      <c r="U151" s="467" t="s">
        <v>1088</v>
      </c>
      <c r="V151" s="157" t="s">
        <v>1032</v>
      </c>
      <c r="W151" s="157" t="s">
        <v>1033</v>
      </c>
      <c r="X151" s="467" t="s">
        <v>1089</v>
      </c>
      <c r="Y151" s="303">
        <f t="shared" si="2"/>
        <v>4.2643923240938165E-3</v>
      </c>
      <c r="Z151" s="303">
        <f t="shared" si="2"/>
        <v>0.26545842217484006</v>
      </c>
    </row>
    <row r="152" spans="1:26" ht="153" x14ac:dyDescent="0.25">
      <c r="A152"/>
      <c r="B152" s="217" t="s">
        <v>356</v>
      </c>
      <c r="C152" s="87">
        <v>4280000000</v>
      </c>
      <c r="D152" s="766"/>
      <c r="E152" s="766"/>
      <c r="G152" s="80" t="s">
        <v>357</v>
      </c>
      <c r="H152" s="78" t="s">
        <v>358</v>
      </c>
      <c r="I152" s="78" t="s">
        <v>302</v>
      </c>
      <c r="J152" s="81">
        <v>331</v>
      </c>
      <c r="K152" s="81"/>
      <c r="L152" s="62"/>
      <c r="M152" s="62"/>
      <c r="N152" s="126"/>
      <c r="O152" s="304">
        <v>24</v>
      </c>
      <c r="P152" s="465">
        <v>77</v>
      </c>
      <c r="Q152" s="466">
        <v>104</v>
      </c>
      <c r="R152" s="53"/>
      <c r="S152" s="157" t="s">
        <v>606</v>
      </c>
      <c r="T152" s="468" t="s">
        <v>921</v>
      </c>
      <c r="U152" s="467" t="s">
        <v>1090</v>
      </c>
      <c r="V152" s="157" t="s">
        <v>1044</v>
      </c>
      <c r="W152" s="157" t="s">
        <v>1033</v>
      </c>
      <c r="X152" s="467" t="s">
        <v>1046</v>
      </c>
      <c r="Y152" s="303">
        <f t="shared" si="2"/>
        <v>7.2507552870090641E-2</v>
      </c>
      <c r="Z152" s="303">
        <f t="shared" si="2"/>
        <v>0.23262839879154079</v>
      </c>
    </row>
    <row r="153" spans="1:26" ht="45" customHeight="1" x14ac:dyDescent="0.25">
      <c r="A153" s="652" t="s">
        <v>359</v>
      </c>
      <c r="B153" s="652"/>
      <c r="C153" s="652"/>
      <c r="D153" s="652"/>
      <c r="E153" s="652"/>
      <c r="F153" s="652"/>
      <c r="G153" s="652"/>
      <c r="H153" s="652"/>
      <c r="I153" s="652"/>
      <c r="J153" s="652"/>
      <c r="K153" s="652"/>
      <c r="L153" s="652"/>
      <c r="M153" s="652"/>
      <c r="N153" s="653"/>
      <c r="O153" s="569" t="s">
        <v>466</v>
      </c>
      <c r="P153" s="569"/>
      <c r="Q153" s="569"/>
      <c r="R153" s="569"/>
      <c r="S153" s="569" t="str">
        <f>+S9</f>
        <v>ANALISIS I Trimestre</v>
      </c>
      <c r="T153" s="570" t="str">
        <f>+T9</f>
        <v>ANALISIS II Trimestre</v>
      </c>
      <c r="U153" s="570" t="str">
        <f>+U9</f>
        <v>ANALISIS III Trimestre</v>
      </c>
      <c r="V153" s="569" t="s">
        <v>469</v>
      </c>
      <c r="W153" s="570" t="s">
        <v>467</v>
      </c>
      <c r="X153" s="570" t="s">
        <v>468</v>
      </c>
      <c r="Y153" s="437">
        <f>+AVERAGE(Y156:Y172)</f>
        <v>0.17647058823529413</v>
      </c>
      <c r="Z153" s="437">
        <f>+AVERAGE(Z156:Z172)</f>
        <v>0.16691764705882353</v>
      </c>
    </row>
    <row r="154" spans="1:26" ht="45" customHeight="1" x14ac:dyDescent="0.25">
      <c r="A154" s="573" t="s">
        <v>174</v>
      </c>
      <c r="B154" s="575" t="s">
        <v>175</v>
      </c>
      <c r="C154" s="575" t="s">
        <v>176</v>
      </c>
      <c r="D154" s="575" t="s">
        <v>475</v>
      </c>
      <c r="E154" s="575" t="s">
        <v>177</v>
      </c>
      <c r="F154" s="575" t="s">
        <v>179</v>
      </c>
      <c r="G154" s="575" t="s">
        <v>178</v>
      </c>
      <c r="H154" s="577" t="s">
        <v>180</v>
      </c>
      <c r="I154" s="575" t="s">
        <v>747</v>
      </c>
      <c r="J154" s="575" t="s">
        <v>138</v>
      </c>
      <c r="K154" s="579" t="s">
        <v>748</v>
      </c>
      <c r="L154" s="580"/>
      <c r="M154" s="580"/>
      <c r="N154" s="581"/>
      <c r="O154" s="415"/>
      <c r="P154" s="415"/>
      <c r="Q154" s="415"/>
      <c r="R154" s="202"/>
      <c r="S154" s="569"/>
      <c r="T154" s="571"/>
      <c r="U154" s="571"/>
      <c r="V154" s="569"/>
      <c r="W154" s="571"/>
      <c r="X154" s="571"/>
      <c r="Y154" s="303"/>
      <c r="Z154" s="303"/>
    </row>
    <row r="155" spans="1:26" ht="90" customHeight="1" x14ac:dyDescent="0.25">
      <c r="A155" s="574"/>
      <c r="B155" s="576"/>
      <c r="C155" s="576"/>
      <c r="D155" s="576"/>
      <c r="E155" s="576"/>
      <c r="F155" s="576"/>
      <c r="G155" s="576"/>
      <c r="H155" s="578"/>
      <c r="I155" s="576"/>
      <c r="J155" s="576"/>
      <c r="K155" s="287" t="s">
        <v>752</v>
      </c>
      <c r="L155" s="134" t="s">
        <v>929</v>
      </c>
      <c r="M155" s="134" t="s">
        <v>140</v>
      </c>
      <c r="N155" s="134" t="s">
        <v>141</v>
      </c>
      <c r="O155" s="416" t="s">
        <v>8</v>
      </c>
      <c r="P155" s="416" t="s">
        <v>9</v>
      </c>
      <c r="Q155" s="416" t="s">
        <v>10</v>
      </c>
      <c r="R155" s="118" t="s">
        <v>11</v>
      </c>
      <c r="S155" s="569"/>
      <c r="T155" s="572"/>
      <c r="U155" s="572"/>
      <c r="V155" s="569"/>
      <c r="W155" s="572"/>
      <c r="X155" s="572"/>
      <c r="Y155" s="303"/>
      <c r="Z155" s="303"/>
    </row>
    <row r="156" spans="1:26" ht="150" x14ac:dyDescent="0.25">
      <c r="A156" s="767" t="s">
        <v>360</v>
      </c>
      <c r="B156" s="139"/>
      <c r="C156" s="62"/>
      <c r="D156" s="768" t="s">
        <v>477</v>
      </c>
      <c r="E156" s="18" t="s">
        <v>361</v>
      </c>
      <c r="F156" s="100" t="s">
        <v>361</v>
      </c>
      <c r="G156" s="54" t="s">
        <v>362</v>
      </c>
      <c r="H156" s="228" t="s">
        <v>363</v>
      </c>
      <c r="I156" s="222" t="s">
        <v>364</v>
      </c>
      <c r="J156" s="473">
        <v>1</v>
      </c>
      <c r="K156" s="222"/>
      <c r="L156" s="62"/>
      <c r="N156" s="126"/>
      <c r="O156" s="304">
        <v>0</v>
      </c>
      <c r="P156" s="304">
        <v>0</v>
      </c>
      <c r="Q156" s="158">
        <v>0.5</v>
      </c>
      <c r="R156" s="53"/>
      <c r="S156" s="157" t="s">
        <v>583</v>
      </c>
      <c r="T156" s="107" t="s">
        <v>1091</v>
      </c>
      <c r="U156" s="107"/>
      <c r="V156" s="222" t="s">
        <v>1092</v>
      </c>
      <c r="W156" s="222" t="s">
        <v>1093</v>
      </c>
      <c r="X156" s="222" t="s">
        <v>1094</v>
      </c>
      <c r="Y156" s="303">
        <f t="shared" si="2"/>
        <v>0</v>
      </c>
      <c r="Z156" s="303">
        <f t="shared" si="2"/>
        <v>0</v>
      </c>
    </row>
    <row r="157" spans="1:26" ht="105" x14ac:dyDescent="0.25">
      <c r="A157" s="767"/>
      <c r="B157" s="139"/>
      <c r="C157" s="62"/>
      <c r="D157" s="768"/>
      <c r="E157" s="18" t="s">
        <v>365</v>
      </c>
      <c r="F157" s="100" t="s">
        <v>365</v>
      </c>
      <c r="G157" s="36" t="s">
        <v>366</v>
      </c>
      <c r="H157" s="228" t="s">
        <v>367</v>
      </c>
      <c r="I157" s="228" t="s">
        <v>368</v>
      </c>
      <c r="J157" s="473">
        <v>1</v>
      </c>
      <c r="K157" s="228"/>
      <c r="L157" s="62"/>
      <c r="N157" s="126"/>
      <c r="O157" s="304">
        <v>0</v>
      </c>
      <c r="P157" s="304">
        <v>0.1641</v>
      </c>
      <c r="Q157" s="158">
        <v>0.16</v>
      </c>
      <c r="R157" s="53"/>
      <c r="S157" s="157" t="s">
        <v>583</v>
      </c>
      <c r="T157" s="107" t="s">
        <v>1095</v>
      </c>
      <c r="U157" s="107"/>
      <c r="V157" s="222" t="s">
        <v>1096</v>
      </c>
      <c r="W157" s="222" t="s">
        <v>1097</v>
      </c>
      <c r="X157" s="222" t="s">
        <v>1098</v>
      </c>
      <c r="Y157" s="303">
        <f t="shared" si="2"/>
        <v>0</v>
      </c>
      <c r="Z157" s="303">
        <f t="shared" si="2"/>
        <v>0.1641</v>
      </c>
    </row>
    <row r="158" spans="1:26" ht="90" x14ac:dyDescent="0.25">
      <c r="A158" s="767"/>
      <c r="B158" s="139"/>
      <c r="C158" s="62"/>
      <c r="D158" s="768"/>
      <c r="E158" s="18" t="s">
        <v>369</v>
      </c>
      <c r="F158" s="100" t="s">
        <v>369</v>
      </c>
      <c r="G158" s="36" t="s">
        <v>370</v>
      </c>
      <c r="H158" s="228" t="s">
        <v>371</v>
      </c>
      <c r="I158" s="228" t="s">
        <v>372</v>
      </c>
      <c r="J158" s="473">
        <v>1</v>
      </c>
      <c r="K158" s="228"/>
      <c r="L158" s="62"/>
      <c r="N158" s="126"/>
      <c r="O158" s="304">
        <v>0</v>
      </c>
      <c r="P158" s="304">
        <v>0</v>
      </c>
      <c r="Q158" s="158">
        <v>1</v>
      </c>
      <c r="R158" s="53"/>
      <c r="S158" s="157" t="s">
        <v>583</v>
      </c>
      <c r="T158" s="107" t="s">
        <v>1099</v>
      </c>
      <c r="U158" s="107"/>
      <c r="V158" s="222" t="s">
        <v>1100</v>
      </c>
      <c r="W158" s="222" t="s">
        <v>1097</v>
      </c>
      <c r="X158" s="222" t="s">
        <v>1101</v>
      </c>
      <c r="Y158" s="303">
        <f t="shared" si="2"/>
        <v>0</v>
      </c>
      <c r="Z158" s="303">
        <f t="shared" si="2"/>
        <v>0</v>
      </c>
    </row>
    <row r="159" spans="1:26" ht="45" customHeight="1" x14ac:dyDescent="0.25">
      <c r="A159" s="767"/>
      <c r="B159" s="139"/>
      <c r="C159" s="62"/>
      <c r="D159" s="768"/>
      <c r="E159" s="18" t="s">
        <v>373</v>
      </c>
      <c r="F159" s="100" t="s">
        <v>373</v>
      </c>
      <c r="G159" s="36" t="s">
        <v>374</v>
      </c>
      <c r="H159" s="228" t="s">
        <v>375</v>
      </c>
      <c r="I159" s="228" t="s">
        <v>376</v>
      </c>
      <c r="J159" s="473">
        <v>1</v>
      </c>
      <c r="K159" s="228"/>
      <c r="L159" s="62"/>
      <c r="N159" s="126"/>
      <c r="O159" s="304">
        <v>0</v>
      </c>
      <c r="P159" s="304">
        <v>0</v>
      </c>
      <c r="Q159" s="158">
        <v>0</v>
      </c>
      <c r="R159" s="53"/>
      <c r="S159" s="157" t="s">
        <v>583</v>
      </c>
      <c r="T159" s="107" t="s">
        <v>1102</v>
      </c>
      <c r="U159" s="107"/>
      <c r="V159" s="222" t="s">
        <v>1103</v>
      </c>
      <c r="W159" s="222" t="s">
        <v>1097</v>
      </c>
      <c r="X159" s="222" t="s">
        <v>1104</v>
      </c>
      <c r="Y159" s="303">
        <f t="shared" si="2"/>
        <v>0</v>
      </c>
      <c r="Z159" s="303">
        <f t="shared" si="2"/>
        <v>0</v>
      </c>
    </row>
    <row r="160" spans="1:26" ht="270" x14ac:dyDescent="0.25">
      <c r="A160" s="767"/>
      <c r="B160" s="139"/>
      <c r="C160" s="62"/>
      <c r="D160" s="768"/>
      <c r="E160" s="18" t="s">
        <v>373</v>
      </c>
      <c r="F160" s="100" t="s">
        <v>373</v>
      </c>
      <c r="G160" s="36" t="s">
        <v>377</v>
      </c>
      <c r="H160" s="228" t="s">
        <v>378</v>
      </c>
      <c r="I160" s="228" t="s">
        <v>379</v>
      </c>
      <c r="J160" s="473">
        <v>1</v>
      </c>
      <c r="K160" s="228"/>
      <c r="L160" s="62"/>
      <c r="N160" s="126"/>
      <c r="O160" s="304">
        <v>0</v>
      </c>
      <c r="P160" s="304">
        <v>0</v>
      </c>
      <c r="Q160" s="158">
        <v>0</v>
      </c>
      <c r="R160" s="53"/>
      <c r="S160" s="157" t="s">
        <v>583</v>
      </c>
      <c r="T160" s="107" t="s">
        <v>1102</v>
      </c>
      <c r="U160" s="107"/>
      <c r="V160" s="222" t="s">
        <v>1105</v>
      </c>
      <c r="W160" s="222" t="s">
        <v>1097</v>
      </c>
      <c r="X160" s="222" t="s">
        <v>1104</v>
      </c>
      <c r="Y160" s="303">
        <f t="shared" si="2"/>
        <v>0</v>
      </c>
      <c r="Z160" s="303">
        <f t="shared" si="2"/>
        <v>0</v>
      </c>
    </row>
    <row r="161" spans="1:26" ht="270" x14ac:dyDescent="0.25">
      <c r="A161" s="767"/>
      <c r="B161" s="139"/>
      <c r="C161" s="62"/>
      <c r="D161" s="768"/>
      <c r="E161" s="18" t="s">
        <v>373</v>
      </c>
      <c r="F161" s="100" t="s">
        <v>373</v>
      </c>
      <c r="G161" s="36" t="s">
        <v>380</v>
      </c>
      <c r="H161" s="228" t="s">
        <v>375</v>
      </c>
      <c r="I161" s="228" t="s">
        <v>381</v>
      </c>
      <c r="J161" s="473">
        <v>1</v>
      </c>
      <c r="K161" s="228"/>
      <c r="L161" s="62"/>
      <c r="N161" s="126"/>
      <c r="O161" s="304">
        <v>0</v>
      </c>
      <c r="P161" s="304">
        <v>0</v>
      </c>
      <c r="Q161" s="158">
        <v>0</v>
      </c>
      <c r="R161" s="53"/>
      <c r="S161" s="157" t="s">
        <v>583</v>
      </c>
      <c r="T161" s="107" t="s">
        <v>1102</v>
      </c>
      <c r="U161" s="107"/>
      <c r="V161" s="222" t="s">
        <v>1106</v>
      </c>
      <c r="W161" s="222" t="s">
        <v>1093</v>
      </c>
      <c r="X161" s="222" t="s">
        <v>1104</v>
      </c>
      <c r="Y161" s="303">
        <f t="shared" si="2"/>
        <v>0</v>
      </c>
      <c r="Z161" s="303">
        <f t="shared" si="2"/>
        <v>0</v>
      </c>
    </row>
    <row r="162" spans="1:26" ht="270" x14ac:dyDescent="0.25">
      <c r="A162" s="767"/>
      <c r="B162" s="139"/>
      <c r="C162" s="62"/>
      <c r="D162" s="768"/>
      <c r="E162" s="18" t="s">
        <v>373</v>
      </c>
      <c r="F162" s="100" t="s">
        <v>373</v>
      </c>
      <c r="G162" s="54" t="s">
        <v>382</v>
      </c>
      <c r="H162" s="228" t="s">
        <v>383</v>
      </c>
      <c r="I162" s="222" t="s">
        <v>384</v>
      </c>
      <c r="J162" s="473">
        <v>1</v>
      </c>
      <c r="K162" s="222"/>
      <c r="L162" s="62"/>
      <c r="N162" s="126"/>
      <c r="O162" s="304">
        <v>0</v>
      </c>
      <c r="P162" s="304">
        <v>0</v>
      </c>
      <c r="Q162" s="158">
        <v>0</v>
      </c>
      <c r="R162" s="53"/>
      <c r="S162" s="157" t="s">
        <v>583</v>
      </c>
      <c r="T162" s="107" t="s">
        <v>1102</v>
      </c>
      <c r="U162" s="107"/>
      <c r="V162" s="222" t="s">
        <v>1107</v>
      </c>
      <c r="W162" s="222" t="s">
        <v>1093</v>
      </c>
      <c r="X162" s="222" t="s">
        <v>1104</v>
      </c>
      <c r="Y162" s="303">
        <f t="shared" si="2"/>
        <v>0</v>
      </c>
      <c r="Z162" s="303">
        <f t="shared" si="2"/>
        <v>0</v>
      </c>
    </row>
    <row r="163" spans="1:26" ht="285" x14ac:dyDescent="0.25">
      <c r="A163" s="767"/>
      <c r="B163" s="139"/>
      <c r="C163" s="62"/>
      <c r="D163" s="768"/>
      <c r="E163" s="18" t="s">
        <v>361</v>
      </c>
      <c r="F163" s="100" t="s">
        <v>361</v>
      </c>
      <c r="G163" s="36" t="s">
        <v>385</v>
      </c>
      <c r="H163" s="228" t="s">
        <v>386</v>
      </c>
      <c r="I163" s="228" t="s">
        <v>387</v>
      </c>
      <c r="J163" s="473">
        <v>1</v>
      </c>
      <c r="K163" s="228"/>
      <c r="L163" s="62"/>
      <c r="N163" s="126"/>
      <c r="O163" s="304">
        <v>0</v>
      </c>
      <c r="P163" s="304">
        <v>0</v>
      </c>
      <c r="Q163" s="158">
        <v>0</v>
      </c>
      <c r="R163" s="53"/>
      <c r="S163" s="157" t="s">
        <v>583</v>
      </c>
      <c r="T163" s="107" t="s">
        <v>1108</v>
      </c>
      <c r="U163" s="107"/>
      <c r="V163" s="222" t="s">
        <v>1109</v>
      </c>
      <c r="W163" s="222" t="s">
        <v>1093</v>
      </c>
      <c r="X163" s="222" t="s">
        <v>1110</v>
      </c>
      <c r="Y163" s="303">
        <f t="shared" si="2"/>
        <v>0</v>
      </c>
      <c r="Z163" s="303">
        <f t="shared" si="2"/>
        <v>0</v>
      </c>
    </row>
    <row r="164" spans="1:26" ht="270" x14ac:dyDescent="0.25">
      <c r="A164" s="767"/>
      <c r="B164" s="139"/>
      <c r="C164" s="62"/>
      <c r="D164" s="768"/>
      <c r="E164" s="18" t="s">
        <v>361</v>
      </c>
      <c r="F164" s="100" t="s">
        <v>361</v>
      </c>
      <c r="G164" s="36" t="s">
        <v>388</v>
      </c>
      <c r="H164" s="228" t="s">
        <v>378</v>
      </c>
      <c r="I164" s="228" t="s">
        <v>389</v>
      </c>
      <c r="J164" s="473">
        <v>1</v>
      </c>
      <c r="K164" s="228"/>
      <c r="L164" s="62"/>
      <c r="N164" s="126"/>
      <c r="O164" s="304">
        <v>0</v>
      </c>
      <c r="P164" s="304">
        <v>0</v>
      </c>
      <c r="Q164" s="158">
        <v>0</v>
      </c>
      <c r="R164" s="53"/>
      <c r="S164" s="157" t="s">
        <v>583</v>
      </c>
      <c r="T164" s="107" t="s">
        <v>1102</v>
      </c>
      <c r="U164" s="107"/>
      <c r="V164" s="222" t="s">
        <v>1111</v>
      </c>
      <c r="W164" s="222" t="s">
        <v>1093</v>
      </c>
      <c r="X164" s="222" t="s">
        <v>1104</v>
      </c>
      <c r="Y164" s="303">
        <f t="shared" si="2"/>
        <v>0</v>
      </c>
      <c r="Z164" s="303">
        <f t="shared" si="2"/>
        <v>0</v>
      </c>
    </row>
    <row r="165" spans="1:26" ht="270" x14ac:dyDescent="0.25">
      <c r="A165" s="767"/>
      <c r="B165" s="139"/>
      <c r="C165" s="62"/>
      <c r="D165" s="768"/>
      <c r="E165" s="18" t="s">
        <v>373</v>
      </c>
      <c r="F165" s="100" t="s">
        <v>373</v>
      </c>
      <c r="G165" s="36" t="s">
        <v>390</v>
      </c>
      <c r="H165" s="228" t="s">
        <v>378</v>
      </c>
      <c r="I165" s="228" t="s">
        <v>391</v>
      </c>
      <c r="J165" s="473">
        <v>1</v>
      </c>
      <c r="K165" s="228"/>
      <c r="L165" s="62"/>
      <c r="N165" s="126"/>
      <c r="O165" s="304">
        <v>0</v>
      </c>
      <c r="P165" s="304">
        <v>0.5</v>
      </c>
      <c r="Q165" s="158">
        <v>0.5</v>
      </c>
      <c r="R165" s="53"/>
      <c r="S165" s="157" t="s">
        <v>583</v>
      </c>
      <c r="T165" s="107" t="s">
        <v>1102</v>
      </c>
      <c r="U165" s="107"/>
      <c r="V165" s="222" t="s">
        <v>1111</v>
      </c>
      <c r="W165" s="222" t="s">
        <v>1093</v>
      </c>
      <c r="X165" s="222" t="s">
        <v>1104</v>
      </c>
      <c r="Y165" s="303">
        <f t="shared" si="2"/>
        <v>0</v>
      </c>
      <c r="Z165" s="303">
        <f t="shared" si="2"/>
        <v>0.5</v>
      </c>
    </row>
    <row r="166" spans="1:26" ht="270" x14ac:dyDescent="0.25">
      <c r="A166" s="767"/>
      <c r="B166" s="139"/>
      <c r="C166" s="62"/>
      <c r="D166" s="768"/>
      <c r="E166" s="18" t="s">
        <v>373</v>
      </c>
      <c r="F166" s="100" t="s">
        <v>373</v>
      </c>
      <c r="G166" s="54" t="s">
        <v>392</v>
      </c>
      <c r="H166" s="228" t="s">
        <v>378</v>
      </c>
      <c r="I166" s="228" t="s">
        <v>391</v>
      </c>
      <c r="J166" s="473">
        <v>1</v>
      </c>
      <c r="K166" s="228"/>
      <c r="L166" s="62"/>
      <c r="N166" s="126"/>
      <c r="O166" s="304">
        <v>0</v>
      </c>
      <c r="P166" s="304">
        <v>0</v>
      </c>
      <c r="Q166" s="158">
        <v>0</v>
      </c>
      <c r="R166" s="53"/>
      <c r="S166" s="157" t="s">
        <v>583</v>
      </c>
      <c r="T166" s="107" t="s">
        <v>1102</v>
      </c>
      <c r="U166" s="107"/>
      <c r="V166" s="222" t="s">
        <v>1111</v>
      </c>
      <c r="W166" s="222" t="s">
        <v>1093</v>
      </c>
      <c r="X166" s="222" t="s">
        <v>1104</v>
      </c>
      <c r="Y166" s="303">
        <f t="shared" si="2"/>
        <v>0</v>
      </c>
      <c r="Z166" s="303">
        <f t="shared" si="2"/>
        <v>0</v>
      </c>
    </row>
    <row r="167" spans="1:26" ht="315" x14ac:dyDescent="0.25">
      <c r="A167" s="767"/>
      <c r="B167" s="139"/>
      <c r="C167" s="62"/>
      <c r="D167" s="768"/>
      <c r="E167" s="55" t="s">
        <v>361</v>
      </c>
      <c r="F167" s="107" t="s">
        <v>361</v>
      </c>
      <c r="G167" s="54" t="s">
        <v>393</v>
      </c>
      <c r="H167" s="222" t="s">
        <v>394</v>
      </c>
      <c r="I167" s="222" t="s">
        <v>395</v>
      </c>
      <c r="J167" s="473">
        <v>1</v>
      </c>
      <c r="K167" s="222"/>
      <c r="L167" s="62"/>
      <c r="N167" s="126"/>
      <c r="O167" s="304">
        <v>0</v>
      </c>
      <c r="P167" s="304">
        <v>0.17349999999999999</v>
      </c>
      <c r="Q167" s="474">
        <v>0.17349999999999999</v>
      </c>
      <c r="R167" s="53"/>
      <c r="S167" s="157" t="s">
        <v>583</v>
      </c>
      <c r="T167" s="107" t="s">
        <v>1112</v>
      </c>
      <c r="U167" s="107"/>
      <c r="V167" s="222" t="s">
        <v>1113</v>
      </c>
      <c r="W167" s="222" t="s">
        <v>1093</v>
      </c>
      <c r="X167" s="222" t="s">
        <v>1114</v>
      </c>
      <c r="Y167" s="303">
        <f t="shared" si="2"/>
        <v>0</v>
      </c>
      <c r="Z167" s="303">
        <f t="shared" si="2"/>
        <v>0.17349999999999999</v>
      </c>
    </row>
    <row r="168" spans="1:26" ht="60" x14ac:dyDescent="0.25">
      <c r="A168" s="767"/>
      <c r="B168" s="139"/>
      <c r="C168" s="62"/>
      <c r="D168" s="768"/>
      <c r="E168" s="56" t="s">
        <v>361</v>
      </c>
      <c r="F168" s="100" t="s">
        <v>361</v>
      </c>
      <c r="G168" s="36" t="s">
        <v>396</v>
      </c>
      <c r="H168" s="228" t="s">
        <v>397</v>
      </c>
      <c r="I168" s="228" t="s">
        <v>398</v>
      </c>
      <c r="J168" s="473">
        <v>1</v>
      </c>
      <c r="K168" s="228"/>
      <c r="L168" s="62"/>
      <c r="N168" s="126"/>
      <c r="O168" s="304">
        <v>1</v>
      </c>
      <c r="P168" s="304">
        <v>1</v>
      </c>
      <c r="Q168" s="158">
        <v>1</v>
      </c>
      <c r="R168" s="53"/>
      <c r="S168" s="157" t="s">
        <v>584</v>
      </c>
      <c r="T168" s="107"/>
      <c r="U168" s="107"/>
      <c r="V168" s="222" t="s">
        <v>1115</v>
      </c>
      <c r="W168" s="222" t="s">
        <v>1093</v>
      </c>
      <c r="X168" s="222"/>
      <c r="Y168" s="303">
        <f t="shared" si="2"/>
        <v>1</v>
      </c>
      <c r="Z168" s="303">
        <f t="shared" si="2"/>
        <v>1</v>
      </c>
    </row>
    <row r="169" spans="1:26" ht="270" x14ac:dyDescent="0.25">
      <c r="A169" s="767"/>
      <c r="B169" s="139"/>
      <c r="C169" s="62"/>
      <c r="D169" s="768"/>
      <c r="E169" s="56" t="s">
        <v>361</v>
      </c>
      <c r="F169" s="100" t="s">
        <v>361</v>
      </c>
      <c r="G169" s="36" t="s">
        <v>399</v>
      </c>
      <c r="H169" s="228" t="s">
        <v>400</v>
      </c>
      <c r="I169" s="228" t="s">
        <v>401</v>
      </c>
      <c r="J169" s="473">
        <v>1</v>
      </c>
      <c r="K169" s="228"/>
      <c r="L169" s="62"/>
      <c r="N169" s="126"/>
      <c r="O169" s="304">
        <v>0</v>
      </c>
      <c r="P169" s="304">
        <v>0</v>
      </c>
      <c r="Q169" s="158">
        <v>0</v>
      </c>
      <c r="R169" s="53"/>
      <c r="S169" s="157" t="s">
        <v>583</v>
      </c>
      <c r="T169" s="107" t="s">
        <v>1102</v>
      </c>
      <c r="U169" s="107"/>
      <c r="V169" s="222" t="s">
        <v>1116</v>
      </c>
      <c r="W169" s="222" t="s">
        <v>1093</v>
      </c>
      <c r="X169" s="222" t="s">
        <v>1104</v>
      </c>
      <c r="Y169" s="303">
        <f t="shared" si="2"/>
        <v>0</v>
      </c>
      <c r="Z169" s="303">
        <f t="shared" si="2"/>
        <v>0</v>
      </c>
    </row>
    <row r="170" spans="1:26" ht="270" x14ac:dyDescent="0.25">
      <c r="A170" s="767"/>
      <c r="B170" s="139"/>
      <c r="C170" s="62"/>
      <c r="D170" s="768"/>
      <c r="E170" s="56" t="s">
        <v>361</v>
      </c>
      <c r="F170" s="100" t="s">
        <v>361</v>
      </c>
      <c r="G170" s="36" t="s">
        <v>402</v>
      </c>
      <c r="H170" s="228" t="s">
        <v>403</v>
      </c>
      <c r="I170" s="222" t="s">
        <v>404</v>
      </c>
      <c r="J170" s="473">
        <v>1</v>
      </c>
      <c r="K170" s="222"/>
      <c r="L170" s="62"/>
      <c r="N170" s="126"/>
      <c r="O170" s="304">
        <v>0</v>
      </c>
      <c r="P170" s="304">
        <v>0</v>
      </c>
      <c r="Q170" s="158">
        <v>0</v>
      </c>
      <c r="R170" s="53"/>
      <c r="S170" s="157" t="s">
        <v>583</v>
      </c>
      <c r="T170" s="107" t="s">
        <v>1102</v>
      </c>
      <c r="U170" s="107"/>
      <c r="V170" s="222" t="s">
        <v>1117</v>
      </c>
      <c r="W170" s="222" t="s">
        <v>1093</v>
      </c>
      <c r="X170" s="222" t="s">
        <v>1104</v>
      </c>
      <c r="Y170" s="303">
        <f t="shared" si="2"/>
        <v>0</v>
      </c>
      <c r="Z170" s="303">
        <f t="shared" si="2"/>
        <v>0</v>
      </c>
    </row>
    <row r="171" spans="1:26" ht="51" x14ac:dyDescent="0.25">
      <c r="A171" s="767"/>
      <c r="B171" s="139"/>
      <c r="C171" s="62"/>
      <c r="D171" s="768"/>
      <c r="E171" s="18" t="s">
        <v>405</v>
      </c>
      <c r="F171" s="100" t="s">
        <v>405</v>
      </c>
      <c r="G171" s="36" t="s">
        <v>406</v>
      </c>
      <c r="H171" s="228" t="s">
        <v>407</v>
      </c>
      <c r="I171" s="228" t="s">
        <v>408</v>
      </c>
      <c r="J171" s="473">
        <v>1</v>
      </c>
      <c r="K171" s="228"/>
      <c r="L171" s="62"/>
      <c r="N171" s="126"/>
      <c r="O171" s="304">
        <v>1</v>
      </c>
      <c r="P171" s="304">
        <v>0.5</v>
      </c>
      <c r="Q171" s="474">
        <v>0.66669999999999996</v>
      </c>
      <c r="R171" s="53"/>
      <c r="S171" s="157" t="s">
        <v>585</v>
      </c>
      <c r="T171" s="107"/>
      <c r="U171" s="107"/>
      <c r="V171" s="222" t="s">
        <v>1118</v>
      </c>
      <c r="W171" s="222" t="s">
        <v>1119</v>
      </c>
      <c r="X171" s="222"/>
      <c r="Y171" s="303">
        <f t="shared" si="2"/>
        <v>1</v>
      </c>
      <c r="Z171" s="303">
        <f t="shared" si="2"/>
        <v>0.5</v>
      </c>
    </row>
    <row r="172" spans="1:26" ht="60" x14ac:dyDescent="0.25">
      <c r="A172" s="767"/>
      <c r="B172" s="139"/>
      <c r="C172" s="62"/>
      <c r="D172" s="768"/>
      <c r="E172" s="18" t="s">
        <v>405</v>
      </c>
      <c r="F172" s="100" t="s">
        <v>405</v>
      </c>
      <c r="G172" s="36" t="s">
        <v>409</v>
      </c>
      <c r="H172" s="228" t="s">
        <v>407</v>
      </c>
      <c r="I172" s="228" t="s">
        <v>410</v>
      </c>
      <c r="J172" s="473">
        <v>1</v>
      </c>
      <c r="K172" s="228"/>
      <c r="L172" s="62"/>
      <c r="N172" s="126"/>
      <c r="O172" s="304">
        <v>1</v>
      </c>
      <c r="P172" s="304">
        <v>0.5</v>
      </c>
      <c r="Q172" s="158">
        <v>1</v>
      </c>
      <c r="R172" s="53"/>
      <c r="S172" s="157" t="s">
        <v>586</v>
      </c>
      <c r="T172" s="107"/>
      <c r="U172" s="107"/>
      <c r="V172" s="222" t="s">
        <v>1118</v>
      </c>
      <c r="W172" s="222" t="s">
        <v>1119</v>
      </c>
      <c r="X172" s="222"/>
      <c r="Y172" s="303">
        <f t="shared" si="2"/>
        <v>1</v>
      </c>
      <c r="Z172" s="303">
        <f t="shared" si="2"/>
        <v>0.5</v>
      </c>
    </row>
    <row r="173" spans="1:26" ht="45" customHeight="1" x14ac:dyDescent="0.25">
      <c r="A173" s="579" t="s">
        <v>411</v>
      </c>
      <c r="B173" s="580"/>
      <c r="C173" s="580"/>
      <c r="D173" s="580"/>
      <c r="E173" s="580"/>
      <c r="F173" s="580"/>
      <c r="G173" s="580"/>
      <c r="H173" s="580"/>
      <c r="I173" s="580"/>
      <c r="J173" s="580"/>
      <c r="K173" s="580"/>
      <c r="L173" s="580"/>
      <c r="M173" s="580"/>
      <c r="N173" s="581"/>
      <c r="O173" s="569" t="s">
        <v>466</v>
      </c>
      <c r="P173" s="569"/>
      <c r="Q173" s="569"/>
      <c r="R173" s="569"/>
      <c r="S173" s="569" t="str">
        <f>+S9</f>
        <v>ANALISIS I Trimestre</v>
      </c>
      <c r="T173" s="570" t="str">
        <f>+T9</f>
        <v>ANALISIS II Trimestre</v>
      </c>
      <c r="U173" s="570" t="str">
        <f>+U9</f>
        <v>ANALISIS III Trimestre</v>
      </c>
      <c r="V173" s="569" t="s">
        <v>469</v>
      </c>
      <c r="W173" s="570" t="s">
        <v>467</v>
      </c>
      <c r="X173" s="570" t="s">
        <v>468</v>
      </c>
      <c r="Y173" s="437">
        <f>+AVERAGE(Y176:Y184)</f>
        <v>0.14400000000000002</v>
      </c>
      <c r="Z173" s="437">
        <f>+AVERAGE(Z176:Z184)</f>
        <v>0.48599999999999993</v>
      </c>
    </row>
    <row r="174" spans="1:26" ht="45" customHeight="1" x14ac:dyDescent="0.25">
      <c r="A174" s="573" t="s">
        <v>174</v>
      </c>
      <c r="B174" s="575" t="s">
        <v>175</v>
      </c>
      <c r="C174" s="575" t="s">
        <v>176</v>
      </c>
      <c r="D174" s="575" t="s">
        <v>475</v>
      </c>
      <c r="E174" s="575" t="s">
        <v>177</v>
      </c>
      <c r="F174" s="575" t="s">
        <v>179</v>
      </c>
      <c r="G174" s="575" t="s">
        <v>178</v>
      </c>
      <c r="H174" s="577" t="s">
        <v>180</v>
      </c>
      <c r="I174" s="575" t="s">
        <v>747</v>
      </c>
      <c r="J174" s="575" t="s">
        <v>138</v>
      </c>
      <c r="K174" s="579" t="s">
        <v>748</v>
      </c>
      <c r="L174" s="580"/>
      <c r="M174" s="580"/>
      <c r="N174" s="581"/>
      <c r="O174" s="415"/>
      <c r="P174" s="415"/>
      <c r="Q174" s="415"/>
      <c r="R174" s="202"/>
      <c r="S174" s="569"/>
      <c r="T174" s="571"/>
      <c r="U174" s="571"/>
      <c r="V174" s="569"/>
      <c r="W174" s="571"/>
      <c r="X174" s="571"/>
      <c r="Y174" s="303"/>
      <c r="Z174" s="303"/>
    </row>
    <row r="175" spans="1:26" ht="90" customHeight="1" x14ac:dyDescent="0.25">
      <c r="A175" s="574"/>
      <c r="B175" s="576"/>
      <c r="C175" s="576"/>
      <c r="D175" s="576"/>
      <c r="E175" s="576"/>
      <c r="F175" s="576"/>
      <c r="G175" s="576"/>
      <c r="H175" s="578"/>
      <c r="I175" s="576"/>
      <c r="J175" s="576"/>
      <c r="K175" s="287" t="s">
        <v>752</v>
      </c>
      <c r="L175" s="134" t="s">
        <v>929</v>
      </c>
      <c r="M175" s="134" t="s">
        <v>140</v>
      </c>
      <c r="N175" s="134" t="s">
        <v>141</v>
      </c>
      <c r="O175" s="416" t="s">
        <v>8</v>
      </c>
      <c r="P175" s="416" t="s">
        <v>9</v>
      </c>
      <c r="Q175" s="416" t="s">
        <v>10</v>
      </c>
      <c r="R175" s="118" t="s">
        <v>11</v>
      </c>
      <c r="S175" s="569"/>
      <c r="T175" s="572"/>
      <c r="U175" s="572"/>
      <c r="V175" s="569"/>
      <c r="W175" s="572"/>
      <c r="X175" s="572"/>
      <c r="Y175" s="303"/>
      <c r="Z175" s="303"/>
    </row>
    <row r="176" spans="1:26" ht="25.15" customHeight="1" x14ac:dyDescent="0.25">
      <c r="A176" s="601" t="s">
        <v>182</v>
      </c>
      <c r="B176" s="224" t="s">
        <v>412</v>
      </c>
      <c r="C176" s="88">
        <v>235000000</v>
      </c>
      <c r="D176" s="635" t="s">
        <v>463</v>
      </c>
      <c r="E176" s="620" t="s">
        <v>413</v>
      </c>
      <c r="F176" s="622" t="s">
        <v>415</v>
      </c>
      <c r="G176" s="624" t="s">
        <v>414</v>
      </c>
      <c r="H176" s="624" t="s">
        <v>478</v>
      </c>
      <c r="I176" s="626" t="s">
        <v>416</v>
      </c>
      <c r="J176" s="607">
        <v>1</v>
      </c>
      <c r="K176" s="609"/>
      <c r="L176" s="628"/>
      <c r="M176" s="592"/>
      <c r="N176" s="630"/>
      <c r="O176" s="614">
        <f>3/30</f>
        <v>0.1</v>
      </c>
      <c r="P176" s="614">
        <v>0.27</v>
      </c>
      <c r="Q176" s="732">
        <f>22/30</f>
        <v>0.73333333333333328</v>
      </c>
      <c r="R176" s="593"/>
      <c r="S176" s="590" t="s">
        <v>608</v>
      </c>
      <c r="T176" s="590" t="s">
        <v>1120</v>
      </c>
      <c r="U176" s="600" t="s">
        <v>1121</v>
      </c>
      <c r="V176" s="617" t="s">
        <v>1122</v>
      </c>
      <c r="W176" s="618" t="s">
        <v>1123</v>
      </c>
      <c r="X176" s="618" t="s">
        <v>1124</v>
      </c>
      <c r="Y176" s="595">
        <f t="shared" si="2"/>
        <v>0.1</v>
      </c>
      <c r="Z176" s="596">
        <f t="shared" si="2"/>
        <v>0.27</v>
      </c>
    </row>
    <row r="177" spans="1:26" ht="88.5" customHeight="1" x14ac:dyDescent="0.25">
      <c r="A177" s="602"/>
      <c r="B177" s="224" t="s">
        <v>417</v>
      </c>
      <c r="C177" s="88">
        <v>152540000</v>
      </c>
      <c r="D177" s="636"/>
      <c r="E177" s="621"/>
      <c r="F177" s="623"/>
      <c r="G177" s="625"/>
      <c r="H177" s="625"/>
      <c r="I177" s="627"/>
      <c r="J177" s="608"/>
      <c r="K177" s="610"/>
      <c r="L177" s="629"/>
      <c r="M177" s="592"/>
      <c r="N177" s="631"/>
      <c r="O177" s="632"/>
      <c r="P177" s="632"/>
      <c r="Q177" s="733"/>
      <c r="R177" s="594"/>
      <c r="S177" s="590"/>
      <c r="T177" s="590"/>
      <c r="U177" s="600"/>
      <c r="V177" s="617"/>
      <c r="W177" s="619"/>
      <c r="X177" s="619"/>
      <c r="Y177" s="595"/>
      <c r="Z177" s="596"/>
    </row>
    <row r="178" spans="1:26" ht="25.15" customHeight="1" x14ac:dyDescent="0.25">
      <c r="A178" s="601" t="s">
        <v>182</v>
      </c>
      <c r="B178" s="224" t="s">
        <v>418</v>
      </c>
      <c r="C178" s="89">
        <v>162690000</v>
      </c>
      <c r="D178" s="636"/>
      <c r="E178" s="620" t="s">
        <v>413</v>
      </c>
      <c r="F178" s="622" t="s">
        <v>415</v>
      </c>
      <c r="G178" s="624" t="s">
        <v>419</v>
      </c>
      <c r="H178" s="624" t="s">
        <v>420</v>
      </c>
      <c r="I178" s="626" t="s">
        <v>416</v>
      </c>
      <c r="J178" s="607">
        <v>1</v>
      </c>
      <c r="K178" s="609"/>
      <c r="L178" s="628"/>
      <c r="M178" s="592"/>
      <c r="N178" s="630"/>
      <c r="O178" s="613">
        <v>0.17</v>
      </c>
      <c r="P178" s="613">
        <v>0.46</v>
      </c>
      <c r="Q178" s="732">
        <v>0.71</v>
      </c>
      <c r="R178" s="593"/>
      <c r="S178" s="590" t="s">
        <v>609</v>
      </c>
      <c r="T178" s="590" t="s">
        <v>1125</v>
      </c>
      <c r="U178" s="600" t="s">
        <v>1126</v>
      </c>
      <c r="V178" s="617" t="s">
        <v>1127</v>
      </c>
      <c r="W178" s="634" t="s">
        <v>1128</v>
      </c>
      <c r="X178" s="618" t="s">
        <v>1124</v>
      </c>
      <c r="Y178" s="595">
        <f t="shared" si="2"/>
        <v>0.17</v>
      </c>
      <c r="Z178" s="596">
        <f t="shared" si="2"/>
        <v>0.46</v>
      </c>
    </row>
    <row r="179" spans="1:26" ht="111.75" customHeight="1" x14ac:dyDescent="0.25">
      <c r="A179" s="602"/>
      <c r="B179" s="224" t="s">
        <v>421</v>
      </c>
      <c r="C179" s="89">
        <v>293570434</v>
      </c>
      <c r="D179" s="636"/>
      <c r="E179" s="621"/>
      <c r="F179" s="623"/>
      <c r="G179" s="625"/>
      <c r="H179" s="625"/>
      <c r="I179" s="627"/>
      <c r="J179" s="608"/>
      <c r="K179" s="610"/>
      <c r="L179" s="629"/>
      <c r="M179" s="592"/>
      <c r="N179" s="631"/>
      <c r="O179" s="632"/>
      <c r="P179" s="632"/>
      <c r="Q179" s="732"/>
      <c r="R179" s="594"/>
      <c r="S179" s="590"/>
      <c r="T179" s="590"/>
      <c r="U179" s="600"/>
      <c r="V179" s="633"/>
      <c r="W179" s="594"/>
      <c r="X179" s="619"/>
      <c r="Y179" s="595"/>
      <c r="Z179" s="596"/>
    </row>
    <row r="180" spans="1:26" ht="168.75" customHeight="1" x14ac:dyDescent="0.25">
      <c r="A180" s="223" t="s">
        <v>182</v>
      </c>
      <c r="B180" s="160" t="s">
        <v>421</v>
      </c>
      <c r="C180" s="161">
        <v>423125000</v>
      </c>
      <c r="D180" s="636"/>
      <c r="E180" s="211" t="s">
        <v>413</v>
      </c>
      <c r="F180" s="160" t="s">
        <v>415</v>
      </c>
      <c r="G180" s="162" t="s">
        <v>607</v>
      </c>
      <c r="H180" s="162" t="s">
        <v>422</v>
      </c>
      <c r="I180" s="159" t="s">
        <v>416</v>
      </c>
      <c r="J180" s="475">
        <v>1</v>
      </c>
      <c r="K180" s="159"/>
      <c r="L180" s="163"/>
      <c r="M180" s="53"/>
      <c r="N180" s="164"/>
      <c r="O180" s="476">
        <v>0.15</v>
      </c>
      <c r="P180" s="476">
        <v>0.7</v>
      </c>
      <c r="Q180" s="477">
        <v>0.82</v>
      </c>
      <c r="R180" s="53"/>
      <c r="S180" s="205" t="s">
        <v>610</v>
      </c>
      <c r="T180" s="205" t="s">
        <v>1129</v>
      </c>
      <c r="U180" s="478" t="s">
        <v>1130</v>
      </c>
      <c r="V180" s="420" t="s">
        <v>1131</v>
      </c>
      <c r="W180" s="471" t="s">
        <v>1132</v>
      </c>
      <c r="X180" s="420" t="s">
        <v>1133</v>
      </c>
      <c r="Y180" s="303">
        <f t="shared" si="2"/>
        <v>0.15</v>
      </c>
      <c r="Z180" s="303">
        <f t="shared" si="2"/>
        <v>0.7</v>
      </c>
    </row>
    <row r="181" spans="1:26" ht="25.5" x14ac:dyDescent="0.25">
      <c r="A181" s="601" t="s">
        <v>182</v>
      </c>
      <c r="B181" s="224" t="s">
        <v>423</v>
      </c>
      <c r="C181" s="90">
        <v>345000000</v>
      </c>
      <c r="D181" s="636"/>
      <c r="E181" s="620" t="s">
        <v>413</v>
      </c>
      <c r="F181" s="622" t="s">
        <v>415</v>
      </c>
      <c r="G181" s="624" t="s">
        <v>424</v>
      </c>
      <c r="H181" s="624" t="s">
        <v>425</v>
      </c>
      <c r="I181" s="626" t="s">
        <v>416</v>
      </c>
      <c r="J181" s="607">
        <v>1</v>
      </c>
      <c r="K181" s="609"/>
      <c r="L181" s="628"/>
      <c r="M181" s="592"/>
      <c r="N181" s="628"/>
      <c r="O181" s="613">
        <v>0.15</v>
      </c>
      <c r="P181" s="613">
        <v>0.5</v>
      </c>
      <c r="Q181" s="638"/>
      <c r="R181" s="593"/>
      <c r="S181" s="590" t="s">
        <v>611</v>
      </c>
      <c r="T181" s="590" t="s">
        <v>1134</v>
      </c>
      <c r="U181" s="600"/>
      <c r="V181" s="592"/>
      <c r="W181" s="593"/>
      <c r="X181" s="593"/>
      <c r="Y181" s="595">
        <f t="shared" si="2"/>
        <v>0.15</v>
      </c>
      <c r="Z181" s="596">
        <f t="shared" si="2"/>
        <v>0.5</v>
      </c>
    </row>
    <row r="182" spans="1:26" ht="63.6" customHeight="1" x14ac:dyDescent="0.25">
      <c r="A182" s="602"/>
      <c r="B182" s="224" t="s">
        <v>426</v>
      </c>
      <c r="C182" s="90">
        <v>255000000</v>
      </c>
      <c r="D182" s="636"/>
      <c r="E182" s="621"/>
      <c r="F182" s="623"/>
      <c r="G182" s="625"/>
      <c r="H182" s="625"/>
      <c r="I182" s="627"/>
      <c r="J182" s="608"/>
      <c r="K182" s="610"/>
      <c r="L182" s="629"/>
      <c r="M182" s="592"/>
      <c r="N182" s="629"/>
      <c r="O182" s="614"/>
      <c r="P182" s="614"/>
      <c r="Q182" s="638"/>
      <c r="R182" s="594"/>
      <c r="S182" s="590"/>
      <c r="T182" s="590"/>
      <c r="U182" s="600"/>
      <c r="V182" s="592"/>
      <c r="W182" s="594"/>
      <c r="X182" s="594"/>
      <c r="Y182" s="595"/>
      <c r="Z182" s="596"/>
    </row>
    <row r="183" spans="1:26" ht="25.15" customHeight="1" x14ac:dyDescent="0.25">
      <c r="A183" s="601" t="s">
        <v>182</v>
      </c>
      <c r="B183" s="224" t="s">
        <v>427</v>
      </c>
      <c r="C183" s="89">
        <v>55207091</v>
      </c>
      <c r="D183" s="636"/>
      <c r="E183" s="603" t="s">
        <v>413</v>
      </c>
      <c r="F183" s="604" t="s">
        <v>415</v>
      </c>
      <c r="G183" s="605" t="s">
        <v>428</v>
      </c>
      <c r="H183" s="605" t="s">
        <v>429</v>
      </c>
      <c r="I183" s="606" t="s">
        <v>430</v>
      </c>
      <c r="J183" s="607">
        <v>1</v>
      </c>
      <c r="K183" s="609"/>
      <c r="L183" s="611"/>
      <c r="M183" s="592"/>
      <c r="N183" s="612"/>
      <c r="O183" s="613">
        <v>0.15</v>
      </c>
      <c r="P183" s="613">
        <v>0.5</v>
      </c>
      <c r="Q183" s="615">
        <v>0.8</v>
      </c>
      <c r="R183" s="593"/>
      <c r="S183" s="590" t="s">
        <v>612</v>
      </c>
      <c r="T183" s="590" t="s">
        <v>1135</v>
      </c>
      <c r="U183" s="591" t="s">
        <v>1136</v>
      </c>
      <c r="V183" s="592"/>
      <c r="W183" s="593"/>
      <c r="X183" s="593"/>
      <c r="Y183" s="595">
        <f t="shared" si="2"/>
        <v>0.15</v>
      </c>
      <c r="Z183" s="596">
        <f t="shared" si="2"/>
        <v>0.5</v>
      </c>
    </row>
    <row r="184" spans="1:26" ht="327.75" customHeight="1" x14ac:dyDescent="0.25">
      <c r="A184" s="602"/>
      <c r="B184" s="224" t="s">
        <v>431</v>
      </c>
      <c r="C184" s="89">
        <v>406545000</v>
      </c>
      <c r="D184" s="637"/>
      <c r="E184" s="603"/>
      <c r="F184" s="604"/>
      <c r="G184" s="605"/>
      <c r="H184" s="605"/>
      <c r="I184" s="606"/>
      <c r="J184" s="608"/>
      <c r="K184" s="610"/>
      <c r="L184" s="611"/>
      <c r="M184" s="592"/>
      <c r="N184" s="612"/>
      <c r="O184" s="614"/>
      <c r="P184" s="614"/>
      <c r="Q184" s="616"/>
      <c r="R184" s="594"/>
      <c r="S184" s="590"/>
      <c r="T184" s="590"/>
      <c r="U184" s="591"/>
      <c r="V184" s="592"/>
      <c r="W184" s="594"/>
      <c r="X184" s="594"/>
      <c r="Y184" s="595"/>
      <c r="Z184" s="596"/>
    </row>
    <row r="185" spans="1:26" ht="45" customHeight="1" x14ac:dyDescent="0.25">
      <c r="A185" s="597" t="s">
        <v>479</v>
      </c>
      <c r="B185" s="598"/>
      <c r="C185" s="598"/>
      <c r="D185" s="598"/>
      <c r="E185" s="598"/>
      <c r="F185" s="598"/>
      <c r="G185" s="598"/>
      <c r="H185" s="598"/>
      <c r="I185" s="598"/>
      <c r="J185" s="598"/>
      <c r="K185" s="598"/>
      <c r="L185" s="598"/>
      <c r="M185" s="598"/>
      <c r="N185" s="599"/>
      <c r="O185" s="569" t="s">
        <v>466</v>
      </c>
      <c r="P185" s="569"/>
      <c r="Q185" s="569"/>
      <c r="R185" s="569"/>
      <c r="S185" s="569" t="str">
        <f>+S9</f>
        <v>ANALISIS I Trimestre</v>
      </c>
      <c r="T185" s="570" t="str">
        <f>+T9</f>
        <v>ANALISIS II Trimestre</v>
      </c>
      <c r="U185" s="570" t="str">
        <f>+U9</f>
        <v>ANALISIS III Trimestre</v>
      </c>
      <c r="V185" s="569" t="s">
        <v>469</v>
      </c>
      <c r="W185" s="570" t="s">
        <v>467</v>
      </c>
      <c r="X185" s="570" t="s">
        <v>468</v>
      </c>
      <c r="Y185" s="437">
        <f>+AVERAGE(Y188:Y197)</f>
        <v>0.58899999999999997</v>
      </c>
      <c r="Z185" s="437">
        <f>+AVERAGE(Z188:Z197)</f>
        <v>0.73025000000000007</v>
      </c>
    </row>
    <row r="186" spans="1:26" ht="45" customHeight="1" x14ac:dyDescent="0.25">
      <c r="A186" s="573" t="s">
        <v>174</v>
      </c>
      <c r="B186" s="575" t="s">
        <v>175</v>
      </c>
      <c r="C186" s="575" t="s">
        <v>176</v>
      </c>
      <c r="D186" s="575" t="s">
        <v>475</v>
      </c>
      <c r="E186" s="575" t="s">
        <v>177</v>
      </c>
      <c r="F186" s="575" t="s">
        <v>179</v>
      </c>
      <c r="G186" s="575" t="s">
        <v>178</v>
      </c>
      <c r="H186" s="577" t="s">
        <v>180</v>
      </c>
      <c r="I186" s="575" t="s">
        <v>747</v>
      </c>
      <c r="J186" s="575" t="s">
        <v>138</v>
      </c>
      <c r="K186" s="579" t="s">
        <v>748</v>
      </c>
      <c r="L186" s="580"/>
      <c r="M186" s="580"/>
      <c r="N186" s="581"/>
      <c r="O186" s="415"/>
      <c r="P186" s="415"/>
      <c r="Q186" s="415"/>
      <c r="R186" s="202"/>
      <c r="S186" s="569"/>
      <c r="T186" s="571"/>
      <c r="U186" s="571"/>
      <c r="V186" s="569"/>
      <c r="W186" s="571"/>
      <c r="X186" s="571"/>
      <c r="Y186" s="303"/>
      <c r="Z186" s="303"/>
    </row>
    <row r="187" spans="1:26" ht="90" customHeight="1" x14ac:dyDescent="0.25">
      <c r="A187" s="574"/>
      <c r="B187" s="576"/>
      <c r="C187" s="576"/>
      <c r="D187" s="576"/>
      <c r="E187" s="576"/>
      <c r="F187" s="576"/>
      <c r="G187" s="576"/>
      <c r="H187" s="578"/>
      <c r="I187" s="576"/>
      <c r="J187" s="576"/>
      <c r="K187" s="287" t="s">
        <v>752</v>
      </c>
      <c r="L187" s="134" t="s">
        <v>929</v>
      </c>
      <c r="M187" s="134" t="s">
        <v>140</v>
      </c>
      <c r="N187" s="134" t="s">
        <v>141</v>
      </c>
      <c r="O187" s="416" t="s">
        <v>8</v>
      </c>
      <c r="P187" s="416" t="s">
        <v>9</v>
      </c>
      <c r="Q187" s="416" t="s">
        <v>10</v>
      </c>
      <c r="R187" s="118" t="s">
        <v>11</v>
      </c>
      <c r="S187" s="569"/>
      <c r="T187" s="572"/>
      <c r="U187" s="572"/>
      <c r="V187" s="569"/>
      <c r="W187" s="572"/>
      <c r="X187" s="572"/>
      <c r="Y187" s="303"/>
      <c r="Z187" s="303"/>
    </row>
    <row r="188" spans="1:26" ht="157.5" x14ac:dyDescent="0.25">
      <c r="A188" s="582" t="s">
        <v>480</v>
      </c>
      <c r="B188" s="584" t="s">
        <v>481</v>
      </c>
      <c r="C188" s="91">
        <v>630000000</v>
      </c>
      <c r="D188" s="586" t="s">
        <v>482</v>
      </c>
      <c r="E188" s="586" t="s">
        <v>483</v>
      </c>
      <c r="F188" s="108" t="s">
        <v>485</v>
      </c>
      <c r="G188" s="92" t="s">
        <v>484</v>
      </c>
      <c r="H188" s="58" t="s">
        <v>486</v>
      </c>
      <c r="I188" s="92" t="s">
        <v>484</v>
      </c>
      <c r="J188" s="93">
        <v>1</v>
      </c>
      <c r="K188" s="93"/>
      <c r="L188" s="53"/>
      <c r="M188" s="62"/>
      <c r="N188" s="126"/>
      <c r="O188" s="479">
        <v>1</v>
      </c>
      <c r="P188" s="479">
        <v>1</v>
      </c>
      <c r="Q188" s="479">
        <v>1</v>
      </c>
      <c r="R188" s="155"/>
      <c r="S188" s="166" t="s">
        <v>613</v>
      </c>
      <c r="T188" s="166" t="s">
        <v>613</v>
      </c>
      <c r="U188" s="107"/>
      <c r="V188" s="420" t="s">
        <v>613</v>
      </c>
      <c r="W188" s="423"/>
      <c r="X188" s="423"/>
      <c r="Y188" s="303">
        <f t="shared" si="2"/>
        <v>1</v>
      </c>
      <c r="Z188" s="303">
        <f t="shared" si="2"/>
        <v>1</v>
      </c>
    </row>
    <row r="189" spans="1:26" ht="165" customHeight="1" x14ac:dyDescent="0.25">
      <c r="A189" s="583"/>
      <c r="B189" s="585"/>
      <c r="C189" s="94">
        <v>200000000</v>
      </c>
      <c r="D189" s="587"/>
      <c r="E189" s="587"/>
      <c r="F189" s="225" t="s">
        <v>485</v>
      </c>
      <c r="G189" s="49" t="s">
        <v>487</v>
      </c>
      <c r="H189" s="46" t="s">
        <v>488</v>
      </c>
      <c r="I189" s="49" t="s">
        <v>487</v>
      </c>
      <c r="J189" s="221">
        <v>2</v>
      </c>
      <c r="K189" s="221"/>
      <c r="L189" s="53"/>
      <c r="M189" s="62"/>
      <c r="N189" s="126"/>
      <c r="O189" s="480">
        <v>2</v>
      </c>
      <c r="P189" s="480">
        <v>2</v>
      </c>
      <c r="Q189" s="426">
        <v>2</v>
      </c>
      <c r="R189" s="155"/>
      <c r="S189" s="166" t="s">
        <v>614</v>
      </c>
      <c r="T189" s="166" t="s">
        <v>614</v>
      </c>
      <c r="U189" s="423"/>
      <c r="V189" s="420" t="s">
        <v>1137</v>
      </c>
      <c r="W189" s="423"/>
      <c r="X189" s="423"/>
      <c r="Y189" s="303">
        <f t="shared" si="2"/>
        <v>1</v>
      </c>
      <c r="Z189" s="303">
        <f t="shared" si="2"/>
        <v>1</v>
      </c>
    </row>
    <row r="190" spans="1:26" ht="181.15" customHeight="1" x14ac:dyDescent="0.25">
      <c r="A190" s="583"/>
      <c r="B190" s="585"/>
      <c r="C190" s="94">
        <v>380000000</v>
      </c>
      <c r="D190" s="587"/>
      <c r="E190" s="587"/>
      <c r="F190" s="109" t="s">
        <v>490</v>
      </c>
      <c r="G190" s="49" t="s">
        <v>489</v>
      </c>
      <c r="H190" s="46" t="s">
        <v>491</v>
      </c>
      <c r="I190" s="49" t="s">
        <v>489</v>
      </c>
      <c r="J190" s="221">
        <v>5</v>
      </c>
      <c r="K190" s="221"/>
      <c r="L190" s="53"/>
      <c r="M190" s="62"/>
      <c r="N190" s="126"/>
      <c r="O190" s="480">
        <v>0</v>
      </c>
      <c r="P190" s="481">
        <v>0.5</v>
      </c>
      <c r="Q190" s="482">
        <v>0.8</v>
      </c>
      <c r="R190" s="155"/>
      <c r="S190" s="166" t="s">
        <v>615</v>
      </c>
      <c r="T190" s="157" t="s">
        <v>1138</v>
      </c>
      <c r="U190" s="420" t="s">
        <v>1139</v>
      </c>
      <c r="V190" s="420" t="s">
        <v>1140</v>
      </c>
      <c r="W190" s="420" t="s">
        <v>1141</v>
      </c>
      <c r="X190" s="420" t="s">
        <v>1142</v>
      </c>
      <c r="Y190" s="303">
        <f t="shared" si="2"/>
        <v>0</v>
      </c>
      <c r="Z190" s="303">
        <f t="shared" si="2"/>
        <v>0.1</v>
      </c>
    </row>
    <row r="191" spans="1:26" ht="409.5" x14ac:dyDescent="0.25">
      <c r="A191" s="589" t="s">
        <v>492</v>
      </c>
      <c r="B191" s="208" t="s">
        <v>481</v>
      </c>
      <c r="C191" s="94">
        <f>316419167-50000000</f>
        <v>266419167</v>
      </c>
      <c r="D191" s="587"/>
      <c r="E191" s="587"/>
      <c r="F191" s="109" t="s">
        <v>494</v>
      </c>
      <c r="G191" s="49" t="s">
        <v>493</v>
      </c>
      <c r="H191" s="46" t="s">
        <v>495</v>
      </c>
      <c r="I191" s="49" t="s">
        <v>493</v>
      </c>
      <c r="J191" s="95">
        <v>50</v>
      </c>
      <c r="K191" s="95"/>
      <c r="L191" s="53"/>
      <c r="M191" s="62"/>
      <c r="N191" s="126"/>
      <c r="O191" s="480">
        <v>30</v>
      </c>
      <c r="P191" s="480">
        <v>30</v>
      </c>
      <c r="Q191" s="426">
        <v>78</v>
      </c>
      <c r="R191" s="155"/>
      <c r="S191" s="166" t="s">
        <v>616</v>
      </c>
      <c r="T191" s="157" t="s">
        <v>1143</v>
      </c>
      <c r="U191" s="420" t="s">
        <v>1144</v>
      </c>
      <c r="V191" s="420" t="s">
        <v>1145</v>
      </c>
      <c r="W191" s="420" t="s">
        <v>1146</v>
      </c>
      <c r="X191" s="423"/>
      <c r="Y191" s="303">
        <f t="shared" si="2"/>
        <v>0.6</v>
      </c>
      <c r="Z191" s="303">
        <f t="shared" si="2"/>
        <v>0.6</v>
      </c>
    </row>
    <row r="192" spans="1:26" ht="409.5" x14ac:dyDescent="0.25">
      <c r="A192" s="589"/>
      <c r="B192" s="208" t="s">
        <v>496</v>
      </c>
      <c r="C192" s="94">
        <v>308280000</v>
      </c>
      <c r="D192" s="587"/>
      <c r="E192" s="587"/>
      <c r="F192" s="109" t="s">
        <v>494</v>
      </c>
      <c r="G192" s="49" t="s">
        <v>497</v>
      </c>
      <c r="H192" s="46" t="s">
        <v>498</v>
      </c>
      <c r="I192" s="49" t="s">
        <v>497</v>
      </c>
      <c r="J192" s="221">
        <v>100</v>
      </c>
      <c r="K192" s="221"/>
      <c r="L192" s="53"/>
      <c r="M192" s="62"/>
      <c r="N192" s="126"/>
      <c r="O192" s="480">
        <v>244</v>
      </c>
      <c r="P192" s="480">
        <v>244</v>
      </c>
      <c r="Q192" s="426">
        <v>100</v>
      </c>
      <c r="R192" s="155"/>
      <c r="S192" s="166" t="s">
        <v>617</v>
      </c>
      <c r="T192" s="483" t="s">
        <v>1147</v>
      </c>
      <c r="U192" s="420" t="s">
        <v>1148</v>
      </c>
      <c r="V192" s="420" t="s">
        <v>1149</v>
      </c>
      <c r="W192" s="420" t="s">
        <v>1150</v>
      </c>
      <c r="X192" s="423"/>
      <c r="Y192" s="303">
        <f t="shared" si="2"/>
        <v>2.44</v>
      </c>
      <c r="Z192" s="303">
        <f t="shared" si="2"/>
        <v>2.44</v>
      </c>
    </row>
    <row r="193" spans="1:26" ht="172.15" customHeight="1" x14ac:dyDescent="0.25">
      <c r="A193" s="589"/>
      <c r="B193" s="208" t="s">
        <v>499</v>
      </c>
      <c r="C193" s="94">
        <v>320000000</v>
      </c>
      <c r="D193" s="587"/>
      <c r="E193" s="587"/>
      <c r="F193" s="109" t="s">
        <v>494</v>
      </c>
      <c r="G193" s="49" t="s">
        <v>500</v>
      </c>
      <c r="H193" s="46" t="s">
        <v>501</v>
      </c>
      <c r="I193" s="49" t="s">
        <v>500</v>
      </c>
      <c r="J193" s="221">
        <v>2</v>
      </c>
      <c r="K193" s="221"/>
      <c r="L193" s="53"/>
      <c r="M193" s="62"/>
      <c r="N193" s="126"/>
      <c r="O193" s="484">
        <v>0.7</v>
      </c>
      <c r="P193" s="484">
        <v>0.7</v>
      </c>
      <c r="Q193" s="480">
        <v>2</v>
      </c>
      <c r="R193" s="165"/>
      <c r="S193" s="166" t="s">
        <v>618</v>
      </c>
      <c r="T193" s="166" t="s">
        <v>1151</v>
      </c>
      <c r="U193" s="420" t="s">
        <v>1152</v>
      </c>
      <c r="V193" s="420" t="s">
        <v>1153</v>
      </c>
      <c r="W193" s="420" t="s">
        <v>1154</v>
      </c>
      <c r="X193" s="420" t="s">
        <v>1155</v>
      </c>
      <c r="Y193" s="303">
        <f t="shared" si="2"/>
        <v>0.35</v>
      </c>
      <c r="Z193" s="303">
        <f t="shared" si="2"/>
        <v>0.35</v>
      </c>
    </row>
    <row r="194" spans="1:26" ht="138" customHeight="1" x14ac:dyDescent="0.25">
      <c r="A194" s="589"/>
      <c r="B194" s="208" t="s">
        <v>481</v>
      </c>
      <c r="C194" s="94">
        <v>50000000</v>
      </c>
      <c r="D194" s="587"/>
      <c r="E194" s="587"/>
      <c r="F194" s="109" t="s">
        <v>494</v>
      </c>
      <c r="G194" s="49" t="s">
        <v>502</v>
      </c>
      <c r="H194" s="46" t="s">
        <v>503</v>
      </c>
      <c r="I194" s="49" t="s">
        <v>502</v>
      </c>
      <c r="J194" s="221">
        <v>1</v>
      </c>
      <c r="K194" s="221"/>
      <c r="L194" s="53"/>
      <c r="M194" s="62"/>
      <c r="N194" s="126"/>
      <c r="O194" s="485">
        <v>0</v>
      </c>
      <c r="P194" s="485">
        <v>0.5</v>
      </c>
      <c r="Q194" s="426">
        <v>100</v>
      </c>
      <c r="R194" s="155"/>
      <c r="S194" s="166" t="s">
        <v>619</v>
      </c>
      <c r="T194" s="157" t="s">
        <v>1156</v>
      </c>
      <c r="U194" s="420" t="s">
        <v>1157</v>
      </c>
      <c r="V194" s="420" t="s">
        <v>1158</v>
      </c>
      <c r="W194" s="420" t="s">
        <v>1159</v>
      </c>
      <c r="X194" s="420"/>
      <c r="Y194" s="303">
        <f t="shared" si="2"/>
        <v>0</v>
      </c>
      <c r="Z194" s="303">
        <f t="shared" si="2"/>
        <v>0.5</v>
      </c>
    </row>
    <row r="195" spans="1:26" ht="299.25" x14ac:dyDescent="0.25">
      <c r="A195" s="589"/>
      <c r="B195" s="109" t="s">
        <v>504</v>
      </c>
      <c r="C195" s="94">
        <v>30000000</v>
      </c>
      <c r="D195" s="587"/>
      <c r="E195" s="587"/>
      <c r="F195" s="109" t="s">
        <v>494</v>
      </c>
      <c r="G195" s="49" t="s">
        <v>505</v>
      </c>
      <c r="H195" s="46" t="s">
        <v>506</v>
      </c>
      <c r="I195" s="49" t="s">
        <v>505</v>
      </c>
      <c r="J195" s="221">
        <v>2</v>
      </c>
      <c r="K195" s="221"/>
      <c r="L195" s="53"/>
      <c r="M195" s="62"/>
      <c r="N195" s="126"/>
      <c r="O195" s="484">
        <v>0</v>
      </c>
      <c r="P195" s="484">
        <v>1</v>
      </c>
      <c r="Q195" s="426">
        <v>3</v>
      </c>
      <c r="R195" s="155"/>
      <c r="S195" s="166" t="s">
        <v>620</v>
      </c>
      <c r="T195" s="157" t="s">
        <v>1160</v>
      </c>
      <c r="U195" s="420" t="s">
        <v>1161</v>
      </c>
      <c r="V195" s="420" t="s">
        <v>1162</v>
      </c>
      <c r="W195" s="420" t="s">
        <v>1163</v>
      </c>
      <c r="X195" s="423"/>
      <c r="Y195" s="303">
        <f t="shared" si="2"/>
        <v>0</v>
      </c>
      <c r="Z195" s="303">
        <f t="shared" si="2"/>
        <v>0.5</v>
      </c>
    </row>
    <row r="196" spans="1:26" ht="283.14999999999998" customHeight="1" x14ac:dyDescent="0.25">
      <c r="A196" s="589"/>
      <c r="B196" s="208" t="s">
        <v>499</v>
      </c>
      <c r="C196" s="94">
        <v>130000000</v>
      </c>
      <c r="D196" s="587"/>
      <c r="E196" s="587"/>
      <c r="F196" s="109" t="s">
        <v>494</v>
      </c>
      <c r="G196" s="49" t="s">
        <v>507</v>
      </c>
      <c r="H196" s="46" t="s">
        <v>508</v>
      </c>
      <c r="I196" s="49" t="s">
        <v>507</v>
      </c>
      <c r="J196" s="221">
        <v>2</v>
      </c>
      <c r="K196" s="221"/>
      <c r="L196" s="53"/>
      <c r="M196" s="62"/>
      <c r="N196" s="126"/>
      <c r="O196" s="486">
        <v>0.5</v>
      </c>
      <c r="P196" s="480">
        <v>1</v>
      </c>
      <c r="Q196" s="426">
        <v>6</v>
      </c>
      <c r="R196" s="155"/>
      <c r="S196" s="166" t="s">
        <v>621</v>
      </c>
      <c r="T196" s="157" t="s">
        <v>1164</v>
      </c>
      <c r="U196" s="420" t="s">
        <v>1165</v>
      </c>
      <c r="V196" s="436" t="s">
        <v>1166</v>
      </c>
      <c r="W196" s="420" t="s">
        <v>1146</v>
      </c>
      <c r="X196" s="423"/>
      <c r="Y196" s="303">
        <f t="shared" si="2"/>
        <v>0.25</v>
      </c>
      <c r="Z196" s="303">
        <f t="shared" si="2"/>
        <v>0.5</v>
      </c>
    </row>
    <row r="197" spans="1:26" ht="130.15" customHeight="1" x14ac:dyDescent="0.25">
      <c r="A197" s="119" t="s">
        <v>432</v>
      </c>
      <c r="B197" s="138" t="s">
        <v>509</v>
      </c>
      <c r="C197" s="120">
        <f>200000000+141720000</f>
        <v>341720000</v>
      </c>
      <c r="D197" s="588"/>
      <c r="E197" s="588"/>
      <c r="F197" s="122" t="s">
        <v>432</v>
      </c>
      <c r="G197" s="121" t="s">
        <v>510</v>
      </c>
      <c r="H197" s="123" t="s">
        <v>511</v>
      </c>
      <c r="I197" s="121" t="s">
        <v>510</v>
      </c>
      <c r="J197" s="124">
        <v>0.8</v>
      </c>
      <c r="K197" s="124"/>
      <c r="L197" s="53"/>
      <c r="M197" s="125"/>
      <c r="N197" s="128"/>
      <c r="O197" s="485">
        <v>0.2</v>
      </c>
      <c r="P197" s="485">
        <v>0.25</v>
      </c>
      <c r="Q197" s="426">
        <v>100</v>
      </c>
      <c r="R197" s="155"/>
      <c r="S197" s="166" t="s">
        <v>622</v>
      </c>
      <c r="T197" s="157" t="s">
        <v>1167</v>
      </c>
      <c r="U197" s="420" t="s">
        <v>1168</v>
      </c>
      <c r="V197" s="423"/>
      <c r="W197" s="423"/>
      <c r="X197" s="423"/>
      <c r="Y197" s="303">
        <f t="shared" si="2"/>
        <v>0.25</v>
      </c>
      <c r="Z197" s="303">
        <f t="shared" si="2"/>
        <v>0.3125</v>
      </c>
    </row>
    <row r="198" spans="1:26" ht="45" customHeight="1" x14ac:dyDescent="0.25">
      <c r="A198" s="579" t="s">
        <v>512</v>
      </c>
      <c r="B198" s="580"/>
      <c r="C198" s="580"/>
      <c r="D198" s="580"/>
      <c r="E198" s="580"/>
      <c r="F198" s="580"/>
      <c r="G198" s="580"/>
      <c r="H198" s="580"/>
      <c r="I198" s="580"/>
      <c r="J198" s="580"/>
      <c r="K198" s="580"/>
      <c r="L198" s="580"/>
      <c r="M198" s="580"/>
      <c r="N198" s="581"/>
      <c r="O198" s="572" t="s">
        <v>466</v>
      </c>
      <c r="P198" s="569"/>
      <c r="Q198" s="569"/>
      <c r="R198" s="569"/>
      <c r="S198" s="569" t="str">
        <f>+S9</f>
        <v>ANALISIS I Trimestre</v>
      </c>
      <c r="T198" s="570" t="str">
        <f>+T9</f>
        <v>ANALISIS II Trimestre</v>
      </c>
      <c r="U198" s="570" t="str">
        <f>+U9</f>
        <v>ANALISIS III Trimestre</v>
      </c>
      <c r="V198" s="569" t="s">
        <v>469</v>
      </c>
      <c r="W198" s="570" t="s">
        <v>467</v>
      </c>
      <c r="X198" s="570" t="s">
        <v>468</v>
      </c>
      <c r="Y198" s="437">
        <f>+AVERAGE(Y201:Y204)</f>
        <v>0.23624999999999999</v>
      </c>
      <c r="Z198" s="437">
        <f>+AVERAGE(Z201:Z204)</f>
        <v>0.4678951388888889</v>
      </c>
    </row>
    <row r="199" spans="1:26" ht="45" customHeight="1" x14ac:dyDescent="0.25">
      <c r="A199" s="573" t="s">
        <v>174</v>
      </c>
      <c r="B199" s="575" t="s">
        <v>175</v>
      </c>
      <c r="C199" s="575" t="s">
        <v>176</v>
      </c>
      <c r="D199" s="575" t="s">
        <v>475</v>
      </c>
      <c r="E199" s="575" t="s">
        <v>177</v>
      </c>
      <c r="F199" s="575" t="s">
        <v>179</v>
      </c>
      <c r="G199" s="575" t="s">
        <v>178</v>
      </c>
      <c r="H199" s="577" t="s">
        <v>180</v>
      </c>
      <c r="I199" s="575" t="s">
        <v>747</v>
      </c>
      <c r="J199" s="575" t="s">
        <v>138</v>
      </c>
      <c r="K199" s="579" t="s">
        <v>748</v>
      </c>
      <c r="L199" s="580"/>
      <c r="M199" s="580"/>
      <c r="N199" s="581"/>
      <c r="O199" s="487"/>
      <c r="P199" s="488"/>
      <c r="Q199" s="488"/>
      <c r="R199" s="203"/>
      <c r="S199" s="569"/>
      <c r="T199" s="571"/>
      <c r="U199" s="571"/>
      <c r="V199" s="569"/>
      <c r="W199" s="571"/>
      <c r="X199" s="571"/>
      <c r="Y199" s="303"/>
      <c r="Z199" s="303"/>
    </row>
    <row r="200" spans="1:26" ht="90" customHeight="1" x14ac:dyDescent="0.25">
      <c r="A200" s="574"/>
      <c r="B200" s="576"/>
      <c r="C200" s="576"/>
      <c r="D200" s="576"/>
      <c r="E200" s="576"/>
      <c r="F200" s="576"/>
      <c r="G200" s="576"/>
      <c r="H200" s="578"/>
      <c r="I200" s="576"/>
      <c r="J200" s="576"/>
      <c r="K200" s="287" t="s">
        <v>752</v>
      </c>
      <c r="L200" s="134" t="s">
        <v>929</v>
      </c>
      <c r="M200" s="134" t="s">
        <v>140</v>
      </c>
      <c r="N200" s="134" t="s">
        <v>141</v>
      </c>
      <c r="O200" s="489" t="s">
        <v>8</v>
      </c>
      <c r="P200" s="489" t="s">
        <v>9</v>
      </c>
      <c r="Q200" s="489" t="s">
        <v>10</v>
      </c>
      <c r="R200" s="136" t="s">
        <v>11</v>
      </c>
      <c r="S200" s="569"/>
      <c r="T200" s="572"/>
      <c r="U200" s="572"/>
      <c r="V200" s="569"/>
      <c r="W200" s="572"/>
      <c r="X200" s="572"/>
      <c r="Y200" s="303"/>
      <c r="Z200" s="303"/>
    </row>
    <row r="201" spans="1:26" ht="36.75" customHeight="1" x14ac:dyDescent="0.25">
      <c r="A201" s="566" t="s">
        <v>436</v>
      </c>
      <c r="B201" s="129"/>
      <c r="C201" s="566" t="s">
        <v>437</v>
      </c>
      <c r="D201" s="130" t="s">
        <v>435</v>
      </c>
      <c r="E201" s="131" t="s">
        <v>438</v>
      </c>
      <c r="F201" s="133" t="s">
        <v>440</v>
      </c>
      <c r="G201" s="132" t="s">
        <v>439</v>
      </c>
      <c r="H201" s="137" t="s">
        <v>441</v>
      </c>
      <c r="I201" s="132" t="s">
        <v>439</v>
      </c>
      <c r="J201" s="490">
        <v>1</v>
      </c>
      <c r="K201" s="135"/>
      <c r="L201" s="490"/>
      <c r="M201" s="129"/>
      <c r="N201" s="129"/>
      <c r="O201" s="476">
        <v>0.2</v>
      </c>
      <c r="P201" s="476">
        <v>0.4</v>
      </c>
      <c r="Q201" s="491">
        <v>0.75</v>
      </c>
      <c r="R201" s="53"/>
      <c r="S201" s="137" t="s">
        <v>623</v>
      </c>
      <c r="T201" s="137" t="s">
        <v>1169</v>
      </c>
      <c r="U201" s="137"/>
      <c r="V201" s="458"/>
      <c r="W201" s="458"/>
      <c r="X201" s="492"/>
      <c r="Y201" s="303">
        <f t="shared" si="2"/>
        <v>0.2</v>
      </c>
      <c r="Z201" s="303">
        <f t="shared" si="2"/>
        <v>0.4</v>
      </c>
    </row>
    <row r="202" spans="1:26" ht="69.75" customHeight="1" x14ac:dyDescent="0.25">
      <c r="A202" s="566"/>
      <c r="B202" s="129"/>
      <c r="C202" s="566"/>
      <c r="D202" s="130" t="s">
        <v>435</v>
      </c>
      <c r="E202" s="131" t="s">
        <v>438</v>
      </c>
      <c r="F202" s="133" t="s">
        <v>440</v>
      </c>
      <c r="G202" s="132" t="s">
        <v>442</v>
      </c>
      <c r="H202" s="137" t="s">
        <v>442</v>
      </c>
      <c r="I202" s="132" t="s">
        <v>442</v>
      </c>
      <c r="J202" s="135">
        <v>45000</v>
      </c>
      <c r="K202" s="135"/>
      <c r="L202" s="132"/>
      <c r="M202" s="129"/>
      <c r="N202" s="129"/>
      <c r="O202" s="476">
        <v>12210</v>
      </c>
      <c r="P202" s="476">
        <v>22663</v>
      </c>
      <c r="Q202" s="493">
        <v>42247</v>
      </c>
      <c r="R202" s="53"/>
      <c r="S202" s="137" t="s">
        <v>624</v>
      </c>
      <c r="T202" s="137" t="s">
        <v>1170</v>
      </c>
      <c r="U202" s="137"/>
      <c r="V202" s="458"/>
      <c r="W202" s="458"/>
      <c r="X202" s="492"/>
      <c r="Y202" s="303">
        <f t="shared" si="2"/>
        <v>0.27133333333333332</v>
      </c>
      <c r="Z202" s="303">
        <f t="shared" si="2"/>
        <v>0.50362222222222219</v>
      </c>
    </row>
    <row r="203" spans="1:26" ht="45.75" customHeight="1" x14ac:dyDescent="0.25">
      <c r="A203" s="566"/>
      <c r="B203" s="129"/>
      <c r="C203" s="566"/>
      <c r="D203" s="130" t="s">
        <v>435</v>
      </c>
      <c r="E203" s="131" t="s">
        <v>438</v>
      </c>
      <c r="F203" s="133" t="s">
        <v>440</v>
      </c>
      <c r="G203" s="132" t="s">
        <v>443</v>
      </c>
      <c r="H203" s="137" t="s">
        <v>443</v>
      </c>
      <c r="I203" s="132" t="s">
        <v>443</v>
      </c>
      <c r="J203" s="135">
        <v>8000</v>
      </c>
      <c r="K203" s="135"/>
      <c r="L203" s="132"/>
      <c r="M203" s="129"/>
      <c r="N203" s="129"/>
      <c r="O203" s="476">
        <v>1168</v>
      </c>
      <c r="P203" s="476">
        <v>3117</v>
      </c>
      <c r="Q203" s="494">
        <v>6141</v>
      </c>
      <c r="R203" s="53"/>
      <c r="S203" s="137" t="s">
        <v>625</v>
      </c>
      <c r="T203" s="137" t="s">
        <v>1171</v>
      </c>
      <c r="U203" s="137"/>
      <c r="V203" s="458"/>
      <c r="W203" s="458"/>
      <c r="X203" s="492"/>
      <c r="Y203" s="303">
        <f t="shared" si="2"/>
        <v>0.14599999999999999</v>
      </c>
      <c r="Z203" s="303">
        <f t="shared" si="2"/>
        <v>0.389625</v>
      </c>
    </row>
    <row r="204" spans="1:26" ht="53.25" customHeight="1" x14ac:dyDescent="0.25">
      <c r="A204" s="566"/>
      <c r="B204" s="129"/>
      <c r="C204" s="566"/>
      <c r="D204" s="130" t="s">
        <v>435</v>
      </c>
      <c r="E204" s="131" t="s">
        <v>438</v>
      </c>
      <c r="F204" s="133" t="s">
        <v>440</v>
      </c>
      <c r="G204" s="132" t="s">
        <v>444</v>
      </c>
      <c r="H204" s="137" t="s">
        <v>444</v>
      </c>
      <c r="I204" s="132" t="s">
        <v>444</v>
      </c>
      <c r="J204" s="135">
        <v>3000</v>
      </c>
      <c r="K204" s="135"/>
      <c r="L204" s="132"/>
      <c r="M204" s="129"/>
      <c r="N204" s="129"/>
      <c r="O204" s="476">
        <v>983</v>
      </c>
      <c r="P204" s="476">
        <v>1735</v>
      </c>
      <c r="Q204" s="494">
        <v>2788</v>
      </c>
      <c r="R204" s="53"/>
      <c r="S204" s="137" t="s">
        <v>626</v>
      </c>
      <c r="T204" s="137" t="s">
        <v>1172</v>
      </c>
      <c r="U204" s="137"/>
      <c r="V204" s="458"/>
      <c r="W204" s="458"/>
      <c r="X204" s="492"/>
      <c r="Y204" s="303">
        <f t="shared" si="2"/>
        <v>0.32766666666666666</v>
      </c>
      <c r="Z204" s="303">
        <f t="shared" si="2"/>
        <v>0.57833333333333337</v>
      </c>
    </row>
    <row r="205" spans="1:26" x14ac:dyDescent="0.25">
      <c r="O205" s="413"/>
      <c r="P205" s="413"/>
      <c r="Q205" s="413"/>
      <c r="Y205" s="303"/>
      <c r="Z205" s="303"/>
    </row>
    <row r="206" spans="1:26" x14ac:dyDescent="0.25">
      <c r="O206" s="413"/>
      <c r="P206" s="413"/>
      <c r="Q206" s="413"/>
    </row>
    <row r="207" spans="1:26" x14ac:dyDescent="0.25">
      <c r="O207" s="413"/>
      <c r="P207" s="413"/>
      <c r="Q207" s="413"/>
    </row>
    <row r="208" spans="1:26" x14ac:dyDescent="0.25">
      <c r="O208" s="413"/>
      <c r="P208" s="413"/>
      <c r="Q208" s="413"/>
    </row>
    <row r="209" spans="4:17" x14ac:dyDescent="0.25">
      <c r="O209" s="413"/>
      <c r="P209" s="413"/>
      <c r="Q209" s="413"/>
    </row>
    <row r="210" spans="4:17" x14ac:dyDescent="0.25">
      <c r="O210" s="413"/>
      <c r="P210" s="413"/>
      <c r="Q210" s="413"/>
    </row>
    <row r="211" spans="4:17" x14ac:dyDescent="0.25">
      <c r="O211" s="413"/>
      <c r="P211" s="413"/>
      <c r="Q211" s="413"/>
    </row>
    <row r="212" spans="4:17" ht="16.5" thickBot="1" x14ac:dyDescent="0.3">
      <c r="O212" s="413"/>
      <c r="P212" s="413"/>
      <c r="Q212" s="413"/>
    </row>
    <row r="213" spans="4:17" ht="16.5" thickBot="1" x14ac:dyDescent="0.3">
      <c r="D213" s="495" t="s">
        <v>739</v>
      </c>
      <c r="E213" s="496" t="s">
        <v>461</v>
      </c>
      <c r="F213" s="496" t="s">
        <v>462</v>
      </c>
      <c r="G213" s="496" t="s">
        <v>729</v>
      </c>
      <c r="H213" s="496" t="s">
        <v>463</v>
      </c>
      <c r="I213" s="496" t="s">
        <v>730</v>
      </c>
      <c r="J213" s="496" t="s">
        <v>464</v>
      </c>
      <c r="K213" s="496" t="s">
        <v>221</v>
      </c>
      <c r="L213" s="496" t="s">
        <v>731</v>
      </c>
      <c r="M213" s="496" t="s">
        <v>465</v>
      </c>
      <c r="N213" s="496" t="s">
        <v>732</v>
      </c>
      <c r="O213" s="497" t="s">
        <v>740</v>
      </c>
      <c r="P213" s="413"/>
      <c r="Q213" s="413"/>
    </row>
    <row r="214" spans="4:17" ht="16.5" thickBot="1" x14ac:dyDescent="0.3">
      <c r="D214" s="567" t="s">
        <v>741</v>
      </c>
      <c r="E214" s="498">
        <v>0.45</v>
      </c>
      <c r="F214" s="498">
        <v>0.5</v>
      </c>
      <c r="G214" s="498">
        <v>0.47</v>
      </c>
      <c r="H214" s="498">
        <v>0.48599999999999999</v>
      </c>
      <c r="I214" s="498">
        <v>0.17</v>
      </c>
      <c r="J214" s="498">
        <v>0.40400000000000003</v>
      </c>
      <c r="K214" s="498">
        <v>0.12</v>
      </c>
      <c r="L214" s="498">
        <v>0.625</v>
      </c>
      <c r="M214" s="498">
        <v>0.7</v>
      </c>
      <c r="N214" s="498">
        <v>0.8</v>
      </c>
      <c r="O214" s="499">
        <v>0.45</v>
      </c>
      <c r="P214" s="413"/>
      <c r="Q214" s="413"/>
    </row>
    <row r="215" spans="4:17" ht="16.5" thickBot="1" x14ac:dyDescent="0.3">
      <c r="D215" s="568"/>
      <c r="E215" s="500">
        <v>0.09</v>
      </c>
      <c r="F215" s="500">
        <v>0.1</v>
      </c>
      <c r="G215" s="500">
        <v>9.4E-2</v>
      </c>
      <c r="H215" s="500">
        <v>9.7199999999999995E-2</v>
      </c>
      <c r="I215" s="500">
        <v>3.4000000000000002E-2</v>
      </c>
      <c r="J215" s="500">
        <v>8.0799999999999997E-2</v>
      </c>
      <c r="K215" s="500">
        <v>2.4E-2</v>
      </c>
      <c r="L215" s="500">
        <v>0.125</v>
      </c>
      <c r="M215" s="500">
        <v>0.14000000000000001</v>
      </c>
      <c r="N215" s="500">
        <v>0.12</v>
      </c>
      <c r="O215" s="501">
        <v>0.09</v>
      </c>
      <c r="P215" s="413"/>
      <c r="Q215" s="413"/>
    </row>
    <row r="216" spans="4:17" x14ac:dyDescent="0.25">
      <c r="D216" s="249"/>
      <c r="E216"/>
      <c r="F216"/>
      <c r="G216"/>
      <c r="H216"/>
      <c r="I216"/>
      <c r="J216"/>
      <c r="K216"/>
      <c r="L216"/>
      <c r="M216"/>
      <c r="N216"/>
      <c r="O216" s="502"/>
      <c r="P216" s="413"/>
      <c r="Q216" s="413"/>
    </row>
    <row r="217" spans="4:17" x14ac:dyDescent="0.25">
      <c r="D217" s="249"/>
      <c r="E217" s="503">
        <f>+Z75</f>
        <v>0.79518288391553604</v>
      </c>
      <c r="F217" s="503">
        <f>+Z123</f>
        <v>0.38397424035949873</v>
      </c>
      <c r="G217" s="503">
        <f>+Z198</f>
        <v>0.4678951388888889</v>
      </c>
      <c r="H217" s="503">
        <f>+Z173</f>
        <v>0.48599999999999993</v>
      </c>
      <c r="I217" s="503">
        <f>+Z153</f>
        <v>0.16691764705882353</v>
      </c>
      <c r="J217" s="503">
        <f>+Z105</f>
        <v>0.40400000000000008</v>
      </c>
      <c r="K217" s="503">
        <f>+Z90</f>
        <v>0.3</v>
      </c>
      <c r="L217" s="503">
        <f>+Z185</f>
        <v>0.73025000000000007</v>
      </c>
      <c r="M217" s="503">
        <f>+Z91</f>
        <v>0.7014285714285714</v>
      </c>
      <c r="N217" s="503">
        <f>+Z101</f>
        <v>60</v>
      </c>
      <c r="O217" s="502"/>
      <c r="P217" s="413"/>
      <c r="Q217" s="413"/>
    </row>
    <row r="218" spans="4:17" x14ac:dyDescent="0.25">
      <c r="O218" s="413"/>
      <c r="P218" s="413"/>
      <c r="Q218" s="413"/>
    </row>
    <row r="219" spans="4:17" x14ac:dyDescent="0.25">
      <c r="O219" s="413"/>
      <c r="P219" s="413"/>
      <c r="Q219" s="413"/>
    </row>
    <row r="220" spans="4:17" x14ac:dyDescent="0.25">
      <c r="O220" s="413"/>
      <c r="P220" s="413"/>
      <c r="Q220" s="413"/>
    </row>
    <row r="221" spans="4:17" x14ac:dyDescent="0.25">
      <c r="O221" s="413"/>
      <c r="P221" s="413"/>
      <c r="Q221" s="413"/>
    </row>
    <row r="222" spans="4:17" x14ac:dyDescent="0.25">
      <c r="O222" s="413"/>
      <c r="P222" s="413"/>
      <c r="Q222" s="413"/>
    </row>
    <row r="223" spans="4:17" x14ac:dyDescent="0.25">
      <c r="O223" s="413"/>
      <c r="P223" s="413"/>
      <c r="Q223" s="413"/>
    </row>
    <row r="224" spans="4:17" x14ac:dyDescent="0.25">
      <c r="O224" s="413"/>
      <c r="P224" s="413"/>
      <c r="Q224" s="413"/>
    </row>
    <row r="225" spans="15:17" x14ac:dyDescent="0.25">
      <c r="O225" s="413"/>
      <c r="P225" s="413"/>
      <c r="Q225" s="413"/>
    </row>
    <row r="226" spans="15:17" x14ac:dyDescent="0.25">
      <c r="O226" s="413"/>
      <c r="P226" s="413"/>
      <c r="Q226" s="413"/>
    </row>
    <row r="227" spans="15:17" x14ac:dyDescent="0.25">
      <c r="O227" s="413"/>
      <c r="P227" s="413"/>
      <c r="Q227" s="413"/>
    </row>
    <row r="228" spans="15:17" x14ac:dyDescent="0.25">
      <c r="O228" s="413"/>
      <c r="P228" s="413"/>
      <c r="Q228" s="413"/>
    </row>
    <row r="229" spans="15:17" x14ac:dyDescent="0.25">
      <c r="O229" s="413"/>
      <c r="P229" s="413"/>
      <c r="Q229" s="413"/>
    </row>
    <row r="230" spans="15:17" x14ac:dyDescent="0.25">
      <c r="O230" s="413"/>
      <c r="P230" s="413"/>
      <c r="Q230" s="413"/>
    </row>
    <row r="231" spans="15:17" x14ac:dyDescent="0.25">
      <c r="O231" s="413"/>
      <c r="P231" s="413"/>
      <c r="Q231" s="413"/>
    </row>
    <row r="232" spans="15:17" x14ac:dyDescent="0.25">
      <c r="O232" s="413"/>
      <c r="P232" s="413"/>
      <c r="Q232" s="413"/>
    </row>
    <row r="233" spans="15:17" x14ac:dyDescent="0.25">
      <c r="O233" s="413"/>
      <c r="P233" s="413"/>
      <c r="Q233" s="413"/>
    </row>
    <row r="234" spans="15:17" x14ac:dyDescent="0.25">
      <c r="O234" s="413"/>
      <c r="P234" s="413"/>
      <c r="Q234" s="413"/>
    </row>
    <row r="235" spans="15:17" x14ac:dyDescent="0.25">
      <c r="O235" s="413"/>
      <c r="P235" s="413"/>
      <c r="Q235" s="413"/>
    </row>
    <row r="236" spans="15:17" x14ac:dyDescent="0.25">
      <c r="O236" s="413"/>
      <c r="P236" s="413"/>
      <c r="Q236" s="413"/>
    </row>
    <row r="237" spans="15:17" x14ac:dyDescent="0.25">
      <c r="O237" s="413"/>
      <c r="P237" s="413"/>
      <c r="Q237" s="413"/>
    </row>
    <row r="238" spans="15:17" x14ac:dyDescent="0.25">
      <c r="O238" s="413"/>
      <c r="P238" s="413"/>
      <c r="Q238" s="413"/>
    </row>
    <row r="239" spans="15:17" x14ac:dyDescent="0.25">
      <c r="O239" s="413"/>
      <c r="P239" s="413"/>
      <c r="Q239" s="413"/>
    </row>
    <row r="240" spans="15:17" x14ac:dyDescent="0.25">
      <c r="O240" s="413"/>
      <c r="P240" s="413"/>
      <c r="Q240" s="413"/>
    </row>
    <row r="241" spans="15:17" x14ac:dyDescent="0.25">
      <c r="O241" s="413"/>
      <c r="P241" s="413"/>
      <c r="Q241" s="413"/>
    </row>
  </sheetData>
  <mergeCells count="434">
    <mergeCell ref="J176:J177"/>
    <mergeCell ref="M176:M177"/>
    <mergeCell ref="J174:J175"/>
    <mergeCell ref="L176:L177"/>
    <mergeCell ref="S176:S177"/>
    <mergeCell ref="T176:T177"/>
    <mergeCell ref="U176:U177"/>
    <mergeCell ref="B126:B128"/>
    <mergeCell ref="C126:C128"/>
    <mergeCell ref="D126:D152"/>
    <mergeCell ref="E126:E152"/>
    <mergeCell ref="B129:B137"/>
    <mergeCell ref="C129:C137"/>
    <mergeCell ref="B139:B140"/>
    <mergeCell ref="A174:A175"/>
    <mergeCell ref="E174:E175"/>
    <mergeCell ref="A153:N153"/>
    <mergeCell ref="A156:A172"/>
    <mergeCell ref="D156:D172"/>
    <mergeCell ref="A173:N173"/>
    <mergeCell ref="C3:G3"/>
    <mergeCell ref="D6:U6"/>
    <mergeCell ref="A6:B6"/>
    <mergeCell ref="A108:A116"/>
    <mergeCell ref="D108:D122"/>
    <mergeCell ref="E109:E112"/>
    <mergeCell ref="F109:F112"/>
    <mergeCell ref="H109:H112"/>
    <mergeCell ref="I109:I112"/>
    <mergeCell ref="F9:F10"/>
    <mergeCell ref="D42:D43"/>
    <mergeCell ref="E42:E43"/>
    <mergeCell ref="D44:D46"/>
    <mergeCell ref="E44:E46"/>
    <mergeCell ref="D48:D69"/>
    <mergeCell ref="E48:E69"/>
    <mergeCell ref="F48:F69"/>
    <mergeCell ref="D70:D71"/>
    <mergeCell ref="E70:E71"/>
    <mergeCell ref="F70:F71"/>
    <mergeCell ref="F42:F43"/>
    <mergeCell ref="Q178:Q179"/>
    <mergeCell ref="S178:S179"/>
    <mergeCell ref="T178:T179"/>
    <mergeCell ref="U178:U179"/>
    <mergeCell ref="O176:O177"/>
    <mergeCell ref="P176:P177"/>
    <mergeCell ref="Q176:Q177"/>
    <mergeCell ref="N176:N177"/>
    <mergeCell ref="S9:S10"/>
    <mergeCell ref="T9:T10"/>
    <mergeCell ref="U9:U10"/>
    <mergeCell ref="A73:X73"/>
    <mergeCell ref="A75:N75"/>
    <mergeCell ref="O75:R75"/>
    <mergeCell ref="S75:S77"/>
    <mergeCell ref="T75:T77"/>
    <mergeCell ref="U75:U77"/>
    <mergeCell ref="V75:V77"/>
    <mergeCell ref="W75:W77"/>
    <mergeCell ref="X75:X77"/>
    <mergeCell ref="A76:A77"/>
    <mergeCell ref="B76:B77"/>
    <mergeCell ref="C76:C77"/>
    <mergeCell ref="G9:G10"/>
    <mergeCell ref="D8:U8"/>
    <mergeCell ref="K9:N9"/>
    <mergeCell ref="O9:R9"/>
    <mergeCell ref="V9:V10"/>
    <mergeCell ref="W9:W10"/>
    <mergeCell ref="X9:X10"/>
    <mergeCell ref="D11:D41"/>
    <mergeCell ref="E11:E13"/>
    <mergeCell ref="F11:F13"/>
    <mergeCell ref="F14:F18"/>
    <mergeCell ref="E15:E18"/>
    <mergeCell ref="E19:E21"/>
    <mergeCell ref="F19:F21"/>
    <mergeCell ref="E22:E34"/>
    <mergeCell ref="F22:F34"/>
    <mergeCell ref="E35:E37"/>
    <mergeCell ref="F35:F37"/>
    <mergeCell ref="E38:E40"/>
    <mergeCell ref="F38:F40"/>
    <mergeCell ref="H9:H10"/>
    <mergeCell ref="I9:I10"/>
    <mergeCell ref="J9:J10"/>
    <mergeCell ref="D9:D10"/>
    <mergeCell ref="E9:E10"/>
    <mergeCell ref="D76:D77"/>
    <mergeCell ref="E76:E77"/>
    <mergeCell ref="F76:F77"/>
    <mergeCell ref="G76:G77"/>
    <mergeCell ref="H76:H77"/>
    <mergeCell ref="I76:I77"/>
    <mergeCell ref="J76:J77"/>
    <mergeCell ref="K76:N76"/>
    <mergeCell ref="A78:A86"/>
    <mergeCell ref="D78:D86"/>
    <mergeCell ref="E78:E83"/>
    <mergeCell ref="E85:E86"/>
    <mergeCell ref="F85:F86"/>
    <mergeCell ref="G85:G86"/>
    <mergeCell ref="A87:N87"/>
    <mergeCell ref="O87:R87"/>
    <mergeCell ref="S87:S89"/>
    <mergeCell ref="T87:T89"/>
    <mergeCell ref="U87:U89"/>
    <mergeCell ref="V87:V89"/>
    <mergeCell ref="W87:W89"/>
    <mergeCell ref="X87:X89"/>
    <mergeCell ref="A88:A89"/>
    <mergeCell ref="B88:B89"/>
    <mergeCell ref="C88:C89"/>
    <mergeCell ref="D88:D89"/>
    <mergeCell ref="E88:E89"/>
    <mergeCell ref="F88:F89"/>
    <mergeCell ref="G88:G89"/>
    <mergeCell ref="H88:H89"/>
    <mergeCell ref="I88:I89"/>
    <mergeCell ref="J88:J89"/>
    <mergeCell ref="K88:N88"/>
    <mergeCell ref="A91:N91"/>
    <mergeCell ref="O91:R91"/>
    <mergeCell ref="S91:S93"/>
    <mergeCell ref="T91:T93"/>
    <mergeCell ref="U91:U93"/>
    <mergeCell ref="V91:V93"/>
    <mergeCell ref="W91:W93"/>
    <mergeCell ref="X91:X93"/>
    <mergeCell ref="A92:A93"/>
    <mergeCell ref="B92:B93"/>
    <mergeCell ref="C92:C93"/>
    <mergeCell ref="D92:D93"/>
    <mergeCell ref="E92:E93"/>
    <mergeCell ref="F92:F93"/>
    <mergeCell ref="G92:G93"/>
    <mergeCell ref="H92:H93"/>
    <mergeCell ref="I92:I93"/>
    <mergeCell ref="J92:J93"/>
    <mergeCell ref="K92:N92"/>
    <mergeCell ref="A94:A95"/>
    <mergeCell ref="B94:B95"/>
    <mergeCell ref="D94:D100"/>
    <mergeCell ref="E94:E98"/>
    <mergeCell ref="A96:A98"/>
    <mergeCell ref="B96:B98"/>
    <mergeCell ref="A99:A100"/>
    <mergeCell ref="B99:B100"/>
    <mergeCell ref="A101:N101"/>
    <mergeCell ref="O101:R101"/>
    <mergeCell ref="S101:S103"/>
    <mergeCell ref="T101:T103"/>
    <mergeCell ref="U101:U103"/>
    <mergeCell ref="V101:V103"/>
    <mergeCell ref="W101:W103"/>
    <mergeCell ref="X101:X103"/>
    <mergeCell ref="A102:A103"/>
    <mergeCell ref="B102:B103"/>
    <mergeCell ref="C102:C103"/>
    <mergeCell ref="D102:D103"/>
    <mergeCell ref="E102:E103"/>
    <mergeCell ref="F102:F103"/>
    <mergeCell ref="G102:G103"/>
    <mergeCell ref="H102:H103"/>
    <mergeCell ref="I102:I103"/>
    <mergeCell ref="J102:J103"/>
    <mergeCell ref="K102:N102"/>
    <mergeCell ref="A105:N105"/>
    <mergeCell ref="O105:R105"/>
    <mergeCell ref="S105:S107"/>
    <mergeCell ref="T105:T107"/>
    <mergeCell ref="U105:U107"/>
    <mergeCell ref="V105:V107"/>
    <mergeCell ref="W105:W107"/>
    <mergeCell ref="X105:X107"/>
    <mergeCell ref="A106:A107"/>
    <mergeCell ref="B106:B107"/>
    <mergeCell ref="C106:C107"/>
    <mergeCell ref="D106:D107"/>
    <mergeCell ref="E106:E107"/>
    <mergeCell ref="F106:F107"/>
    <mergeCell ref="G106:G107"/>
    <mergeCell ref="H106:H107"/>
    <mergeCell ref="I106:I107"/>
    <mergeCell ref="J106:J107"/>
    <mergeCell ref="K106:N106"/>
    <mergeCell ref="J109:J112"/>
    <mergeCell ref="K109:K112"/>
    <mergeCell ref="L109:L112"/>
    <mergeCell ref="M109:M112"/>
    <mergeCell ref="N109:N112"/>
    <mergeCell ref="O109:O112"/>
    <mergeCell ref="P109:P112"/>
    <mergeCell ref="Q109:Q112"/>
    <mergeCell ref="R109:R112"/>
    <mergeCell ref="S109:S112"/>
    <mergeCell ref="T109:T112"/>
    <mergeCell ref="U109:U112"/>
    <mergeCell ref="V109:V112"/>
    <mergeCell ref="W109:W112"/>
    <mergeCell ref="X109:X112"/>
    <mergeCell ref="Y109:Y112"/>
    <mergeCell ref="Z109:Z112"/>
    <mergeCell ref="E113:E114"/>
    <mergeCell ref="H113:H114"/>
    <mergeCell ref="I113:I114"/>
    <mergeCell ref="J113:J114"/>
    <mergeCell ref="K113:K114"/>
    <mergeCell ref="L113:L114"/>
    <mergeCell ref="M113:M114"/>
    <mergeCell ref="N113:N114"/>
    <mergeCell ref="O113:O114"/>
    <mergeCell ref="P113:P114"/>
    <mergeCell ref="Q113:Q114"/>
    <mergeCell ref="R113:R114"/>
    <mergeCell ref="S113:S114"/>
    <mergeCell ref="T113:T114"/>
    <mergeCell ref="U113:U114"/>
    <mergeCell ref="V113:V114"/>
    <mergeCell ref="W113:W114"/>
    <mergeCell ref="X113:X114"/>
    <mergeCell ref="Y113:Y114"/>
    <mergeCell ref="Z113:Z114"/>
    <mergeCell ref="A117:A119"/>
    <mergeCell ref="C117:C118"/>
    <mergeCell ref="A120:A122"/>
    <mergeCell ref="E120:E122"/>
    <mergeCell ref="F120:F122"/>
    <mergeCell ref="H120:H122"/>
    <mergeCell ref="I120:I122"/>
    <mergeCell ref="J120:J122"/>
    <mergeCell ref="K120:K122"/>
    <mergeCell ref="L120:L122"/>
    <mergeCell ref="M120:M122"/>
    <mergeCell ref="N120:N122"/>
    <mergeCell ref="O120:O122"/>
    <mergeCell ref="P120:P122"/>
    <mergeCell ref="Q120:Q122"/>
    <mergeCell ref="R120:R122"/>
    <mergeCell ref="S120:S122"/>
    <mergeCell ref="T120:T122"/>
    <mergeCell ref="U120:U122"/>
    <mergeCell ref="V120:V122"/>
    <mergeCell ref="W120:W122"/>
    <mergeCell ref="X120:X122"/>
    <mergeCell ref="Y120:Y122"/>
    <mergeCell ref="Z120:Z122"/>
    <mergeCell ref="A123:N123"/>
    <mergeCell ref="O123:R123"/>
    <mergeCell ref="S123:S125"/>
    <mergeCell ref="T123:T125"/>
    <mergeCell ref="U123:U125"/>
    <mergeCell ref="V123:V125"/>
    <mergeCell ref="W123:W125"/>
    <mergeCell ref="X123:X125"/>
    <mergeCell ref="A124:A125"/>
    <mergeCell ref="B124:B125"/>
    <mergeCell ref="C124:C125"/>
    <mergeCell ref="D124:D125"/>
    <mergeCell ref="E124:E125"/>
    <mergeCell ref="F124:F125"/>
    <mergeCell ref="G124:G125"/>
    <mergeCell ref="H124:H125"/>
    <mergeCell ref="I124:I125"/>
    <mergeCell ref="J124:J125"/>
    <mergeCell ref="K124:N124"/>
    <mergeCell ref="C139:C140"/>
    <mergeCell ref="B141:B142"/>
    <mergeCell ref="C141:C142"/>
    <mergeCell ref="B143:B146"/>
    <mergeCell ref="C143:C146"/>
    <mergeCell ref="B147:B149"/>
    <mergeCell ref="C147:C149"/>
    <mergeCell ref="B150:B151"/>
    <mergeCell ref="C150:C151"/>
    <mergeCell ref="O153:R153"/>
    <mergeCell ref="S153:S155"/>
    <mergeCell ref="T153:T155"/>
    <mergeCell ref="U153:U155"/>
    <mergeCell ref="V153:V155"/>
    <mergeCell ref="W153:W155"/>
    <mergeCell ref="X153:X155"/>
    <mergeCell ref="A154:A155"/>
    <mergeCell ref="B154:B155"/>
    <mergeCell ref="C154:C155"/>
    <mergeCell ref="D154:D155"/>
    <mergeCell ref="E154:E155"/>
    <mergeCell ref="F154:F155"/>
    <mergeCell ref="G154:G155"/>
    <mergeCell ref="H154:H155"/>
    <mergeCell ref="I154:I155"/>
    <mergeCell ref="J154:J155"/>
    <mergeCell ref="K154:N154"/>
    <mergeCell ref="O173:R173"/>
    <mergeCell ref="S173:S175"/>
    <mergeCell ref="T173:T175"/>
    <mergeCell ref="U173:U175"/>
    <mergeCell ref="V173:V175"/>
    <mergeCell ref="W173:W175"/>
    <mergeCell ref="X173:X175"/>
    <mergeCell ref="B174:B175"/>
    <mergeCell ref="C174:C175"/>
    <mergeCell ref="D174:D175"/>
    <mergeCell ref="K174:N174"/>
    <mergeCell ref="G174:G175"/>
    <mergeCell ref="F174:F175"/>
    <mergeCell ref="H174:H175"/>
    <mergeCell ref="I174:I175"/>
    <mergeCell ref="A176:A177"/>
    <mergeCell ref="D176:D184"/>
    <mergeCell ref="E176:E177"/>
    <mergeCell ref="F176:F177"/>
    <mergeCell ref="G176:G177"/>
    <mergeCell ref="H176:H177"/>
    <mergeCell ref="I176:I177"/>
    <mergeCell ref="K176:K177"/>
    <mergeCell ref="R176:R177"/>
    <mergeCell ref="A181:A182"/>
    <mergeCell ref="E181:E182"/>
    <mergeCell ref="F181:F182"/>
    <mergeCell ref="G181:G182"/>
    <mergeCell ref="H181:H182"/>
    <mergeCell ref="I181:I182"/>
    <mergeCell ref="J181:J182"/>
    <mergeCell ref="K181:K182"/>
    <mergeCell ref="L181:L182"/>
    <mergeCell ref="M181:M182"/>
    <mergeCell ref="N181:N182"/>
    <mergeCell ref="O181:O182"/>
    <mergeCell ref="P181:P182"/>
    <mergeCell ref="Q181:Q182"/>
    <mergeCell ref="R181:R182"/>
    <mergeCell ref="V176:V177"/>
    <mergeCell ref="W176:W177"/>
    <mergeCell ref="X176:X177"/>
    <mergeCell ref="Y176:Y177"/>
    <mergeCell ref="Z176:Z177"/>
    <mergeCell ref="A178:A179"/>
    <mergeCell ref="E178:E179"/>
    <mergeCell ref="F178:F179"/>
    <mergeCell ref="G178:G179"/>
    <mergeCell ref="H178:H179"/>
    <mergeCell ref="I178:I179"/>
    <mergeCell ref="J178:J179"/>
    <mergeCell ref="K178:K179"/>
    <mergeCell ref="L178:L179"/>
    <mergeCell ref="M178:M179"/>
    <mergeCell ref="N178:N179"/>
    <mergeCell ref="O178:O179"/>
    <mergeCell ref="P178:P179"/>
    <mergeCell ref="R178:R179"/>
    <mergeCell ref="V178:V179"/>
    <mergeCell ref="W178:W179"/>
    <mergeCell ref="X178:X179"/>
    <mergeCell ref="Y178:Y179"/>
    <mergeCell ref="Z178:Z179"/>
    <mergeCell ref="S181:S182"/>
    <mergeCell ref="T181:T182"/>
    <mergeCell ref="U181:U182"/>
    <mergeCell ref="V181:V182"/>
    <mergeCell ref="W181:W182"/>
    <mergeCell ref="X181:X182"/>
    <mergeCell ref="Y181:Y182"/>
    <mergeCell ref="Z181:Z182"/>
    <mergeCell ref="A183:A184"/>
    <mergeCell ref="E183:E184"/>
    <mergeCell ref="F183:F184"/>
    <mergeCell ref="G183:G184"/>
    <mergeCell ref="H183:H184"/>
    <mergeCell ref="I183:I184"/>
    <mergeCell ref="J183:J184"/>
    <mergeCell ref="K183:K184"/>
    <mergeCell ref="L183:L184"/>
    <mergeCell ref="M183:M184"/>
    <mergeCell ref="N183:N184"/>
    <mergeCell ref="O183:O184"/>
    <mergeCell ref="P183:P184"/>
    <mergeCell ref="Q183:Q184"/>
    <mergeCell ref="R183:R184"/>
    <mergeCell ref="S183:S184"/>
    <mergeCell ref="T183:T184"/>
    <mergeCell ref="U183:U184"/>
    <mergeCell ref="V183:V184"/>
    <mergeCell ref="W183:W184"/>
    <mergeCell ref="X183:X184"/>
    <mergeCell ref="Y183:Y184"/>
    <mergeCell ref="Z183:Z184"/>
    <mergeCell ref="A185:N185"/>
    <mergeCell ref="O185:R185"/>
    <mergeCell ref="S185:S187"/>
    <mergeCell ref="T185:T187"/>
    <mergeCell ref="U185:U187"/>
    <mergeCell ref="V185:V187"/>
    <mergeCell ref="W185:W187"/>
    <mergeCell ref="X185:X187"/>
    <mergeCell ref="A186:A187"/>
    <mergeCell ref="B186:B187"/>
    <mergeCell ref="C186:C187"/>
    <mergeCell ref="D186:D187"/>
    <mergeCell ref="E186:E187"/>
    <mergeCell ref="F186:F187"/>
    <mergeCell ref="G186:G187"/>
    <mergeCell ref="H186:H187"/>
    <mergeCell ref="I186:I187"/>
    <mergeCell ref="J186:J187"/>
    <mergeCell ref="K186:N186"/>
    <mergeCell ref="A188:A190"/>
    <mergeCell ref="B188:B190"/>
    <mergeCell ref="D188:D197"/>
    <mergeCell ref="E188:E197"/>
    <mergeCell ref="A191:A196"/>
    <mergeCell ref="A198:N198"/>
    <mergeCell ref="O198:R198"/>
    <mergeCell ref="A201:A204"/>
    <mergeCell ref="C201:C204"/>
    <mergeCell ref="D214:D215"/>
    <mergeCell ref="S198:S200"/>
    <mergeCell ref="T198:T200"/>
    <mergeCell ref="U198:U200"/>
    <mergeCell ref="V198:V200"/>
    <mergeCell ref="W198:W200"/>
    <mergeCell ref="X198:X200"/>
    <mergeCell ref="A199:A200"/>
    <mergeCell ref="B199:B200"/>
    <mergeCell ref="C199:C200"/>
    <mergeCell ref="D199:D200"/>
    <mergeCell ref="E199:E200"/>
    <mergeCell ref="F199:F200"/>
    <mergeCell ref="G199:G200"/>
    <mergeCell ref="H199:H200"/>
    <mergeCell ref="I199:I200"/>
    <mergeCell ref="J199:J200"/>
    <mergeCell ref="K199:N199"/>
  </mergeCells>
  <dataValidations count="1">
    <dataValidation type="decimal" operator="greaterThanOrEqual" allowBlank="1" showInputMessage="1" showErrorMessage="1" error="El valor reportado es inferior a lo reportado en el trimestre anterior. Recuerde el valor es acumulado._x000a_Ej. (% de avance primer trimestre+%de avance segundo trimestre)" sqref="P176 P180:P181 P178 P183" xr:uid="{019099EB-771C-4188-A9C9-018F2C154599}">
      <formula1>R176</formula1>
    </dataValidation>
  </dataValidations>
  <hyperlinks>
    <hyperlink ref="W149" r:id="rId1" xr:uid="{54F5177A-70C7-494A-A597-B21024F95216}"/>
    <hyperlink ref="W180" r:id="rId2" xr:uid="{C612AD4C-B528-423A-AB6F-BC52F397E24D}"/>
    <hyperlink ref="W80" r:id="rId3" xr:uid="{6F2FC461-BCE9-41A9-BB68-CC2977C3D275}"/>
    <hyperlink ref="V82" r:id="rId4" xr:uid="{4346911D-C305-49F6-984F-AD533CE2B3B3}"/>
  </hyperlinks>
  <pageMargins left="0.7" right="0.7" top="0.75" bottom="0.75" header="0.3" footer="0.3"/>
  <pageSetup orientation="portrait" r:id="rId5"/>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49"/>
  <sheetViews>
    <sheetView topLeftCell="B1" zoomScale="70" zoomScaleNormal="70" workbookViewId="0">
      <pane ySplit="8" topLeftCell="A36" activePane="bottomLeft" state="frozen"/>
      <selection pane="bottomLeft" activeCell="O49" sqref="O49"/>
    </sheetView>
  </sheetViews>
  <sheetFormatPr baseColWidth="10" defaultRowHeight="14.25" x14ac:dyDescent="0.2"/>
  <cols>
    <col min="1" max="1" width="42.28515625" style="191" customWidth="1"/>
    <col min="2" max="2" width="30.28515625" style="191" customWidth="1"/>
    <col min="3" max="3" width="31.140625" style="191" customWidth="1"/>
    <col min="4" max="5" width="8.140625" style="191" customWidth="1"/>
    <col min="6" max="7" width="9.7109375" style="191" customWidth="1"/>
    <col min="8" max="8" width="53.28515625" style="191" customWidth="1"/>
    <col min="9" max="9" width="23.28515625" style="191" customWidth="1"/>
    <col min="10" max="10" width="15.140625" style="191" customWidth="1"/>
    <col min="11" max="11" width="13.85546875" style="191" customWidth="1"/>
    <col min="12" max="12" width="15.7109375" style="191" customWidth="1"/>
    <col min="13" max="13" width="10.140625" style="191" hidden="1" customWidth="1"/>
    <col min="14" max="14" width="9.28515625" style="191" hidden="1" customWidth="1"/>
    <col min="15" max="18" width="11.42578125" style="191"/>
    <col min="19" max="19" width="12.85546875" style="191" customWidth="1"/>
    <col min="20" max="16384" width="11.42578125" style="191"/>
  </cols>
  <sheetData>
    <row r="1" spans="1:25" x14ac:dyDescent="0.2">
      <c r="A1" s="190"/>
    </row>
    <row r="2" spans="1:25" x14ac:dyDescent="0.2">
      <c r="A2" s="190"/>
    </row>
    <row r="3" spans="1:25" ht="47.25" customHeight="1" x14ac:dyDescent="0.2">
      <c r="A3" s="190"/>
      <c r="E3" s="254" t="s">
        <v>473</v>
      </c>
      <c r="F3" s="192"/>
      <c r="G3" s="192"/>
      <c r="H3" s="192"/>
      <c r="I3" s="193"/>
    </row>
    <row r="4" spans="1:25" ht="46.5" customHeight="1" x14ac:dyDescent="0.2">
      <c r="A4" s="190"/>
      <c r="E4" s="193"/>
      <c r="F4" s="193"/>
      <c r="G4" s="193"/>
      <c r="H4" s="193"/>
      <c r="I4" s="193"/>
    </row>
    <row r="5" spans="1:25" ht="15.75" x14ac:dyDescent="0.25">
      <c r="A5" s="194"/>
      <c r="B5" s="4"/>
      <c r="C5" s="2"/>
      <c r="D5" s="2"/>
      <c r="E5" s="2"/>
      <c r="F5" s="2"/>
      <c r="G5" s="2"/>
      <c r="H5" s="2"/>
      <c r="I5" s="2"/>
      <c r="J5" s="1"/>
      <c r="K5" s="1"/>
      <c r="L5" s="3"/>
      <c r="M5" s="3"/>
      <c r="N5" s="3"/>
    </row>
    <row r="6" spans="1:25" ht="59.25" customHeight="1" x14ac:dyDescent="0.2">
      <c r="A6" s="200" t="s">
        <v>21</v>
      </c>
      <c r="B6" s="781" t="s">
        <v>0</v>
      </c>
      <c r="C6" s="782"/>
      <c r="D6" s="782"/>
      <c r="E6" s="782"/>
      <c r="F6" s="782"/>
      <c r="G6" s="782"/>
      <c r="H6" s="782"/>
      <c r="I6" s="782"/>
      <c r="J6" s="782"/>
      <c r="K6" s="782"/>
      <c r="L6" s="782"/>
      <c r="M6" s="782"/>
      <c r="N6" s="782"/>
      <c r="O6" s="782"/>
      <c r="P6" s="782"/>
      <c r="Q6" s="782"/>
      <c r="R6" s="782"/>
      <c r="S6" s="782"/>
      <c r="T6" s="782"/>
      <c r="U6" s="782"/>
      <c r="V6" s="782"/>
      <c r="W6" s="782"/>
      <c r="X6" s="782"/>
      <c r="Y6" s="782"/>
    </row>
    <row r="7" spans="1:25" ht="40.5" customHeight="1" x14ac:dyDescent="0.2">
      <c r="A7" s="801" t="s">
        <v>18</v>
      </c>
      <c r="B7" s="800" t="s">
        <v>2</v>
      </c>
      <c r="C7" s="800" t="s">
        <v>3</v>
      </c>
      <c r="D7" s="800" t="s">
        <v>4</v>
      </c>
      <c r="E7" s="800"/>
      <c r="F7" s="800"/>
      <c r="G7" s="800"/>
      <c r="H7" s="800" t="s">
        <v>5</v>
      </c>
      <c r="I7" s="800" t="s">
        <v>6</v>
      </c>
      <c r="J7" s="800" t="s">
        <v>57</v>
      </c>
      <c r="K7" s="800"/>
      <c r="L7" s="800" t="s">
        <v>7</v>
      </c>
      <c r="M7" s="569" t="s">
        <v>466</v>
      </c>
      <c r="N7" s="569"/>
      <c r="O7" s="779" t="s">
        <v>461</v>
      </c>
      <c r="P7" s="779" t="s">
        <v>462</v>
      </c>
      <c r="Q7" s="779" t="s">
        <v>729</v>
      </c>
      <c r="R7" s="779" t="s">
        <v>463</v>
      </c>
      <c r="S7" s="779" t="s">
        <v>730</v>
      </c>
      <c r="T7" s="779" t="s">
        <v>464</v>
      </c>
      <c r="U7" s="779" t="s">
        <v>221</v>
      </c>
      <c r="V7" s="779" t="s">
        <v>731</v>
      </c>
      <c r="W7" s="779" t="s">
        <v>465</v>
      </c>
      <c r="X7" s="779" t="s">
        <v>732</v>
      </c>
      <c r="Y7" s="780" t="s">
        <v>733</v>
      </c>
    </row>
    <row r="8" spans="1:25" ht="72.75" customHeight="1" x14ac:dyDescent="0.2">
      <c r="A8" s="802"/>
      <c r="B8" s="800"/>
      <c r="C8" s="800"/>
      <c r="D8" s="5" t="s">
        <v>8</v>
      </c>
      <c r="E8" s="5" t="s">
        <v>9</v>
      </c>
      <c r="F8" s="5" t="s">
        <v>10</v>
      </c>
      <c r="G8" s="5" t="s">
        <v>11</v>
      </c>
      <c r="H8" s="800"/>
      <c r="I8" s="800"/>
      <c r="J8" s="238" t="s">
        <v>12</v>
      </c>
      <c r="K8" s="238" t="s">
        <v>13</v>
      </c>
      <c r="L8" s="800"/>
      <c r="M8" s="64" t="s">
        <v>8</v>
      </c>
      <c r="N8" s="64" t="s">
        <v>9</v>
      </c>
      <c r="O8" s="779"/>
      <c r="P8" s="779"/>
      <c r="Q8" s="779"/>
      <c r="R8" s="779"/>
      <c r="S8" s="779"/>
      <c r="T8" s="779"/>
      <c r="U8" s="779"/>
      <c r="V8" s="779"/>
      <c r="W8" s="779"/>
      <c r="X8" s="779"/>
      <c r="Y8" s="780"/>
    </row>
    <row r="9" spans="1:25" ht="24.75" customHeight="1" x14ac:dyDescent="0.2">
      <c r="A9" s="33" t="s">
        <v>1</v>
      </c>
      <c r="B9" s="773" t="s">
        <v>43</v>
      </c>
      <c r="C9" s="773"/>
      <c r="D9" s="773"/>
      <c r="E9" s="773"/>
      <c r="F9" s="773"/>
      <c r="G9" s="773"/>
      <c r="H9" s="773"/>
      <c r="I9" s="773"/>
      <c r="J9" s="773"/>
      <c r="K9" s="773"/>
      <c r="L9" s="773"/>
      <c r="M9" s="773"/>
      <c r="N9" s="773"/>
      <c r="O9" s="773"/>
      <c r="P9" s="773"/>
      <c r="Q9" s="773"/>
      <c r="R9" s="773"/>
      <c r="S9" s="773"/>
      <c r="T9" s="773"/>
      <c r="U9" s="773"/>
      <c r="V9" s="773"/>
      <c r="W9" s="773"/>
      <c r="X9" s="773"/>
      <c r="Y9" s="773"/>
    </row>
    <row r="10" spans="1:25" s="195" customFormat="1" ht="30" x14ac:dyDescent="0.2">
      <c r="A10" s="789" t="s">
        <v>670</v>
      </c>
      <c r="B10" s="784" t="s">
        <v>671</v>
      </c>
      <c r="C10" s="784" t="s">
        <v>672</v>
      </c>
      <c r="D10" s="803">
        <v>0</v>
      </c>
      <c r="E10" s="803">
        <v>0</v>
      </c>
      <c r="F10" s="769">
        <v>0.5</v>
      </c>
      <c r="G10" s="769">
        <v>1</v>
      </c>
      <c r="H10" s="236" t="s">
        <v>673</v>
      </c>
      <c r="I10" s="232" t="s">
        <v>674</v>
      </c>
      <c r="J10" s="233">
        <v>42917</v>
      </c>
      <c r="K10" s="233">
        <v>43100</v>
      </c>
      <c r="L10" s="783">
        <v>0.1</v>
      </c>
      <c r="M10" s="804"/>
      <c r="N10" s="804"/>
      <c r="O10" s="769">
        <v>0.5</v>
      </c>
      <c r="P10" s="769">
        <v>0.73</v>
      </c>
      <c r="Q10" s="769">
        <v>0.5</v>
      </c>
      <c r="R10" s="769">
        <v>0.75</v>
      </c>
      <c r="S10" s="769">
        <v>1</v>
      </c>
      <c r="T10" s="769">
        <v>0.4</v>
      </c>
      <c r="U10" s="769">
        <v>0.75</v>
      </c>
      <c r="V10" s="769">
        <v>1</v>
      </c>
      <c r="W10" s="769">
        <v>0.5</v>
      </c>
      <c r="X10" s="769">
        <v>0.85</v>
      </c>
      <c r="Y10" s="769">
        <f>+AVERAGE(O10:X12)</f>
        <v>0.69799999999999995</v>
      </c>
    </row>
    <row r="11" spans="1:25" s="195" customFormat="1" ht="30" x14ac:dyDescent="0.2">
      <c r="A11" s="790"/>
      <c r="B11" s="784"/>
      <c r="C11" s="784"/>
      <c r="D11" s="803"/>
      <c r="E11" s="803"/>
      <c r="F11" s="769"/>
      <c r="G11" s="769"/>
      <c r="H11" s="236" t="s">
        <v>675</v>
      </c>
      <c r="I11" s="232" t="s">
        <v>676</v>
      </c>
      <c r="J11" s="233">
        <v>42917</v>
      </c>
      <c r="K11" s="233">
        <v>43100</v>
      </c>
      <c r="L11" s="783"/>
      <c r="M11" s="804"/>
      <c r="N11" s="804"/>
      <c r="O11" s="769"/>
      <c r="P11" s="769"/>
      <c r="Q11" s="769"/>
      <c r="R11" s="769"/>
      <c r="S11" s="769"/>
      <c r="T11" s="769"/>
      <c r="U11" s="769"/>
      <c r="V11" s="769"/>
      <c r="W11" s="769"/>
      <c r="X11" s="769"/>
      <c r="Y11" s="769"/>
    </row>
    <row r="12" spans="1:25" s="195" customFormat="1" ht="60" x14ac:dyDescent="0.2">
      <c r="A12" s="799"/>
      <c r="B12" s="784"/>
      <c r="C12" s="784"/>
      <c r="D12" s="803"/>
      <c r="E12" s="803"/>
      <c r="F12" s="769"/>
      <c r="G12" s="769"/>
      <c r="H12" s="236" t="s">
        <v>677</v>
      </c>
      <c r="I12" s="232" t="s">
        <v>678</v>
      </c>
      <c r="J12" s="233">
        <v>42917</v>
      </c>
      <c r="K12" s="233">
        <v>43100</v>
      </c>
      <c r="L12" s="783"/>
      <c r="M12" s="804"/>
      <c r="N12" s="804"/>
      <c r="O12" s="769"/>
      <c r="P12" s="769"/>
      <c r="Q12" s="769"/>
      <c r="R12" s="769"/>
      <c r="S12" s="769"/>
      <c r="T12" s="769"/>
      <c r="U12" s="769"/>
      <c r="V12" s="769"/>
      <c r="W12" s="769"/>
      <c r="X12" s="769"/>
      <c r="Y12" s="769"/>
    </row>
    <row r="13" spans="1:25" s="195" customFormat="1" ht="45" x14ac:dyDescent="0.2">
      <c r="A13" s="796" t="s">
        <v>679</v>
      </c>
      <c r="B13" s="784" t="s">
        <v>680</v>
      </c>
      <c r="C13" s="784" t="s">
        <v>681</v>
      </c>
      <c r="D13" s="769">
        <v>0.25</v>
      </c>
      <c r="E13" s="769">
        <v>0.5</v>
      </c>
      <c r="F13" s="769">
        <v>0.75</v>
      </c>
      <c r="G13" s="769">
        <v>1</v>
      </c>
      <c r="H13" s="236" t="s">
        <v>451</v>
      </c>
      <c r="I13" s="188" t="s">
        <v>682</v>
      </c>
      <c r="J13" s="788">
        <v>42736</v>
      </c>
      <c r="K13" s="788">
        <v>43100</v>
      </c>
      <c r="L13" s="783">
        <v>0.05</v>
      </c>
      <c r="M13" s="769"/>
      <c r="N13" s="769"/>
      <c r="O13" s="769">
        <v>0.75</v>
      </c>
      <c r="P13" s="769">
        <v>0.85</v>
      </c>
      <c r="Q13" s="769">
        <v>0.5</v>
      </c>
      <c r="R13" s="769">
        <v>0.9</v>
      </c>
      <c r="S13" s="769">
        <v>0.25</v>
      </c>
      <c r="T13" s="769">
        <v>1</v>
      </c>
      <c r="U13" s="769">
        <v>0.7</v>
      </c>
      <c r="V13" s="769">
        <v>1</v>
      </c>
      <c r="W13" s="769">
        <v>0.75</v>
      </c>
      <c r="X13" s="769">
        <v>0.85</v>
      </c>
      <c r="Y13" s="769">
        <f>+AVERAGE(O13:X15)</f>
        <v>0.755</v>
      </c>
    </row>
    <row r="14" spans="1:25" s="195" customFormat="1" ht="30" x14ac:dyDescent="0.2">
      <c r="A14" s="796"/>
      <c r="B14" s="784"/>
      <c r="C14" s="784"/>
      <c r="D14" s="769"/>
      <c r="E14" s="769"/>
      <c r="F14" s="769"/>
      <c r="G14" s="769"/>
      <c r="H14" s="236" t="s">
        <v>452</v>
      </c>
      <c r="I14" s="188" t="s">
        <v>453</v>
      </c>
      <c r="J14" s="788"/>
      <c r="K14" s="788"/>
      <c r="L14" s="783"/>
      <c r="M14" s="769"/>
      <c r="N14" s="769"/>
      <c r="O14" s="769"/>
      <c r="P14" s="769"/>
      <c r="Q14" s="769"/>
      <c r="R14" s="769"/>
      <c r="S14" s="769"/>
      <c r="T14" s="769"/>
      <c r="U14" s="769"/>
      <c r="V14" s="769"/>
      <c r="W14" s="769"/>
      <c r="X14" s="769"/>
      <c r="Y14" s="769"/>
    </row>
    <row r="15" spans="1:25" s="195" customFormat="1" ht="30" x14ac:dyDescent="0.2">
      <c r="A15" s="796"/>
      <c r="B15" s="784"/>
      <c r="C15" s="784"/>
      <c r="D15" s="769"/>
      <c r="E15" s="769"/>
      <c r="F15" s="769"/>
      <c r="G15" s="769"/>
      <c r="H15" s="236" t="s">
        <v>450</v>
      </c>
      <c r="I15" s="188" t="s">
        <v>454</v>
      </c>
      <c r="J15" s="788"/>
      <c r="K15" s="788"/>
      <c r="L15" s="783"/>
      <c r="M15" s="769"/>
      <c r="N15" s="769"/>
      <c r="O15" s="769"/>
      <c r="P15" s="769"/>
      <c r="Q15" s="769"/>
      <c r="R15" s="769"/>
      <c r="S15" s="769"/>
      <c r="T15" s="769"/>
      <c r="U15" s="769"/>
      <c r="V15" s="769"/>
      <c r="W15" s="769"/>
      <c r="X15" s="769"/>
      <c r="Y15" s="769"/>
    </row>
    <row r="16" spans="1:25" s="195" customFormat="1" ht="37.5" customHeight="1" x14ac:dyDescent="0.2">
      <c r="A16" s="243"/>
      <c r="B16" s="232"/>
      <c r="C16" s="232"/>
      <c r="D16" s="229">
        <f>+D13*$L$13</f>
        <v>1.2500000000000001E-2</v>
      </c>
      <c r="E16" s="229">
        <f t="shared" ref="E16" si="0">+E13*$L$13</f>
        <v>2.5000000000000001E-2</v>
      </c>
      <c r="F16" s="229">
        <f>+F13*$L$13+F10*$L$10</f>
        <v>8.7500000000000008E-2</v>
      </c>
      <c r="G16" s="229">
        <f>+G13*$L$13+G10*$L$10</f>
        <v>0.15000000000000002</v>
      </c>
      <c r="H16" s="236"/>
      <c r="I16" s="188"/>
      <c r="J16" s="776" t="s">
        <v>734</v>
      </c>
      <c r="K16" s="776"/>
      <c r="L16" s="776"/>
      <c r="M16" s="229"/>
      <c r="N16" s="229"/>
      <c r="O16" s="244">
        <f>+$L$10*O10+$L$13*O13</f>
        <v>8.7500000000000008E-2</v>
      </c>
      <c r="P16" s="244">
        <f t="shared" ref="P16:X16" si="1">+$L$10*P10+$L$13*P13</f>
        <v>0.11549999999999999</v>
      </c>
      <c r="Q16" s="244">
        <f t="shared" si="1"/>
        <v>7.5000000000000011E-2</v>
      </c>
      <c r="R16" s="244">
        <f t="shared" si="1"/>
        <v>0.12000000000000002</v>
      </c>
      <c r="S16" s="244">
        <f t="shared" si="1"/>
        <v>0.1125</v>
      </c>
      <c r="T16" s="244">
        <f t="shared" si="1"/>
        <v>9.0000000000000011E-2</v>
      </c>
      <c r="U16" s="244">
        <f t="shared" si="1"/>
        <v>0.11000000000000001</v>
      </c>
      <c r="V16" s="244">
        <f t="shared" si="1"/>
        <v>0.15000000000000002</v>
      </c>
      <c r="W16" s="244">
        <f t="shared" si="1"/>
        <v>8.7500000000000008E-2</v>
      </c>
      <c r="X16" s="244">
        <f t="shared" si="1"/>
        <v>0.1275</v>
      </c>
      <c r="Y16" s="245">
        <f>+AVERAGE(O16:X16)</f>
        <v>0.10755000000000001</v>
      </c>
    </row>
    <row r="17" spans="1:25" ht="31.5" customHeight="1" x14ac:dyDescent="0.2">
      <c r="A17" s="34" t="s">
        <v>14</v>
      </c>
      <c r="B17" s="773" t="s">
        <v>683</v>
      </c>
      <c r="C17" s="773"/>
      <c r="D17" s="773"/>
      <c r="E17" s="773"/>
      <c r="F17" s="773"/>
      <c r="G17" s="773"/>
      <c r="H17" s="773"/>
      <c r="I17" s="773"/>
      <c r="J17" s="773"/>
      <c r="K17" s="773"/>
      <c r="L17" s="773"/>
      <c r="M17" s="773"/>
      <c r="N17" s="773"/>
      <c r="O17" s="773"/>
      <c r="P17" s="773"/>
      <c r="Q17" s="773"/>
      <c r="R17" s="773"/>
      <c r="S17" s="773"/>
      <c r="T17" s="773"/>
      <c r="U17" s="773"/>
      <c r="V17" s="773"/>
      <c r="W17" s="773"/>
      <c r="X17" s="773"/>
      <c r="Y17" s="773"/>
    </row>
    <row r="18" spans="1:25" s="195" customFormat="1" ht="45" x14ac:dyDescent="0.2">
      <c r="A18" s="789" t="s">
        <v>58</v>
      </c>
      <c r="B18" s="784" t="s">
        <v>104</v>
      </c>
      <c r="C18" s="784" t="s">
        <v>105</v>
      </c>
      <c r="D18" s="769">
        <v>0.8</v>
      </c>
      <c r="E18" s="769">
        <v>0.9</v>
      </c>
      <c r="F18" s="769">
        <v>0.95</v>
      </c>
      <c r="G18" s="769">
        <v>1</v>
      </c>
      <c r="H18" s="36" t="s">
        <v>448</v>
      </c>
      <c r="I18" s="784" t="s">
        <v>59</v>
      </c>
      <c r="J18" s="788">
        <v>42736</v>
      </c>
      <c r="K18" s="788">
        <v>43100</v>
      </c>
      <c r="L18" s="797">
        <v>0.25</v>
      </c>
      <c r="M18" s="769"/>
      <c r="N18" s="769"/>
      <c r="O18" s="777">
        <v>0.95</v>
      </c>
      <c r="P18" s="778">
        <v>0.95</v>
      </c>
      <c r="Q18" s="778">
        <v>0.9</v>
      </c>
      <c r="R18" s="778">
        <v>0.95</v>
      </c>
      <c r="S18" s="778">
        <v>0.9</v>
      </c>
      <c r="T18" s="778">
        <v>0.9</v>
      </c>
      <c r="U18" s="777">
        <v>0.9</v>
      </c>
      <c r="V18" s="777">
        <v>0.4</v>
      </c>
      <c r="W18" s="778">
        <v>0.95</v>
      </c>
      <c r="X18" s="777">
        <v>1</v>
      </c>
      <c r="Y18" s="769">
        <f>+AVERAGE(O18:X19)</f>
        <v>0.88000000000000012</v>
      </c>
    </row>
    <row r="19" spans="1:25" s="195" customFormat="1" ht="30" x14ac:dyDescent="0.2">
      <c r="A19" s="799"/>
      <c r="B19" s="784"/>
      <c r="C19" s="784"/>
      <c r="D19" s="769"/>
      <c r="E19" s="769"/>
      <c r="F19" s="769"/>
      <c r="G19" s="769"/>
      <c r="H19" s="36" t="s">
        <v>455</v>
      </c>
      <c r="I19" s="784"/>
      <c r="J19" s="788"/>
      <c r="K19" s="788"/>
      <c r="L19" s="797"/>
      <c r="M19" s="769"/>
      <c r="N19" s="769"/>
      <c r="O19" s="777"/>
      <c r="P19" s="778"/>
      <c r="Q19" s="778"/>
      <c r="R19" s="778"/>
      <c r="S19" s="778"/>
      <c r="T19" s="778"/>
      <c r="U19" s="777"/>
      <c r="V19" s="777"/>
      <c r="W19" s="778"/>
      <c r="X19" s="777"/>
      <c r="Y19" s="769"/>
    </row>
    <row r="20" spans="1:25" s="195" customFormat="1" ht="30" x14ac:dyDescent="0.2">
      <c r="A20" s="792" t="s">
        <v>445</v>
      </c>
      <c r="B20" s="784" t="s">
        <v>106</v>
      </c>
      <c r="C20" s="794" t="s">
        <v>71</v>
      </c>
      <c r="D20" s="769">
        <v>0.9</v>
      </c>
      <c r="E20" s="769">
        <v>0.9</v>
      </c>
      <c r="F20" s="769">
        <v>0.95</v>
      </c>
      <c r="G20" s="769">
        <v>1</v>
      </c>
      <c r="H20" s="189" t="s">
        <v>61</v>
      </c>
      <c r="I20" s="791" t="s">
        <v>20</v>
      </c>
      <c r="J20" s="788">
        <v>42736</v>
      </c>
      <c r="K20" s="788">
        <v>43100</v>
      </c>
      <c r="L20" s="797">
        <v>0.05</v>
      </c>
      <c r="M20" s="769"/>
      <c r="N20" s="769"/>
      <c r="O20" s="775">
        <v>0.97499999999999998</v>
      </c>
      <c r="P20" s="769">
        <v>1</v>
      </c>
      <c r="Q20" s="769">
        <v>0.9</v>
      </c>
      <c r="R20" s="769">
        <v>0.9</v>
      </c>
      <c r="S20" s="769">
        <v>0.5</v>
      </c>
      <c r="T20" s="769">
        <v>0.34</v>
      </c>
      <c r="U20" s="769">
        <v>0.15</v>
      </c>
      <c r="V20" s="769">
        <v>0.2</v>
      </c>
      <c r="W20" s="769">
        <v>0.95</v>
      </c>
      <c r="X20" s="769">
        <v>1</v>
      </c>
      <c r="Y20" s="769">
        <f>+AVERAGE(O20:X22)</f>
        <v>0.69150000000000011</v>
      </c>
    </row>
    <row r="21" spans="1:25" s="195" customFormat="1" ht="30" x14ac:dyDescent="0.2">
      <c r="A21" s="793"/>
      <c r="B21" s="784"/>
      <c r="C21" s="794"/>
      <c r="D21" s="769"/>
      <c r="E21" s="769"/>
      <c r="F21" s="769"/>
      <c r="G21" s="769"/>
      <c r="H21" s="189" t="s">
        <v>60</v>
      </c>
      <c r="I21" s="791"/>
      <c r="J21" s="788"/>
      <c r="K21" s="788"/>
      <c r="L21" s="797"/>
      <c r="M21" s="769"/>
      <c r="N21" s="769"/>
      <c r="O21" s="775"/>
      <c r="P21" s="769"/>
      <c r="Q21" s="769"/>
      <c r="R21" s="769"/>
      <c r="S21" s="769"/>
      <c r="T21" s="769"/>
      <c r="U21" s="769"/>
      <c r="V21" s="769"/>
      <c r="W21" s="769"/>
      <c r="X21" s="769"/>
      <c r="Y21" s="769"/>
    </row>
    <row r="22" spans="1:25" s="195" customFormat="1" ht="30" x14ac:dyDescent="0.2">
      <c r="A22" s="798"/>
      <c r="B22" s="784"/>
      <c r="C22" s="794"/>
      <c r="D22" s="769"/>
      <c r="E22" s="769"/>
      <c r="F22" s="769"/>
      <c r="G22" s="769"/>
      <c r="H22" s="189" t="s">
        <v>449</v>
      </c>
      <c r="I22" s="791"/>
      <c r="J22" s="788"/>
      <c r="K22" s="788"/>
      <c r="L22" s="797"/>
      <c r="M22" s="769"/>
      <c r="N22" s="769"/>
      <c r="O22" s="775"/>
      <c r="P22" s="769"/>
      <c r="Q22" s="769"/>
      <c r="R22" s="769"/>
      <c r="S22" s="769"/>
      <c r="T22" s="769"/>
      <c r="U22" s="769"/>
      <c r="V22" s="769"/>
      <c r="W22" s="769"/>
      <c r="X22" s="769"/>
      <c r="Y22" s="769"/>
    </row>
    <row r="23" spans="1:25" s="195" customFormat="1" ht="60" x14ac:dyDescent="0.2">
      <c r="A23" s="792" t="s">
        <v>684</v>
      </c>
      <c r="B23" s="784" t="s">
        <v>685</v>
      </c>
      <c r="C23" s="794" t="s">
        <v>672</v>
      </c>
      <c r="D23" s="769">
        <v>0</v>
      </c>
      <c r="E23" s="769">
        <v>0.4</v>
      </c>
      <c r="F23" s="769">
        <v>0.75</v>
      </c>
      <c r="G23" s="769">
        <v>1</v>
      </c>
      <c r="H23" s="189" t="s">
        <v>686</v>
      </c>
      <c r="I23" s="791" t="s">
        <v>687</v>
      </c>
      <c r="J23" s="788">
        <v>42736</v>
      </c>
      <c r="K23" s="788">
        <v>43100</v>
      </c>
      <c r="L23" s="797">
        <v>0.1</v>
      </c>
      <c r="M23" s="769"/>
      <c r="N23" s="769"/>
      <c r="O23" s="769">
        <v>1</v>
      </c>
      <c r="P23" s="769">
        <v>0.6</v>
      </c>
      <c r="Q23" s="769">
        <v>0.4</v>
      </c>
      <c r="R23" s="769">
        <v>0.9</v>
      </c>
      <c r="S23" s="769">
        <v>0.5</v>
      </c>
      <c r="T23" s="769">
        <v>0.75</v>
      </c>
      <c r="U23" s="769">
        <v>0.7</v>
      </c>
      <c r="V23" s="769">
        <v>0.75</v>
      </c>
      <c r="W23" s="769">
        <v>0.75</v>
      </c>
      <c r="X23" s="769">
        <v>0.8</v>
      </c>
      <c r="Y23" s="769">
        <f>+AVERAGE(O23:X25)</f>
        <v>0.71500000000000008</v>
      </c>
    </row>
    <row r="24" spans="1:25" s="195" customFormat="1" ht="30.75" customHeight="1" x14ac:dyDescent="0.2">
      <c r="A24" s="793"/>
      <c r="B24" s="784"/>
      <c r="C24" s="794"/>
      <c r="D24" s="769"/>
      <c r="E24" s="769"/>
      <c r="F24" s="769"/>
      <c r="G24" s="769"/>
      <c r="H24" s="189" t="s">
        <v>688</v>
      </c>
      <c r="I24" s="791"/>
      <c r="J24" s="788"/>
      <c r="K24" s="788"/>
      <c r="L24" s="797"/>
      <c r="M24" s="769"/>
      <c r="N24" s="769"/>
      <c r="O24" s="769"/>
      <c r="P24" s="769"/>
      <c r="Q24" s="769"/>
      <c r="R24" s="769"/>
      <c r="S24" s="769"/>
      <c r="T24" s="769"/>
      <c r="U24" s="769"/>
      <c r="V24" s="769"/>
      <c r="W24" s="769"/>
      <c r="X24" s="769"/>
      <c r="Y24" s="769"/>
    </row>
    <row r="25" spans="1:25" s="195" customFormat="1" ht="30" x14ac:dyDescent="0.2">
      <c r="A25" s="793"/>
      <c r="B25" s="784"/>
      <c r="C25" s="794"/>
      <c r="D25" s="769"/>
      <c r="E25" s="769"/>
      <c r="F25" s="769"/>
      <c r="G25" s="769"/>
      <c r="H25" s="189" t="s">
        <v>689</v>
      </c>
      <c r="I25" s="791"/>
      <c r="J25" s="788"/>
      <c r="K25" s="788"/>
      <c r="L25" s="797"/>
      <c r="M25" s="769"/>
      <c r="N25" s="769"/>
      <c r="O25" s="769"/>
      <c r="P25" s="769"/>
      <c r="Q25" s="769"/>
      <c r="R25" s="769"/>
      <c r="S25" s="769"/>
      <c r="T25" s="769"/>
      <c r="U25" s="769"/>
      <c r="V25" s="769"/>
      <c r="W25" s="769"/>
      <c r="X25" s="769"/>
      <c r="Y25" s="769"/>
    </row>
    <row r="26" spans="1:25" s="195" customFormat="1" ht="57" customHeight="1" x14ac:dyDescent="0.2">
      <c r="A26" s="29" t="s">
        <v>690</v>
      </c>
      <c r="B26" s="188" t="s">
        <v>691</v>
      </c>
      <c r="C26" s="12" t="s">
        <v>447</v>
      </c>
      <c r="D26" s="13">
        <v>0.05</v>
      </c>
      <c r="E26" s="13">
        <v>0.5</v>
      </c>
      <c r="F26" s="13">
        <v>0.5</v>
      </c>
      <c r="G26" s="13">
        <v>1</v>
      </c>
      <c r="H26" s="256" t="s">
        <v>65</v>
      </c>
      <c r="I26" s="32" t="s">
        <v>692</v>
      </c>
      <c r="J26" s="196">
        <v>42917</v>
      </c>
      <c r="K26" s="196">
        <v>43100</v>
      </c>
      <c r="L26" s="246">
        <v>0.1</v>
      </c>
      <c r="M26" s="13"/>
      <c r="N26" s="13"/>
      <c r="O26" s="229">
        <v>0.3</v>
      </c>
      <c r="P26" s="229">
        <v>0.3</v>
      </c>
      <c r="Q26" s="229">
        <v>0.25</v>
      </c>
      <c r="R26" s="229">
        <v>0.8</v>
      </c>
      <c r="S26" s="229">
        <v>0.5</v>
      </c>
      <c r="T26" s="229">
        <v>0.5</v>
      </c>
      <c r="U26" s="229">
        <v>0.75</v>
      </c>
      <c r="V26" s="229">
        <v>1</v>
      </c>
      <c r="W26" s="229">
        <v>1</v>
      </c>
      <c r="X26" s="229">
        <v>0.8</v>
      </c>
      <c r="Y26" s="229">
        <f>+AVERAGE(O26:X26)</f>
        <v>0.62</v>
      </c>
    </row>
    <row r="27" spans="1:25" s="195" customFormat="1" ht="90" x14ac:dyDescent="0.2">
      <c r="A27" s="197" t="s">
        <v>63</v>
      </c>
      <c r="B27" s="232" t="s">
        <v>102</v>
      </c>
      <c r="C27" s="237" t="s">
        <v>70</v>
      </c>
      <c r="D27" s="229">
        <v>0.05</v>
      </c>
      <c r="E27" s="229">
        <v>0.4</v>
      </c>
      <c r="F27" s="229">
        <v>1</v>
      </c>
      <c r="G27" s="229">
        <v>1</v>
      </c>
      <c r="H27" s="189" t="s">
        <v>64</v>
      </c>
      <c r="I27" s="234" t="s">
        <v>102</v>
      </c>
      <c r="J27" s="233">
        <v>42736</v>
      </c>
      <c r="K27" s="233">
        <v>43008</v>
      </c>
      <c r="L27" s="246">
        <v>0.05</v>
      </c>
      <c r="M27" s="229"/>
      <c r="N27" s="229"/>
      <c r="O27" s="247">
        <v>1</v>
      </c>
      <c r="P27" s="247">
        <v>1</v>
      </c>
      <c r="Q27" s="247">
        <v>0.4</v>
      </c>
      <c r="R27" s="247">
        <v>0.3</v>
      </c>
      <c r="S27" s="255">
        <v>0</v>
      </c>
      <c r="T27" s="247">
        <v>1</v>
      </c>
      <c r="U27" s="247">
        <v>1</v>
      </c>
      <c r="V27" s="247">
        <v>0.25</v>
      </c>
      <c r="W27" s="247">
        <v>1</v>
      </c>
      <c r="X27" s="247">
        <v>0.8</v>
      </c>
      <c r="Y27" s="247">
        <f>+AVERAGE(O27:X27)</f>
        <v>0.67499999999999993</v>
      </c>
    </row>
    <row r="28" spans="1:25" s="195" customFormat="1" ht="34.5" customHeight="1" x14ac:dyDescent="0.2">
      <c r="A28" s="243"/>
      <c r="B28" s="232"/>
      <c r="C28" s="232"/>
      <c r="D28" s="229">
        <f>+D18*$L$18+D20*$L$20+D23*$L$23+D26*$L$26+D27*$L$27</f>
        <v>0.2525</v>
      </c>
      <c r="E28" s="229">
        <f t="shared" ref="E28:F28" si="2">+E18*$L$18+E20*$L$20+E23*$L$23+E26*$L$26+E27*$L$27</f>
        <v>0.38000000000000006</v>
      </c>
      <c r="F28" s="229">
        <f t="shared" si="2"/>
        <v>0.45999999999999996</v>
      </c>
      <c r="G28" s="229">
        <f>+G18*$L$18+G20*$L$20+G23*$L$23+G26*$L$26+G27*$L$27</f>
        <v>0.55000000000000004</v>
      </c>
      <c r="H28" s="236"/>
      <c r="I28" s="188"/>
      <c r="J28" s="776" t="s">
        <v>734</v>
      </c>
      <c r="K28" s="776"/>
      <c r="L28" s="776"/>
      <c r="M28" s="229"/>
      <c r="N28" s="229"/>
      <c r="O28" s="244">
        <f>+$L$18*O18+$L$20*O20+$L$23*O23+$L$26*O26+$L$27*O27</f>
        <v>0.46625</v>
      </c>
      <c r="P28" s="244">
        <f t="shared" ref="P28:X28" si="3">+$L$18*P18+$L$20*P20+$L$23*P23+$L$26*P26+$L$27*P27</f>
        <v>0.42749999999999994</v>
      </c>
      <c r="Q28" s="244">
        <f t="shared" si="3"/>
        <v>0.35500000000000009</v>
      </c>
      <c r="R28" s="244">
        <f t="shared" si="3"/>
        <v>0.46750000000000003</v>
      </c>
      <c r="S28" s="244">
        <f t="shared" si="3"/>
        <v>0.35</v>
      </c>
      <c r="T28" s="244">
        <f t="shared" si="3"/>
        <v>0.41699999999999998</v>
      </c>
      <c r="U28" s="244">
        <f t="shared" si="3"/>
        <v>0.42749999999999999</v>
      </c>
      <c r="V28" s="244">
        <f t="shared" si="3"/>
        <v>0.29750000000000004</v>
      </c>
      <c r="W28" s="244">
        <f t="shared" si="3"/>
        <v>0.51</v>
      </c>
      <c r="X28" s="244">
        <f t="shared" si="3"/>
        <v>0.5</v>
      </c>
      <c r="Y28" s="245">
        <f>+AVERAGE(O28:X28)</f>
        <v>0.42182500000000001</v>
      </c>
    </row>
    <row r="29" spans="1:25" ht="35.25" customHeight="1" x14ac:dyDescent="0.2">
      <c r="A29" s="34" t="s">
        <v>50</v>
      </c>
      <c r="B29" s="773" t="s">
        <v>693</v>
      </c>
      <c r="C29" s="773"/>
      <c r="D29" s="773"/>
      <c r="E29" s="773"/>
      <c r="F29" s="773"/>
      <c r="G29" s="773"/>
      <c r="H29" s="773"/>
      <c r="I29" s="773"/>
      <c r="J29" s="773"/>
      <c r="K29" s="773"/>
      <c r="L29" s="773"/>
      <c r="M29" s="773"/>
      <c r="N29" s="773"/>
      <c r="O29" s="773"/>
      <c r="P29" s="773"/>
      <c r="Q29" s="773"/>
      <c r="R29" s="773"/>
      <c r="S29" s="773"/>
      <c r="T29" s="773"/>
      <c r="U29" s="773"/>
      <c r="V29" s="773"/>
      <c r="W29" s="773"/>
      <c r="X29" s="773"/>
      <c r="Y29" s="773"/>
    </row>
    <row r="30" spans="1:25" s="195" customFormat="1" ht="45" x14ac:dyDescent="0.2">
      <c r="A30" s="789" t="s">
        <v>446</v>
      </c>
      <c r="B30" s="784" t="s">
        <v>17</v>
      </c>
      <c r="C30" s="784" t="s">
        <v>72</v>
      </c>
      <c r="D30" s="769">
        <v>0.25</v>
      </c>
      <c r="E30" s="769">
        <v>0.5</v>
      </c>
      <c r="F30" s="769">
        <v>0.75</v>
      </c>
      <c r="G30" s="769">
        <v>1</v>
      </c>
      <c r="H30" s="236" t="s">
        <v>694</v>
      </c>
      <c r="I30" s="784" t="s">
        <v>695</v>
      </c>
      <c r="J30" s="788">
        <v>42736</v>
      </c>
      <c r="K30" s="788">
        <v>43100</v>
      </c>
      <c r="L30" s="783">
        <v>7.4999999999999997E-2</v>
      </c>
      <c r="M30" s="769"/>
      <c r="N30" s="769"/>
      <c r="O30" s="769">
        <v>0.75</v>
      </c>
      <c r="P30" s="769">
        <v>0.75</v>
      </c>
      <c r="Q30" s="775">
        <v>0.375</v>
      </c>
      <c r="R30" s="769">
        <v>0.75</v>
      </c>
      <c r="S30" s="769">
        <v>0.5</v>
      </c>
      <c r="T30" s="769">
        <v>0.5</v>
      </c>
      <c r="U30" s="769">
        <v>0.15</v>
      </c>
      <c r="V30" s="769">
        <v>0.5</v>
      </c>
      <c r="W30" s="769">
        <v>0.75</v>
      </c>
      <c r="X30" s="769">
        <v>1</v>
      </c>
      <c r="Y30" s="769">
        <f>+AVERAGE(O30:X33)</f>
        <v>0.60250000000000004</v>
      </c>
    </row>
    <row r="31" spans="1:25" s="195" customFormat="1" ht="45" x14ac:dyDescent="0.2">
      <c r="A31" s="790"/>
      <c r="B31" s="784"/>
      <c r="C31" s="784"/>
      <c r="D31" s="769"/>
      <c r="E31" s="769"/>
      <c r="F31" s="769"/>
      <c r="G31" s="769"/>
      <c r="H31" s="236" t="s">
        <v>456</v>
      </c>
      <c r="I31" s="784"/>
      <c r="J31" s="788"/>
      <c r="K31" s="788"/>
      <c r="L31" s="783"/>
      <c r="M31" s="769"/>
      <c r="N31" s="769"/>
      <c r="O31" s="769"/>
      <c r="P31" s="769"/>
      <c r="Q31" s="775"/>
      <c r="R31" s="769"/>
      <c r="S31" s="769"/>
      <c r="T31" s="769"/>
      <c r="U31" s="769"/>
      <c r="V31" s="769"/>
      <c r="W31" s="769"/>
      <c r="X31" s="769"/>
      <c r="Y31" s="769"/>
    </row>
    <row r="32" spans="1:25" s="195" customFormat="1" ht="30" x14ac:dyDescent="0.2">
      <c r="A32" s="790"/>
      <c r="B32" s="784"/>
      <c r="C32" s="784"/>
      <c r="D32" s="769"/>
      <c r="E32" s="769"/>
      <c r="F32" s="769"/>
      <c r="G32" s="769"/>
      <c r="H32" s="236" t="s">
        <v>62</v>
      </c>
      <c r="I32" s="784"/>
      <c r="J32" s="788"/>
      <c r="K32" s="788"/>
      <c r="L32" s="783"/>
      <c r="M32" s="769"/>
      <c r="N32" s="769"/>
      <c r="O32" s="769"/>
      <c r="P32" s="769"/>
      <c r="Q32" s="775"/>
      <c r="R32" s="769"/>
      <c r="S32" s="769"/>
      <c r="T32" s="769"/>
      <c r="U32" s="769"/>
      <c r="V32" s="769"/>
      <c r="W32" s="769"/>
      <c r="X32" s="769"/>
      <c r="Y32" s="769"/>
    </row>
    <row r="33" spans="1:25" s="195" customFormat="1" ht="30" x14ac:dyDescent="0.2">
      <c r="A33" s="790"/>
      <c r="B33" s="784"/>
      <c r="C33" s="784"/>
      <c r="D33" s="769"/>
      <c r="E33" s="769"/>
      <c r="F33" s="769"/>
      <c r="G33" s="769"/>
      <c r="H33" s="236" t="s">
        <v>457</v>
      </c>
      <c r="I33" s="784"/>
      <c r="J33" s="788"/>
      <c r="K33" s="788" t="s">
        <v>19</v>
      </c>
      <c r="L33" s="783"/>
      <c r="M33" s="769"/>
      <c r="N33" s="769"/>
      <c r="O33" s="769"/>
      <c r="P33" s="769"/>
      <c r="Q33" s="775"/>
      <c r="R33" s="769"/>
      <c r="S33" s="769"/>
      <c r="T33" s="769"/>
      <c r="U33" s="769"/>
      <c r="V33" s="769"/>
      <c r="W33" s="769"/>
      <c r="X33" s="769"/>
      <c r="Y33" s="769"/>
    </row>
    <row r="34" spans="1:25" s="195" customFormat="1" ht="45" x14ac:dyDescent="0.2">
      <c r="A34" s="785" t="s">
        <v>696</v>
      </c>
      <c r="B34" s="784" t="s">
        <v>697</v>
      </c>
      <c r="C34" s="784" t="s">
        <v>72</v>
      </c>
      <c r="D34" s="769">
        <v>0</v>
      </c>
      <c r="E34" s="769">
        <v>0</v>
      </c>
      <c r="F34" s="769">
        <v>0.5</v>
      </c>
      <c r="G34" s="769">
        <v>1</v>
      </c>
      <c r="H34" s="236" t="s">
        <v>698</v>
      </c>
      <c r="I34" s="784" t="s">
        <v>699</v>
      </c>
      <c r="J34" s="788">
        <v>42736</v>
      </c>
      <c r="K34" s="788">
        <v>43100</v>
      </c>
      <c r="L34" s="783">
        <v>7.4999999999999997E-2</v>
      </c>
      <c r="M34" s="769"/>
      <c r="N34" s="769"/>
      <c r="O34" s="769">
        <v>0.5</v>
      </c>
      <c r="P34" s="769">
        <v>0.8</v>
      </c>
      <c r="Q34" s="775">
        <v>0.5</v>
      </c>
      <c r="R34" s="769">
        <v>0.75</v>
      </c>
      <c r="S34" s="769">
        <v>1</v>
      </c>
      <c r="T34" s="769">
        <v>0.5</v>
      </c>
      <c r="U34" s="769">
        <v>0.15</v>
      </c>
      <c r="V34" s="769">
        <v>0.2</v>
      </c>
      <c r="W34" s="769">
        <v>0.5</v>
      </c>
      <c r="X34" s="769">
        <v>0.6</v>
      </c>
      <c r="Y34" s="769">
        <f>+AVERAGE(O34:X38)</f>
        <v>0.55000000000000004</v>
      </c>
    </row>
    <row r="35" spans="1:25" s="195" customFormat="1" ht="20.25" customHeight="1" x14ac:dyDescent="0.2">
      <c r="A35" s="786"/>
      <c r="B35" s="784"/>
      <c r="C35" s="784"/>
      <c r="D35" s="769"/>
      <c r="E35" s="769"/>
      <c r="F35" s="769"/>
      <c r="G35" s="769"/>
      <c r="H35" s="236" t="s">
        <v>700</v>
      </c>
      <c r="I35" s="784"/>
      <c r="J35" s="788"/>
      <c r="K35" s="788"/>
      <c r="L35" s="783"/>
      <c r="M35" s="769"/>
      <c r="N35" s="769"/>
      <c r="O35" s="769"/>
      <c r="P35" s="769"/>
      <c r="Q35" s="775"/>
      <c r="R35" s="769"/>
      <c r="S35" s="769"/>
      <c r="T35" s="769"/>
      <c r="U35" s="769"/>
      <c r="V35" s="769"/>
      <c r="W35" s="769"/>
      <c r="X35" s="769"/>
      <c r="Y35" s="769"/>
    </row>
    <row r="36" spans="1:25" s="195" customFormat="1" ht="20.25" customHeight="1" x14ac:dyDescent="0.2">
      <c r="A36" s="786"/>
      <c r="B36" s="784"/>
      <c r="C36" s="784"/>
      <c r="D36" s="769"/>
      <c r="E36" s="769"/>
      <c r="F36" s="769"/>
      <c r="G36" s="769"/>
      <c r="H36" s="236" t="s">
        <v>701</v>
      </c>
      <c r="I36" s="784"/>
      <c r="J36" s="788"/>
      <c r="K36" s="788"/>
      <c r="L36" s="783"/>
      <c r="M36" s="769"/>
      <c r="N36" s="769"/>
      <c r="O36" s="769"/>
      <c r="P36" s="769"/>
      <c r="Q36" s="775"/>
      <c r="R36" s="769"/>
      <c r="S36" s="769"/>
      <c r="T36" s="769"/>
      <c r="U36" s="769"/>
      <c r="V36" s="769"/>
      <c r="W36" s="769"/>
      <c r="X36" s="769"/>
      <c r="Y36" s="769"/>
    </row>
    <row r="37" spans="1:25" s="195" customFormat="1" ht="30" x14ac:dyDescent="0.2">
      <c r="A37" s="786"/>
      <c r="B37" s="784"/>
      <c r="C37" s="784"/>
      <c r="D37" s="769"/>
      <c r="E37" s="769"/>
      <c r="F37" s="769"/>
      <c r="G37" s="769"/>
      <c r="H37" s="236" t="s">
        <v>702</v>
      </c>
      <c r="I37" s="784"/>
      <c r="J37" s="788"/>
      <c r="K37" s="788"/>
      <c r="L37" s="783"/>
      <c r="M37" s="769"/>
      <c r="N37" s="769"/>
      <c r="O37" s="769"/>
      <c r="P37" s="769"/>
      <c r="Q37" s="775"/>
      <c r="R37" s="769"/>
      <c r="S37" s="769"/>
      <c r="T37" s="769"/>
      <c r="U37" s="769"/>
      <c r="V37" s="769"/>
      <c r="W37" s="769"/>
      <c r="X37" s="769"/>
      <c r="Y37" s="769"/>
    </row>
    <row r="38" spans="1:25" s="195" customFormat="1" ht="30" x14ac:dyDescent="0.2">
      <c r="A38" s="787"/>
      <c r="B38" s="784"/>
      <c r="C38" s="784"/>
      <c r="D38" s="769"/>
      <c r="E38" s="769"/>
      <c r="F38" s="769"/>
      <c r="G38" s="769"/>
      <c r="H38" s="236" t="s">
        <v>703</v>
      </c>
      <c r="I38" s="784"/>
      <c r="J38" s="788"/>
      <c r="K38" s="788"/>
      <c r="L38" s="783"/>
      <c r="M38" s="769"/>
      <c r="N38" s="769"/>
      <c r="O38" s="769"/>
      <c r="P38" s="769"/>
      <c r="Q38" s="775"/>
      <c r="R38" s="769"/>
      <c r="S38" s="769"/>
      <c r="T38" s="769"/>
      <c r="U38" s="769"/>
      <c r="V38" s="769"/>
      <c r="W38" s="769"/>
      <c r="X38" s="769"/>
      <c r="Y38" s="769"/>
    </row>
    <row r="39" spans="1:25" s="195" customFormat="1" ht="37.5" customHeight="1" x14ac:dyDescent="0.2">
      <c r="A39" s="243"/>
      <c r="B39" s="232"/>
      <c r="C39" s="232"/>
      <c r="D39" s="229">
        <f>+D30*$L$30+D34*$L$34</f>
        <v>1.8749999999999999E-2</v>
      </c>
      <c r="E39" s="229">
        <f t="shared" ref="E39:G39" si="4">+E30*$L$30+E34*$L$34</f>
        <v>3.7499999999999999E-2</v>
      </c>
      <c r="F39" s="229">
        <f t="shared" si="4"/>
        <v>9.375E-2</v>
      </c>
      <c r="G39" s="229">
        <f t="shared" si="4"/>
        <v>0.15</v>
      </c>
      <c r="H39" s="236"/>
      <c r="I39" s="188"/>
      <c r="J39" s="776" t="s">
        <v>734</v>
      </c>
      <c r="K39" s="776"/>
      <c r="L39" s="776"/>
      <c r="M39" s="229"/>
      <c r="N39" s="229"/>
      <c r="O39" s="244">
        <f>+$L$30*O30+$L$34*O34</f>
        <v>9.375E-2</v>
      </c>
      <c r="P39" s="244">
        <f t="shared" ref="P39:X39" si="5">+$L$30*P30+$L$34*P34</f>
        <v>0.11624999999999999</v>
      </c>
      <c r="Q39" s="244">
        <f t="shared" si="5"/>
        <v>6.5624999999999989E-2</v>
      </c>
      <c r="R39" s="244">
        <f t="shared" si="5"/>
        <v>0.11249999999999999</v>
      </c>
      <c r="S39" s="244">
        <f t="shared" si="5"/>
        <v>0.11249999999999999</v>
      </c>
      <c r="T39" s="244">
        <f t="shared" si="5"/>
        <v>7.4999999999999997E-2</v>
      </c>
      <c r="U39" s="244">
        <f t="shared" si="5"/>
        <v>2.2499999999999999E-2</v>
      </c>
      <c r="V39" s="244">
        <f t="shared" si="5"/>
        <v>5.2499999999999998E-2</v>
      </c>
      <c r="W39" s="244">
        <f t="shared" si="5"/>
        <v>9.375E-2</v>
      </c>
      <c r="X39" s="244">
        <f t="shared" si="5"/>
        <v>0.12</v>
      </c>
      <c r="Y39" s="245">
        <f>+AVERAGE(O39:X39)</f>
        <v>8.6437499999999987E-2</v>
      </c>
    </row>
    <row r="40" spans="1:25" ht="31.5" customHeight="1" x14ac:dyDescent="0.2">
      <c r="A40" s="34" t="s">
        <v>51</v>
      </c>
      <c r="B40" s="773" t="s">
        <v>458</v>
      </c>
      <c r="C40" s="773"/>
      <c r="D40" s="773"/>
      <c r="E40" s="773"/>
      <c r="F40" s="773"/>
      <c r="G40" s="773"/>
      <c r="H40" s="773"/>
      <c r="I40" s="773"/>
      <c r="J40" s="773"/>
      <c r="K40" s="773"/>
      <c r="L40" s="773"/>
      <c r="M40" s="773"/>
      <c r="N40" s="773"/>
      <c r="O40" s="773"/>
      <c r="P40" s="773"/>
      <c r="Q40" s="773"/>
      <c r="R40" s="773"/>
      <c r="S40" s="773"/>
      <c r="T40" s="773"/>
      <c r="U40" s="773"/>
      <c r="V40" s="773"/>
      <c r="W40" s="773"/>
      <c r="X40" s="773"/>
      <c r="Y40" s="773"/>
    </row>
    <row r="41" spans="1:25" s="195" customFormat="1" ht="21.75" customHeight="1" x14ac:dyDescent="0.2">
      <c r="A41" s="795" t="s">
        <v>704</v>
      </c>
      <c r="B41" s="769" t="s">
        <v>705</v>
      </c>
      <c r="C41" s="769" t="s">
        <v>72</v>
      </c>
      <c r="D41" s="769">
        <v>0.25</v>
      </c>
      <c r="E41" s="769">
        <v>0.5</v>
      </c>
      <c r="F41" s="769">
        <v>0.5</v>
      </c>
      <c r="G41" s="769">
        <v>1</v>
      </c>
      <c r="H41" s="235" t="s">
        <v>706</v>
      </c>
      <c r="I41" s="784" t="s">
        <v>707</v>
      </c>
      <c r="J41" s="788">
        <v>42917</v>
      </c>
      <c r="K41" s="788">
        <v>43100</v>
      </c>
      <c r="L41" s="783">
        <v>0.15</v>
      </c>
      <c r="M41" s="769"/>
      <c r="N41" s="769"/>
      <c r="O41" s="769">
        <v>0.5</v>
      </c>
      <c r="P41" s="774">
        <v>0</v>
      </c>
      <c r="Q41" s="769">
        <v>0.75</v>
      </c>
      <c r="R41" s="769">
        <v>0.5</v>
      </c>
      <c r="S41" s="769">
        <v>0.5</v>
      </c>
      <c r="T41" s="769">
        <v>0.5</v>
      </c>
      <c r="U41" s="769">
        <v>0.7</v>
      </c>
      <c r="V41" s="769">
        <v>0.5</v>
      </c>
      <c r="W41" s="769">
        <v>0.5</v>
      </c>
      <c r="X41" s="769">
        <v>0.5</v>
      </c>
      <c r="Y41" s="769">
        <f>+AVERAGE(O41:X44)</f>
        <v>0.495</v>
      </c>
    </row>
    <row r="42" spans="1:25" s="195" customFormat="1" ht="21.75" customHeight="1" x14ac:dyDescent="0.2">
      <c r="A42" s="795"/>
      <c r="B42" s="769"/>
      <c r="C42" s="769"/>
      <c r="D42" s="769"/>
      <c r="E42" s="769"/>
      <c r="F42" s="769"/>
      <c r="G42" s="769"/>
      <c r="H42" s="235" t="s">
        <v>708</v>
      </c>
      <c r="I42" s="784"/>
      <c r="J42" s="788"/>
      <c r="K42" s="788"/>
      <c r="L42" s="783"/>
      <c r="M42" s="769"/>
      <c r="N42" s="769"/>
      <c r="O42" s="769"/>
      <c r="P42" s="774"/>
      <c r="Q42" s="769"/>
      <c r="R42" s="769"/>
      <c r="S42" s="769"/>
      <c r="T42" s="769"/>
      <c r="U42" s="769"/>
      <c r="V42" s="769"/>
      <c r="W42" s="769"/>
      <c r="X42" s="769"/>
      <c r="Y42" s="769"/>
    </row>
    <row r="43" spans="1:25" s="195" customFormat="1" ht="21.75" customHeight="1" x14ac:dyDescent="0.2">
      <c r="A43" s="795"/>
      <c r="B43" s="769"/>
      <c r="C43" s="769"/>
      <c r="D43" s="769"/>
      <c r="E43" s="769"/>
      <c r="F43" s="769"/>
      <c r="G43" s="769"/>
      <c r="H43" s="235" t="s">
        <v>709</v>
      </c>
      <c r="I43" s="784"/>
      <c r="J43" s="788"/>
      <c r="K43" s="788"/>
      <c r="L43" s="783"/>
      <c r="M43" s="769"/>
      <c r="N43" s="769"/>
      <c r="O43" s="769"/>
      <c r="P43" s="774"/>
      <c r="Q43" s="769"/>
      <c r="R43" s="769"/>
      <c r="S43" s="769"/>
      <c r="T43" s="769"/>
      <c r="U43" s="769"/>
      <c r="V43" s="769"/>
      <c r="W43" s="769"/>
      <c r="X43" s="769"/>
      <c r="Y43" s="769"/>
    </row>
    <row r="44" spans="1:25" s="195" customFormat="1" ht="30" x14ac:dyDescent="0.2">
      <c r="A44" s="795"/>
      <c r="B44" s="769"/>
      <c r="C44" s="769"/>
      <c r="D44" s="769"/>
      <c r="E44" s="769"/>
      <c r="F44" s="769"/>
      <c r="G44" s="769"/>
      <c r="H44" s="36" t="s">
        <v>710</v>
      </c>
      <c r="I44" s="784"/>
      <c r="J44" s="788"/>
      <c r="K44" s="788"/>
      <c r="L44" s="783"/>
      <c r="M44" s="769"/>
      <c r="N44" s="769"/>
      <c r="O44" s="769"/>
      <c r="P44" s="774"/>
      <c r="Q44" s="769"/>
      <c r="R44" s="769"/>
      <c r="S44" s="769"/>
      <c r="T44" s="769"/>
      <c r="U44" s="769"/>
      <c r="V44" s="769"/>
      <c r="W44" s="769"/>
      <c r="X44" s="769"/>
      <c r="Y44" s="769"/>
    </row>
    <row r="45" spans="1:25" s="195" customFormat="1" ht="37.5" customHeight="1" x14ac:dyDescent="0.2">
      <c r="A45" s="243"/>
      <c r="B45" s="232"/>
      <c r="C45" s="232"/>
      <c r="D45" s="229">
        <f>+D41*$L$41</f>
        <v>3.7499999999999999E-2</v>
      </c>
      <c r="E45" s="229">
        <f t="shared" ref="E45:G45" si="6">+E41*$L$41</f>
        <v>7.4999999999999997E-2</v>
      </c>
      <c r="F45" s="229">
        <f t="shared" si="6"/>
        <v>7.4999999999999997E-2</v>
      </c>
      <c r="G45" s="229">
        <f t="shared" si="6"/>
        <v>0.15</v>
      </c>
      <c r="H45" s="236"/>
      <c r="I45" s="188"/>
      <c r="J45" s="776" t="s">
        <v>734</v>
      </c>
      <c r="K45" s="776"/>
      <c r="L45" s="776"/>
      <c r="M45" s="229"/>
      <c r="N45" s="229"/>
      <c r="O45" s="244">
        <f>+$L$10*O39+$L$13*O42</f>
        <v>9.3750000000000014E-3</v>
      </c>
      <c r="P45" s="244">
        <f t="shared" ref="P45:X45" si="7">+$L$10*P39+$L$13*P42</f>
        <v>1.1625E-2</v>
      </c>
      <c r="Q45" s="244">
        <f t="shared" si="7"/>
        <v>6.5624999999999989E-3</v>
      </c>
      <c r="R45" s="244">
        <f t="shared" si="7"/>
        <v>1.125E-2</v>
      </c>
      <c r="S45" s="244">
        <f t="shared" si="7"/>
        <v>1.125E-2</v>
      </c>
      <c r="T45" s="244">
        <f t="shared" si="7"/>
        <v>7.4999999999999997E-3</v>
      </c>
      <c r="U45" s="244">
        <f t="shared" si="7"/>
        <v>2.2499999999999998E-3</v>
      </c>
      <c r="V45" s="244">
        <f t="shared" si="7"/>
        <v>5.2500000000000003E-3</v>
      </c>
      <c r="W45" s="244">
        <f t="shared" si="7"/>
        <v>9.3750000000000014E-3</v>
      </c>
      <c r="X45" s="244">
        <f t="shared" si="7"/>
        <v>1.2E-2</v>
      </c>
      <c r="Y45" s="245">
        <f>+AVERAGE(O45:X45)</f>
        <v>8.6437499999999987E-3</v>
      </c>
    </row>
    <row r="47" spans="1:25" customFormat="1" ht="27" customHeight="1" x14ac:dyDescent="0.25">
      <c r="C47" s="253" t="s">
        <v>735</v>
      </c>
      <c r="D47" s="259">
        <f>+D16+D28+D39+D45</f>
        <v>0.32124999999999998</v>
      </c>
      <c r="E47" s="259">
        <f t="shared" ref="E47:G47" si="8">+E16+E28+E39+E45</f>
        <v>0.51750000000000007</v>
      </c>
      <c r="F47" s="259">
        <f t="shared" si="8"/>
        <v>0.71624999999999994</v>
      </c>
      <c r="G47" s="259">
        <f t="shared" si="8"/>
        <v>1</v>
      </c>
      <c r="J47" s="770" t="s">
        <v>736</v>
      </c>
      <c r="K47" s="771"/>
      <c r="L47" s="772"/>
      <c r="M47" s="248">
        <f>+M21+M35+M41+M45</f>
        <v>0</v>
      </c>
      <c r="N47" s="248">
        <f t="shared" ref="N47" si="9">+N21+N35+N41+N45</f>
        <v>0</v>
      </c>
      <c r="O47" s="259">
        <f>+O16+O28+O39+O45</f>
        <v>0.65687499999999999</v>
      </c>
      <c r="P47" s="259">
        <f t="shared" ref="P47:V47" si="10">+P16+P28+P39+P45</f>
        <v>0.67087499999999989</v>
      </c>
      <c r="Q47" s="259">
        <f t="shared" si="10"/>
        <v>0.50218750000000012</v>
      </c>
      <c r="R47" s="259">
        <f t="shared" si="10"/>
        <v>0.71124999999999994</v>
      </c>
      <c r="S47" s="259">
        <f t="shared" si="10"/>
        <v>0.58624999999999994</v>
      </c>
      <c r="T47" s="259">
        <f t="shared" si="10"/>
        <v>0.58949999999999991</v>
      </c>
      <c r="U47" s="259">
        <f t="shared" si="10"/>
        <v>0.56224999999999992</v>
      </c>
      <c r="V47" s="259">
        <f t="shared" si="10"/>
        <v>0.50525000000000009</v>
      </c>
      <c r="W47" s="259">
        <f t="shared" ref="W47:X47" si="11">+W16+W28+W39+W45</f>
        <v>0.70062500000000005</v>
      </c>
      <c r="X47" s="259">
        <f t="shared" si="11"/>
        <v>0.75949999999999995</v>
      </c>
    </row>
    <row r="48" spans="1:25" customFormat="1" ht="15" x14ac:dyDescent="0.25">
      <c r="C48" s="251"/>
      <c r="J48" s="252"/>
      <c r="K48" s="252"/>
      <c r="L48" s="252"/>
    </row>
    <row r="49" spans="3:24" customFormat="1" ht="30" customHeight="1" x14ac:dyDescent="0.25">
      <c r="C49" s="253" t="s">
        <v>737</v>
      </c>
      <c r="D49" s="260">
        <f>+D47*0.2</f>
        <v>6.4250000000000002E-2</v>
      </c>
      <c r="E49" s="260">
        <f t="shared" ref="E49:G49" si="12">+E47*0.2</f>
        <v>0.10350000000000002</v>
      </c>
      <c r="F49" s="260">
        <f t="shared" si="12"/>
        <v>0.14324999999999999</v>
      </c>
      <c r="G49" s="260">
        <f t="shared" si="12"/>
        <v>0.2</v>
      </c>
      <c r="J49" s="770" t="s">
        <v>738</v>
      </c>
      <c r="K49" s="771"/>
      <c r="L49" s="772"/>
      <c r="M49" s="250">
        <f>+M47*0.2</f>
        <v>0</v>
      </c>
      <c r="N49" s="250">
        <f t="shared" ref="N49:V49" si="13">+N47*0.2</f>
        <v>0</v>
      </c>
      <c r="O49" s="260">
        <f t="shared" si="13"/>
        <v>0.13137499999999999</v>
      </c>
      <c r="P49" s="260">
        <f t="shared" si="13"/>
        <v>0.13417499999999999</v>
      </c>
      <c r="Q49" s="260">
        <f t="shared" si="13"/>
        <v>0.10043750000000003</v>
      </c>
      <c r="R49" s="260">
        <f t="shared" si="13"/>
        <v>0.14224999999999999</v>
      </c>
      <c r="S49" s="260">
        <f t="shared" si="13"/>
        <v>0.11724999999999999</v>
      </c>
      <c r="T49" s="260">
        <f t="shared" si="13"/>
        <v>0.11789999999999999</v>
      </c>
      <c r="U49" s="260">
        <f t="shared" si="13"/>
        <v>0.11244999999999999</v>
      </c>
      <c r="V49" s="260">
        <f t="shared" si="13"/>
        <v>0.10105000000000003</v>
      </c>
      <c r="W49" s="260">
        <f t="shared" ref="W49:X49" si="14">+W47*0.2</f>
        <v>0.14012500000000003</v>
      </c>
      <c r="X49" s="260">
        <f t="shared" si="14"/>
        <v>0.15190000000000001</v>
      </c>
    </row>
  </sheetData>
  <mergeCells count="219">
    <mergeCell ref="G13:G15"/>
    <mergeCell ref="J13:J15"/>
    <mergeCell ref="K13:K15"/>
    <mergeCell ref="L13:L15"/>
    <mergeCell ref="B30:B33"/>
    <mergeCell ref="C30:C33"/>
    <mergeCell ref="D30:D33"/>
    <mergeCell ref="E30:E33"/>
    <mergeCell ref="J23:J25"/>
    <mergeCell ref="K23:K25"/>
    <mergeCell ref="L23:L25"/>
    <mergeCell ref="D23:D25"/>
    <mergeCell ref="H7:H8"/>
    <mergeCell ref="I7:I8"/>
    <mergeCell ref="J7:K7"/>
    <mergeCell ref="M7:N7"/>
    <mergeCell ref="A7:A8"/>
    <mergeCell ref="A10:A12"/>
    <mergeCell ref="B10:B12"/>
    <mergeCell ref="C10:C12"/>
    <mergeCell ref="D10:D12"/>
    <mergeCell ref="E10:E12"/>
    <mergeCell ref="F10:F12"/>
    <mergeCell ref="G10:G12"/>
    <mergeCell ref="L10:L12"/>
    <mergeCell ref="M10:M12"/>
    <mergeCell ref="N10:N12"/>
    <mergeCell ref="L7:L8"/>
    <mergeCell ref="C7:C8"/>
    <mergeCell ref="G20:G22"/>
    <mergeCell ref="I20:I22"/>
    <mergeCell ref="J20:J22"/>
    <mergeCell ref="K20:K22"/>
    <mergeCell ref="L20:L22"/>
    <mergeCell ref="F18:F19"/>
    <mergeCell ref="G18:G19"/>
    <mergeCell ref="I18:I19"/>
    <mergeCell ref="J18:J19"/>
    <mergeCell ref="K18:K19"/>
    <mergeCell ref="A41:A44"/>
    <mergeCell ref="B41:B44"/>
    <mergeCell ref="C41:C44"/>
    <mergeCell ref="D41:D44"/>
    <mergeCell ref="E41:E44"/>
    <mergeCell ref="M34:M38"/>
    <mergeCell ref="N34:N38"/>
    <mergeCell ref="M41:M44"/>
    <mergeCell ref="N41:N44"/>
    <mergeCell ref="F41:F44"/>
    <mergeCell ref="G41:G44"/>
    <mergeCell ref="I41:I44"/>
    <mergeCell ref="J41:J44"/>
    <mergeCell ref="K34:K38"/>
    <mergeCell ref="L34:L38"/>
    <mergeCell ref="G34:G38"/>
    <mergeCell ref="I34:I38"/>
    <mergeCell ref="J34:J38"/>
    <mergeCell ref="I30:I33"/>
    <mergeCell ref="J30:J33"/>
    <mergeCell ref="K30:K33"/>
    <mergeCell ref="A30:A33"/>
    <mergeCell ref="E23:E25"/>
    <mergeCell ref="F23:F25"/>
    <mergeCell ref="G23:G25"/>
    <mergeCell ref="I23:I25"/>
    <mergeCell ref="A23:A25"/>
    <mergeCell ref="B23:B25"/>
    <mergeCell ref="C23:C25"/>
    <mergeCell ref="F30:F33"/>
    <mergeCell ref="G30:G33"/>
    <mergeCell ref="C18:C19"/>
    <mergeCell ref="D18:D19"/>
    <mergeCell ref="E18:E19"/>
    <mergeCell ref="F13:F15"/>
    <mergeCell ref="A34:A38"/>
    <mergeCell ref="B34:B38"/>
    <mergeCell ref="C34:C38"/>
    <mergeCell ref="D34:D38"/>
    <mergeCell ref="E34:E38"/>
    <mergeCell ref="F34:F38"/>
    <mergeCell ref="A13:A15"/>
    <mergeCell ref="B13:B15"/>
    <mergeCell ref="C13:C15"/>
    <mergeCell ref="D13:D15"/>
    <mergeCell ref="E13:E15"/>
    <mergeCell ref="A20:A22"/>
    <mergeCell ref="B20:B22"/>
    <mergeCell ref="C20:C22"/>
    <mergeCell ref="D20:D22"/>
    <mergeCell ref="E20:E22"/>
    <mergeCell ref="F20:F22"/>
    <mergeCell ref="A18:A19"/>
    <mergeCell ref="B18:B19"/>
    <mergeCell ref="M23:M25"/>
    <mergeCell ref="N23:N25"/>
    <mergeCell ref="L41:L44"/>
    <mergeCell ref="M20:M22"/>
    <mergeCell ref="N20:N22"/>
    <mergeCell ref="L30:L33"/>
    <mergeCell ref="J39:L39"/>
    <mergeCell ref="M13:M15"/>
    <mergeCell ref="N13:N15"/>
    <mergeCell ref="M18:M19"/>
    <mergeCell ref="N18:N19"/>
    <mergeCell ref="K41:K44"/>
    <mergeCell ref="L18:L19"/>
    <mergeCell ref="M30:M33"/>
    <mergeCell ref="N30:N33"/>
    <mergeCell ref="Y7:Y8"/>
    <mergeCell ref="B6:Y6"/>
    <mergeCell ref="O10:O12"/>
    <mergeCell ref="P10:P12"/>
    <mergeCell ref="Q10:Q12"/>
    <mergeCell ref="R10:R12"/>
    <mergeCell ref="S10:S12"/>
    <mergeCell ref="T10:T12"/>
    <mergeCell ref="U10:U12"/>
    <mergeCell ref="V10:V12"/>
    <mergeCell ref="W10:W12"/>
    <mergeCell ref="X10:X12"/>
    <mergeCell ref="Y10:Y12"/>
    <mergeCell ref="O7:O8"/>
    <mergeCell ref="P7:P8"/>
    <mergeCell ref="Q7:Q8"/>
    <mergeCell ref="R7:R8"/>
    <mergeCell ref="S7:S8"/>
    <mergeCell ref="T7:T8"/>
    <mergeCell ref="U7:U8"/>
    <mergeCell ref="V7:V8"/>
    <mergeCell ref="W7:W8"/>
    <mergeCell ref="D7:G7"/>
    <mergeCell ref="B7:B8"/>
    <mergeCell ref="P13:P15"/>
    <mergeCell ref="Q13:Q15"/>
    <mergeCell ref="R13:R15"/>
    <mergeCell ref="S13:S15"/>
    <mergeCell ref="T13:T15"/>
    <mergeCell ref="U13:U15"/>
    <mergeCell ref="V13:V15"/>
    <mergeCell ref="W13:W15"/>
    <mergeCell ref="X7:X8"/>
    <mergeCell ref="X13:X15"/>
    <mergeCell ref="Y13:Y15"/>
    <mergeCell ref="J16:L16"/>
    <mergeCell ref="J28:L28"/>
    <mergeCell ref="O18:O19"/>
    <mergeCell ref="P18:P19"/>
    <mergeCell ref="Q18:Q19"/>
    <mergeCell ref="R18:R19"/>
    <mergeCell ref="S18:S19"/>
    <mergeCell ref="T18:T19"/>
    <mergeCell ref="U18:U19"/>
    <mergeCell ref="V18:V19"/>
    <mergeCell ref="W18:W19"/>
    <mergeCell ref="X18:X19"/>
    <mergeCell ref="Y18:Y19"/>
    <mergeCell ref="O20:O22"/>
    <mergeCell ref="P20:P22"/>
    <mergeCell ref="Q20:Q22"/>
    <mergeCell ref="R20:R22"/>
    <mergeCell ref="S20:S22"/>
    <mergeCell ref="T20:T22"/>
    <mergeCell ref="U20:U22"/>
    <mergeCell ref="V20:V22"/>
    <mergeCell ref="O13:O15"/>
    <mergeCell ref="W20:W22"/>
    <mergeCell ref="X20:X22"/>
    <mergeCell ref="Y20:Y22"/>
    <mergeCell ref="O23:O25"/>
    <mergeCell ref="P23:P25"/>
    <mergeCell ref="Q23:Q25"/>
    <mergeCell ref="R23:R25"/>
    <mergeCell ref="S23:S25"/>
    <mergeCell ref="T23:T25"/>
    <mergeCell ref="U23:U25"/>
    <mergeCell ref="V23:V25"/>
    <mergeCell ref="W23:W25"/>
    <mergeCell ref="X23:X25"/>
    <mergeCell ref="Y23:Y25"/>
    <mergeCell ref="T34:T38"/>
    <mergeCell ref="U34:U38"/>
    <mergeCell ref="V34:V38"/>
    <mergeCell ref="W34:W38"/>
    <mergeCell ref="X34:X38"/>
    <mergeCell ref="Y34:Y38"/>
    <mergeCell ref="J45:L45"/>
    <mergeCell ref="O30:O33"/>
    <mergeCell ref="P30:P33"/>
    <mergeCell ref="Q30:Q33"/>
    <mergeCell ref="R30:R33"/>
    <mergeCell ref="S30:S33"/>
    <mergeCell ref="T30:T33"/>
    <mergeCell ref="U30:U33"/>
    <mergeCell ref="V30:V33"/>
    <mergeCell ref="V41:V44"/>
    <mergeCell ref="W41:W44"/>
    <mergeCell ref="X41:X44"/>
    <mergeCell ref="Y41:Y44"/>
    <mergeCell ref="J47:L47"/>
    <mergeCell ref="J49:L49"/>
    <mergeCell ref="B9:Y9"/>
    <mergeCell ref="B17:Y17"/>
    <mergeCell ref="B29:Y29"/>
    <mergeCell ref="B40:Y40"/>
    <mergeCell ref="O41:O44"/>
    <mergeCell ref="P41:P44"/>
    <mergeCell ref="Q41:Q44"/>
    <mergeCell ref="R41:R44"/>
    <mergeCell ref="S41:S44"/>
    <mergeCell ref="T41:T44"/>
    <mergeCell ref="U41:U44"/>
    <mergeCell ref="W30:W33"/>
    <mergeCell ref="X30:X33"/>
    <mergeCell ref="Y30:Y33"/>
    <mergeCell ref="O34:O38"/>
    <mergeCell ref="P34:P38"/>
    <mergeCell ref="Q34:Q38"/>
    <mergeCell ref="R34:R38"/>
    <mergeCell ref="S34:S38"/>
  </mergeCells>
  <printOptions horizontalCentered="1" verticalCentered="1"/>
  <pageMargins left="1.3779527559055118" right="0.19685039370078741" top="0.39370078740157483" bottom="0.39370078740157483" header="0.31496062992125984" footer="0.31496062992125984"/>
  <pageSetup paperSize="14" scale="28" orientation="landscape"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Y39"/>
  <sheetViews>
    <sheetView zoomScale="70" zoomScaleNormal="70" workbookViewId="0">
      <pane ySplit="8" topLeftCell="A36" activePane="bottomLeft" state="frozen"/>
      <selection pane="bottomLeft" activeCell="A22" sqref="A22:XFD22"/>
    </sheetView>
  </sheetViews>
  <sheetFormatPr baseColWidth="10" defaultRowHeight="15" x14ac:dyDescent="0.25"/>
  <cols>
    <col min="1" max="1" width="50.5703125" customWidth="1"/>
    <col min="2" max="2" width="32.28515625" style="28" customWidth="1"/>
    <col min="3" max="3" width="30.5703125" customWidth="1"/>
    <col min="4" max="5" width="10" hidden="1" customWidth="1"/>
    <col min="6" max="6" width="10" customWidth="1"/>
    <col min="7" max="7" width="10" hidden="1" customWidth="1"/>
    <col min="8" max="8" width="34.42578125" customWidth="1"/>
    <col min="9" max="9" width="25.140625" customWidth="1"/>
    <col min="10" max="11" width="13.28515625" customWidth="1"/>
    <col min="12" max="12" width="16" customWidth="1"/>
    <col min="13" max="14" width="0" hidden="1" customWidth="1"/>
  </cols>
  <sheetData>
    <row r="1" spans="1:25" x14ac:dyDescent="0.25">
      <c r="A1" s="28"/>
      <c r="B1"/>
    </row>
    <row r="2" spans="1:25" x14ac:dyDescent="0.25">
      <c r="A2" s="28"/>
      <c r="B2"/>
    </row>
    <row r="3" spans="1:25" ht="47.25" customHeight="1" x14ac:dyDescent="0.25">
      <c r="A3" s="28"/>
      <c r="B3"/>
      <c r="E3" s="73" t="s">
        <v>473</v>
      </c>
      <c r="F3" s="73"/>
      <c r="G3" s="73"/>
      <c r="H3" s="73"/>
      <c r="I3" s="70"/>
    </row>
    <row r="4" spans="1:25" ht="46.5" customHeight="1" x14ac:dyDescent="0.25">
      <c r="A4" s="28"/>
      <c r="B4"/>
      <c r="E4" s="70"/>
      <c r="F4" s="70"/>
      <c r="G4" s="70"/>
      <c r="H4" s="70"/>
      <c r="I4" s="70"/>
    </row>
    <row r="6" spans="1:25" ht="45.75" customHeight="1" x14ac:dyDescent="0.25">
      <c r="A6" s="201" t="s">
        <v>21</v>
      </c>
      <c r="B6" s="811" t="s">
        <v>22</v>
      </c>
      <c r="C6" s="812"/>
      <c r="D6" s="812"/>
      <c r="E6" s="812"/>
      <c r="F6" s="812"/>
      <c r="G6" s="812"/>
      <c r="H6" s="812"/>
      <c r="I6" s="812"/>
      <c r="J6" s="812"/>
      <c r="K6" s="812"/>
      <c r="L6" s="812"/>
      <c r="M6" s="812"/>
      <c r="N6" s="812"/>
      <c r="O6" s="812"/>
      <c r="P6" s="812"/>
      <c r="Q6" s="812"/>
      <c r="R6" s="812"/>
      <c r="S6" s="812"/>
      <c r="T6" s="812"/>
      <c r="U6" s="812"/>
      <c r="V6" s="812"/>
      <c r="W6" s="812"/>
      <c r="X6" s="812"/>
      <c r="Y6" s="812"/>
    </row>
    <row r="7" spans="1:25" ht="71.25" customHeight="1" x14ac:dyDescent="0.25">
      <c r="A7" s="801" t="s">
        <v>18</v>
      </c>
      <c r="B7" s="800" t="s">
        <v>2</v>
      </c>
      <c r="C7" s="800" t="s">
        <v>3</v>
      </c>
      <c r="D7" s="800" t="s">
        <v>4</v>
      </c>
      <c r="E7" s="800"/>
      <c r="F7" s="800"/>
      <c r="G7" s="800"/>
      <c r="H7" s="800" t="s">
        <v>5</v>
      </c>
      <c r="I7" s="800" t="s">
        <v>6</v>
      </c>
      <c r="J7" s="800" t="s">
        <v>57</v>
      </c>
      <c r="K7" s="800"/>
      <c r="L7" s="800" t="s">
        <v>7</v>
      </c>
      <c r="M7" s="569" t="s">
        <v>466</v>
      </c>
      <c r="N7" s="569"/>
      <c r="O7" s="779" t="s">
        <v>461</v>
      </c>
      <c r="P7" s="779" t="s">
        <v>462</v>
      </c>
      <c r="Q7" s="779" t="s">
        <v>729</v>
      </c>
      <c r="R7" s="779" t="s">
        <v>463</v>
      </c>
      <c r="S7" s="779" t="s">
        <v>730</v>
      </c>
      <c r="T7" s="779" t="s">
        <v>464</v>
      </c>
      <c r="U7" s="779" t="s">
        <v>221</v>
      </c>
      <c r="V7" s="779" t="s">
        <v>731</v>
      </c>
      <c r="W7" s="779" t="s">
        <v>465</v>
      </c>
      <c r="X7" s="779" t="s">
        <v>732</v>
      </c>
      <c r="Y7" s="780" t="s">
        <v>733</v>
      </c>
    </row>
    <row r="8" spans="1:25" ht="74.25" customHeight="1" x14ac:dyDescent="0.25">
      <c r="A8" s="802"/>
      <c r="B8" s="800"/>
      <c r="C8" s="800"/>
      <c r="D8" s="5" t="s">
        <v>8</v>
      </c>
      <c r="E8" s="5" t="s">
        <v>9</v>
      </c>
      <c r="F8" s="5" t="s">
        <v>10</v>
      </c>
      <c r="G8" s="5" t="s">
        <v>11</v>
      </c>
      <c r="H8" s="800"/>
      <c r="I8" s="800"/>
      <c r="J8" s="59" t="s">
        <v>12</v>
      </c>
      <c r="K8" s="59" t="s">
        <v>13</v>
      </c>
      <c r="L8" s="800"/>
      <c r="M8" s="65" t="s">
        <v>8</v>
      </c>
      <c r="N8" s="65" t="s">
        <v>9</v>
      </c>
      <c r="O8" s="779"/>
      <c r="P8" s="779"/>
      <c r="Q8" s="779"/>
      <c r="R8" s="779"/>
      <c r="S8" s="779"/>
      <c r="T8" s="779"/>
      <c r="U8" s="779"/>
      <c r="V8" s="779"/>
      <c r="W8" s="779"/>
      <c r="X8" s="779"/>
      <c r="Y8" s="780"/>
    </row>
    <row r="9" spans="1:25" ht="29.25" customHeight="1" x14ac:dyDescent="0.25">
      <c r="A9" s="199" t="s">
        <v>1</v>
      </c>
      <c r="B9" s="813" t="s">
        <v>52</v>
      </c>
      <c r="C9" s="813"/>
      <c r="D9" s="813"/>
      <c r="E9" s="813"/>
      <c r="F9" s="813"/>
      <c r="G9" s="813"/>
      <c r="H9" s="813"/>
      <c r="I9" s="813"/>
      <c r="J9" s="813"/>
      <c r="K9" s="813"/>
      <c r="L9" s="813"/>
      <c r="M9" s="813"/>
      <c r="N9" s="813"/>
      <c r="O9" s="813"/>
      <c r="P9" s="813"/>
      <c r="Q9" s="813"/>
      <c r="R9" s="813"/>
      <c r="S9" s="813"/>
      <c r="T9" s="813"/>
      <c r="U9" s="813"/>
      <c r="V9" s="813"/>
      <c r="W9" s="813"/>
      <c r="X9" s="813"/>
      <c r="Y9" s="813"/>
    </row>
    <row r="10" spans="1:25" ht="60" x14ac:dyDescent="0.25">
      <c r="A10" s="816" t="s">
        <v>711</v>
      </c>
      <c r="B10" s="818" t="s">
        <v>712</v>
      </c>
      <c r="C10" s="818" t="s">
        <v>713</v>
      </c>
      <c r="D10" s="806">
        <v>0.25</v>
      </c>
      <c r="E10" s="806">
        <v>0.5</v>
      </c>
      <c r="F10" s="806">
        <v>0.75</v>
      </c>
      <c r="G10" s="806">
        <v>1</v>
      </c>
      <c r="H10" s="239" t="s">
        <v>714</v>
      </c>
      <c r="I10" s="257" t="s">
        <v>715</v>
      </c>
      <c r="J10" s="824">
        <v>42736</v>
      </c>
      <c r="K10" s="824">
        <v>43100</v>
      </c>
      <c r="L10" s="826">
        <v>0.4</v>
      </c>
      <c r="M10" s="806"/>
      <c r="N10" s="806"/>
      <c r="O10" s="806">
        <v>0.75</v>
      </c>
      <c r="P10" s="806">
        <v>0.75</v>
      </c>
      <c r="Q10" s="806">
        <v>0.8</v>
      </c>
      <c r="R10" s="806">
        <v>0.8</v>
      </c>
      <c r="S10" s="809"/>
      <c r="T10" s="806">
        <v>0.6</v>
      </c>
      <c r="U10" s="806">
        <v>0.75</v>
      </c>
      <c r="V10" s="806">
        <v>0.75</v>
      </c>
      <c r="W10" s="806">
        <v>0.75</v>
      </c>
      <c r="X10" s="806">
        <v>0.9</v>
      </c>
      <c r="Y10" s="806">
        <f>+AVERAGE(O10:X14)</f>
        <v>0.76111111111111107</v>
      </c>
    </row>
    <row r="11" spans="1:25" ht="45" x14ac:dyDescent="0.25">
      <c r="A11" s="816"/>
      <c r="B11" s="818"/>
      <c r="C11" s="818"/>
      <c r="D11" s="806"/>
      <c r="E11" s="806"/>
      <c r="F11" s="806"/>
      <c r="G11" s="806"/>
      <c r="H11" s="184" t="s">
        <v>716</v>
      </c>
      <c r="I11" s="32" t="s">
        <v>717</v>
      </c>
      <c r="J11" s="824"/>
      <c r="K11" s="824"/>
      <c r="L11" s="826"/>
      <c r="M11" s="806"/>
      <c r="N11" s="806"/>
      <c r="O11" s="806"/>
      <c r="P11" s="806"/>
      <c r="Q11" s="806"/>
      <c r="R11" s="806"/>
      <c r="S11" s="809"/>
      <c r="T11" s="806"/>
      <c r="U11" s="806"/>
      <c r="V11" s="806"/>
      <c r="W11" s="806"/>
      <c r="X11" s="806"/>
      <c r="Y11" s="806"/>
    </row>
    <row r="12" spans="1:25" ht="75" x14ac:dyDescent="0.25">
      <c r="A12" s="816"/>
      <c r="B12" s="818"/>
      <c r="C12" s="818"/>
      <c r="D12" s="806"/>
      <c r="E12" s="806"/>
      <c r="F12" s="806"/>
      <c r="G12" s="806"/>
      <c r="H12" s="184" t="s">
        <v>718</v>
      </c>
      <c r="I12" s="32" t="s">
        <v>719</v>
      </c>
      <c r="J12" s="824"/>
      <c r="K12" s="824"/>
      <c r="L12" s="826"/>
      <c r="M12" s="806"/>
      <c r="N12" s="806"/>
      <c r="O12" s="806"/>
      <c r="P12" s="806"/>
      <c r="Q12" s="806"/>
      <c r="R12" s="806"/>
      <c r="S12" s="809"/>
      <c r="T12" s="806"/>
      <c r="U12" s="806"/>
      <c r="V12" s="806"/>
      <c r="W12" s="806"/>
      <c r="X12" s="806"/>
      <c r="Y12" s="806"/>
    </row>
    <row r="13" spans="1:25" ht="75" x14ac:dyDescent="0.25">
      <c r="A13" s="816"/>
      <c r="B13" s="818"/>
      <c r="C13" s="818"/>
      <c r="D13" s="806"/>
      <c r="E13" s="806"/>
      <c r="F13" s="806"/>
      <c r="G13" s="806"/>
      <c r="H13" s="184" t="s">
        <v>720</v>
      </c>
      <c r="I13" s="19" t="s">
        <v>721</v>
      </c>
      <c r="J13" s="824"/>
      <c r="K13" s="824"/>
      <c r="L13" s="826"/>
      <c r="M13" s="806"/>
      <c r="N13" s="806"/>
      <c r="O13" s="806"/>
      <c r="P13" s="806"/>
      <c r="Q13" s="806"/>
      <c r="R13" s="806"/>
      <c r="S13" s="809"/>
      <c r="T13" s="806"/>
      <c r="U13" s="806"/>
      <c r="V13" s="806"/>
      <c r="W13" s="806"/>
      <c r="X13" s="806"/>
      <c r="Y13" s="806"/>
    </row>
    <row r="14" spans="1:25" ht="45" x14ac:dyDescent="0.25">
      <c r="A14" s="817"/>
      <c r="B14" s="819"/>
      <c r="C14" s="819"/>
      <c r="D14" s="807"/>
      <c r="E14" s="807"/>
      <c r="F14" s="807"/>
      <c r="G14" s="807"/>
      <c r="H14" s="184" t="s">
        <v>722</v>
      </c>
      <c r="I14" s="19" t="s">
        <v>723</v>
      </c>
      <c r="J14" s="825"/>
      <c r="K14" s="825"/>
      <c r="L14" s="827"/>
      <c r="M14" s="807"/>
      <c r="N14" s="807"/>
      <c r="O14" s="807"/>
      <c r="P14" s="807"/>
      <c r="Q14" s="807"/>
      <c r="R14" s="807"/>
      <c r="S14" s="810"/>
      <c r="T14" s="807"/>
      <c r="U14" s="807"/>
      <c r="V14" s="807"/>
      <c r="W14" s="807"/>
      <c r="X14" s="807"/>
      <c r="Y14" s="807"/>
    </row>
    <row r="15" spans="1:25" s="195" customFormat="1" ht="37.5" customHeight="1" x14ac:dyDescent="0.2">
      <c r="A15" s="243"/>
      <c r="B15" s="232"/>
      <c r="C15" s="232"/>
      <c r="D15" s="229">
        <f>+D12*$L$13</f>
        <v>0</v>
      </c>
      <c r="E15" s="229">
        <f t="shared" ref="E15" si="0">+E12*$L$13</f>
        <v>0</v>
      </c>
      <c r="F15" s="258">
        <f>+F10*L10</f>
        <v>0.30000000000000004</v>
      </c>
      <c r="G15" s="229">
        <f>+G12*$L$13+G9*$L$10</f>
        <v>0</v>
      </c>
      <c r="H15" s="236"/>
      <c r="I15" s="188"/>
      <c r="J15" s="776" t="s">
        <v>734</v>
      </c>
      <c r="K15" s="776"/>
      <c r="L15" s="776"/>
      <c r="M15" s="229"/>
      <c r="N15" s="229"/>
      <c r="O15" s="244">
        <f>+$L$10*O10</f>
        <v>0.30000000000000004</v>
      </c>
      <c r="P15" s="244">
        <f t="shared" ref="P15:X15" si="1">+$L$10*P10</f>
        <v>0.30000000000000004</v>
      </c>
      <c r="Q15" s="244">
        <f t="shared" si="1"/>
        <v>0.32000000000000006</v>
      </c>
      <c r="R15" s="244">
        <f t="shared" si="1"/>
        <v>0.32000000000000006</v>
      </c>
      <c r="S15" s="244">
        <f t="shared" si="1"/>
        <v>0</v>
      </c>
      <c r="T15" s="244">
        <f t="shared" si="1"/>
        <v>0.24</v>
      </c>
      <c r="U15" s="244">
        <f t="shared" si="1"/>
        <v>0.30000000000000004</v>
      </c>
      <c r="V15" s="244">
        <f t="shared" si="1"/>
        <v>0.30000000000000004</v>
      </c>
      <c r="W15" s="244">
        <f t="shared" si="1"/>
        <v>0.30000000000000004</v>
      </c>
      <c r="X15" s="244">
        <f t="shared" si="1"/>
        <v>0.36000000000000004</v>
      </c>
      <c r="Y15" s="245">
        <f>+AVERAGE(O15:X15)</f>
        <v>0.27399999999999997</v>
      </c>
    </row>
    <row r="16" spans="1:25" ht="24" customHeight="1" x14ac:dyDescent="0.25">
      <c r="A16" s="25" t="s">
        <v>14</v>
      </c>
      <c r="B16" s="814" t="s">
        <v>39</v>
      </c>
      <c r="C16" s="815"/>
      <c r="D16" s="815"/>
      <c r="E16" s="815"/>
      <c r="F16" s="815"/>
      <c r="G16" s="815"/>
      <c r="H16" s="815"/>
      <c r="I16" s="815"/>
      <c r="J16" s="815"/>
      <c r="K16" s="815"/>
      <c r="L16" s="815"/>
      <c r="M16" s="815"/>
      <c r="N16" s="815"/>
      <c r="O16" s="815"/>
      <c r="P16" s="815"/>
      <c r="Q16" s="815"/>
      <c r="R16" s="815"/>
      <c r="S16" s="815"/>
      <c r="T16" s="815"/>
      <c r="U16" s="815"/>
      <c r="V16" s="815"/>
      <c r="W16" s="815"/>
      <c r="X16" s="815"/>
      <c r="Y16" s="815"/>
    </row>
    <row r="17" spans="1:25" ht="90" x14ac:dyDescent="0.25">
      <c r="A17" s="182" t="s">
        <v>40</v>
      </c>
      <c r="B17" s="184" t="s">
        <v>44</v>
      </c>
      <c r="C17" s="12" t="s">
        <v>68</v>
      </c>
      <c r="D17" s="180">
        <v>0.25</v>
      </c>
      <c r="E17" s="180">
        <v>0.5</v>
      </c>
      <c r="F17" s="805">
        <v>0.75</v>
      </c>
      <c r="G17" s="180">
        <v>1</v>
      </c>
      <c r="H17" s="182" t="s">
        <v>76</v>
      </c>
      <c r="I17" s="182" t="s">
        <v>132</v>
      </c>
      <c r="J17" s="172">
        <v>42736</v>
      </c>
      <c r="K17" s="172">
        <v>43100</v>
      </c>
      <c r="L17" s="828">
        <v>0.3</v>
      </c>
      <c r="M17" s="180"/>
      <c r="N17" s="180"/>
      <c r="O17" s="805">
        <v>0.9</v>
      </c>
      <c r="P17" s="805">
        <v>0.92</v>
      </c>
      <c r="Q17" s="805">
        <v>0.75</v>
      </c>
      <c r="R17" s="805">
        <v>1</v>
      </c>
      <c r="S17" s="805">
        <v>1</v>
      </c>
      <c r="T17" s="805">
        <v>1</v>
      </c>
      <c r="U17" s="805">
        <v>0.71</v>
      </c>
      <c r="V17" s="805">
        <v>0.72</v>
      </c>
      <c r="W17" s="805">
        <v>0.88</v>
      </c>
      <c r="X17" s="805">
        <v>0.9</v>
      </c>
      <c r="Y17" s="805">
        <f>+AVERAGE(O17:X21)</f>
        <v>0.87799999999999989</v>
      </c>
    </row>
    <row r="18" spans="1:25" ht="75" x14ac:dyDescent="0.25">
      <c r="A18" s="182" t="s">
        <v>24</v>
      </c>
      <c r="B18" s="184" t="s">
        <v>77</v>
      </c>
      <c r="C18" s="12" t="s">
        <v>67</v>
      </c>
      <c r="D18" s="180">
        <v>0.25</v>
      </c>
      <c r="E18" s="180">
        <v>0.5</v>
      </c>
      <c r="F18" s="806"/>
      <c r="G18" s="180">
        <v>1</v>
      </c>
      <c r="H18" s="182" t="s">
        <v>82</v>
      </c>
      <c r="I18" s="182" t="s">
        <v>83</v>
      </c>
      <c r="J18" s="172">
        <v>42736</v>
      </c>
      <c r="K18" s="172">
        <v>43100</v>
      </c>
      <c r="L18" s="826"/>
      <c r="M18" s="180"/>
      <c r="N18" s="180"/>
      <c r="O18" s="806"/>
      <c r="P18" s="806"/>
      <c r="Q18" s="806"/>
      <c r="R18" s="806"/>
      <c r="S18" s="806"/>
      <c r="T18" s="806"/>
      <c r="U18" s="806"/>
      <c r="V18" s="806"/>
      <c r="W18" s="806"/>
      <c r="X18" s="806"/>
      <c r="Y18" s="806"/>
    </row>
    <row r="19" spans="1:25" ht="45" x14ac:dyDescent="0.25">
      <c r="A19" s="182" t="s">
        <v>78</v>
      </c>
      <c r="B19" s="26" t="s">
        <v>79</v>
      </c>
      <c r="C19" s="22" t="s">
        <v>86</v>
      </c>
      <c r="D19" s="181">
        <v>0.25</v>
      </c>
      <c r="E19" s="181">
        <v>0.5</v>
      </c>
      <c r="F19" s="806"/>
      <c r="G19" s="181">
        <v>1</v>
      </c>
      <c r="H19" s="182" t="s">
        <v>80</v>
      </c>
      <c r="I19" s="182" t="s">
        <v>89</v>
      </c>
      <c r="J19" s="172">
        <v>42736</v>
      </c>
      <c r="K19" s="172">
        <v>43100</v>
      </c>
      <c r="L19" s="826"/>
      <c r="M19" s="181"/>
      <c r="N19" s="181"/>
      <c r="O19" s="806"/>
      <c r="P19" s="806"/>
      <c r="Q19" s="806"/>
      <c r="R19" s="806"/>
      <c r="S19" s="806"/>
      <c r="T19" s="806"/>
      <c r="U19" s="806"/>
      <c r="V19" s="806"/>
      <c r="W19" s="806"/>
      <c r="X19" s="806"/>
      <c r="Y19" s="806"/>
    </row>
    <row r="20" spans="1:25" ht="45" x14ac:dyDescent="0.25">
      <c r="A20" s="198" t="s">
        <v>88</v>
      </c>
      <c r="B20" s="26" t="s">
        <v>87</v>
      </c>
      <c r="C20" s="22" t="s">
        <v>66</v>
      </c>
      <c r="D20" s="181">
        <v>0.25</v>
      </c>
      <c r="E20" s="181">
        <v>0.5</v>
      </c>
      <c r="F20" s="806"/>
      <c r="G20" s="181">
        <v>1</v>
      </c>
      <c r="H20" s="198" t="s">
        <v>101</v>
      </c>
      <c r="I20" s="198" t="s">
        <v>87</v>
      </c>
      <c r="J20" s="172">
        <v>42736</v>
      </c>
      <c r="K20" s="172">
        <v>43100</v>
      </c>
      <c r="L20" s="826"/>
      <c r="M20" s="181"/>
      <c r="N20" s="181"/>
      <c r="O20" s="806"/>
      <c r="P20" s="806"/>
      <c r="Q20" s="806"/>
      <c r="R20" s="806"/>
      <c r="S20" s="806"/>
      <c r="T20" s="806"/>
      <c r="U20" s="806"/>
      <c r="V20" s="806"/>
      <c r="W20" s="806"/>
      <c r="X20" s="806"/>
      <c r="Y20" s="806"/>
    </row>
    <row r="21" spans="1:25" ht="45" x14ac:dyDescent="0.25">
      <c r="A21" s="182" t="s">
        <v>25</v>
      </c>
      <c r="B21" s="26" t="s">
        <v>85</v>
      </c>
      <c r="C21" s="26" t="s">
        <v>69</v>
      </c>
      <c r="D21" s="181">
        <v>0.25</v>
      </c>
      <c r="E21" s="181">
        <v>0.5</v>
      </c>
      <c r="F21" s="807"/>
      <c r="G21" s="181">
        <v>1</v>
      </c>
      <c r="H21" s="182" t="s">
        <v>84</v>
      </c>
      <c r="I21" s="182" t="s">
        <v>81</v>
      </c>
      <c r="J21" s="172">
        <v>42736</v>
      </c>
      <c r="K21" s="172">
        <v>43100</v>
      </c>
      <c r="L21" s="827"/>
      <c r="M21" s="181"/>
      <c r="N21" s="181"/>
      <c r="O21" s="807"/>
      <c r="P21" s="807"/>
      <c r="Q21" s="807"/>
      <c r="R21" s="807"/>
      <c r="S21" s="807"/>
      <c r="T21" s="807"/>
      <c r="U21" s="807"/>
      <c r="V21" s="807"/>
      <c r="W21" s="807"/>
      <c r="X21" s="807"/>
      <c r="Y21" s="807"/>
    </row>
    <row r="22" spans="1:25" s="195" customFormat="1" ht="37.5" customHeight="1" x14ac:dyDescent="0.2">
      <c r="A22" s="243"/>
      <c r="B22" s="232"/>
      <c r="C22" s="232"/>
      <c r="D22" s="229">
        <f>+D19*$L$13</f>
        <v>0</v>
      </c>
      <c r="E22" s="229">
        <f t="shared" ref="E22" si="2">+E19*$L$13</f>
        <v>0</v>
      </c>
      <c r="F22" s="258">
        <f>+F17*$L$17</f>
        <v>0.22499999999999998</v>
      </c>
      <c r="G22" s="229">
        <f>+G19*$L$13+G16*$L$10</f>
        <v>0</v>
      </c>
      <c r="H22" s="236"/>
      <c r="I22" s="188"/>
      <c r="J22" s="776" t="s">
        <v>734</v>
      </c>
      <c r="K22" s="776"/>
      <c r="L22" s="776"/>
      <c r="M22" s="229"/>
      <c r="N22" s="229"/>
      <c r="O22" s="244">
        <f>+$L$17*O17</f>
        <v>0.27</v>
      </c>
      <c r="P22" s="244">
        <f t="shared" ref="P22:X22" si="3">+$L$17*P17</f>
        <v>0.27600000000000002</v>
      </c>
      <c r="Q22" s="244">
        <f t="shared" si="3"/>
        <v>0.22499999999999998</v>
      </c>
      <c r="R22" s="244">
        <f t="shared" si="3"/>
        <v>0.3</v>
      </c>
      <c r="S22" s="244">
        <f t="shared" si="3"/>
        <v>0.3</v>
      </c>
      <c r="T22" s="244">
        <f t="shared" si="3"/>
        <v>0.3</v>
      </c>
      <c r="U22" s="244">
        <f t="shared" si="3"/>
        <v>0.21299999999999999</v>
      </c>
      <c r="V22" s="244">
        <f t="shared" si="3"/>
        <v>0.216</v>
      </c>
      <c r="W22" s="244">
        <f t="shared" si="3"/>
        <v>0.26400000000000001</v>
      </c>
      <c r="X22" s="244">
        <f t="shared" si="3"/>
        <v>0.27</v>
      </c>
      <c r="Y22" s="245">
        <f>+AVERAGE(O22:X22)</f>
        <v>0.26339999999999997</v>
      </c>
    </row>
    <row r="23" spans="1:25" ht="27.75" customHeight="1" x14ac:dyDescent="0.25">
      <c r="A23" s="25" t="s">
        <v>15</v>
      </c>
      <c r="B23" s="814" t="s">
        <v>41</v>
      </c>
      <c r="C23" s="815"/>
      <c r="D23" s="815"/>
      <c r="E23" s="815"/>
      <c r="F23" s="815"/>
      <c r="G23" s="815"/>
      <c r="H23" s="815"/>
      <c r="I23" s="815"/>
      <c r="J23" s="815"/>
      <c r="K23" s="815"/>
      <c r="L23" s="815"/>
      <c r="M23" s="815"/>
      <c r="N23" s="815"/>
      <c r="O23" s="815"/>
      <c r="P23" s="815"/>
      <c r="Q23" s="815"/>
      <c r="R23" s="815"/>
      <c r="S23" s="815"/>
      <c r="T23" s="815"/>
      <c r="U23" s="815"/>
      <c r="V23" s="815"/>
      <c r="W23" s="815"/>
      <c r="X23" s="815"/>
      <c r="Y23" s="815"/>
    </row>
    <row r="24" spans="1:25" ht="105" x14ac:dyDescent="0.25">
      <c r="A24" s="184" t="s">
        <v>724</v>
      </c>
      <c r="B24" s="183" t="s">
        <v>725</v>
      </c>
      <c r="C24" s="179" t="s">
        <v>67</v>
      </c>
      <c r="D24" s="180">
        <v>0.25</v>
      </c>
      <c r="E24" s="180">
        <v>0.5</v>
      </c>
      <c r="F24" s="805">
        <v>0.75</v>
      </c>
      <c r="G24" s="180">
        <v>1</v>
      </c>
      <c r="H24" s="182" t="s">
        <v>726</v>
      </c>
      <c r="I24" s="182" t="s">
        <v>727</v>
      </c>
      <c r="J24" s="172">
        <v>42736</v>
      </c>
      <c r="K24" s="172">
        <v>43100</v>
      </c>
      <c r="L24" s="833">
        <v>0.3</v>
      </c>
      <c r="M24" s="180"/>
      <c r="N24" s="180"/>
      <c r="O24" s="805">
        <v>1</v>
      </c>
      <c r="P24" s="805">
        <v>0.73</v>
      </c>
      <c r="Q24" s="805">
        <v>0.75</v>
      </c>
      <c r="R24" s="805">
        <v>0.9</v>
      </c>
      <c r="S24" s="808"/>
      <c r="T24" s="805">
        <v>0.53</v>
      </c>
      <c r="U24" s="805">
        <v>0.84375</v>
      </c>
      <c r="V24" s="805">
        <v>0.73</v>
      </c>
      <c r="W24" s="805">
        <v>0.5</v>
      </c>
      <c r="X24" s="805">
        <v>0.63</v>
      </c>
      <c r="Y24" s="805">
        <f>+AVERAGE(O24:X34)</f>
        <v>0.73486111111111119</v>
      </c>
    </row>
    <row r="25" spans="1:25" ht="30" x14ac:dyDescent="0.25">
      <c r="A25" s="820" t="s">
        <v>728</v>
      </c>
      <c r="B25" s="823" t="s">
        <v>73</v>
      </c>
      <c r="C25" s="820" t="s">
        <v>103</v>
      </c>
      <c r="D25" s="805">
        <v>0.25</v>
      </c>
      <c r="E25" s="805">
        <v>0.5</v>
      </c>
      <c r="F25" s="806"/>
      <c r="G25" s="805">
        <v>1</v>
      </c>
      <c r="H25" s="198" t="s">
        <v>74</v>
      </c>
      <c r="I25" s="792" t="s">
        <v>23</v>
      </c>
      <c r="J25" s="832">
        <v>42736</v>
      </c>
      <c r="K25" s="832">
        <v>43100</v>
      </c>
      <c r="L25" s="833"/>
      <c r="M25" s="805"/>
      <c r="N25" s="805"/>
      <c r="O25" s="806"/>
      <c r="P25" s="806"/>
      <c r="Q25" s="806"/>
      <c r="R25" s="806"/>
      <c r="S25" s="809"/>
      <c r="T25" s="806"/>
      <c r="U25" s="806"/>
      <c r="V25" s="806"/>
      <c r="W25" s="806"/>
      <c r="X25" s="806"/>
      <c r="Y25" s="806"/>
    </row>
    <row r="26" spans="1:25" ht="30" x14ac:dyDescent="0.25">
      <c r="A26" s="822"/>
      <c r="B26" s="819"/>
      <c r="C26" s="822"/>
      <c r="D26" s="807"/>
      <c r="E26" s="807"/>
      <c r="F26" s="806"/>
      <c r="G26" s="807"/>
      <c r="H26" s="198" t="s">
        <v>75</v>
      </c>
      <c r="I26" s="798"/>
      <c r="J26" s="825"/>
      <c r="K26" s="825"/>
      <c r="L26" s="833"/>
      <c r="M26" s="807"/>
      <c r="N26" s="807"/>
      <c r="O26" s="806"/>
      <c r="P26" s="806"/>
      <c r="Q26" s="806"/>
      <c r="R26" s="806"/>
      <c r="S26" s="809"/>
      <c r="T26" s="806"/>
      <c r="U26" s="806"/>
      <c r="V26" s="806"/>
      <c r="W26" s="806"/>
      <c r="X26" s="806"/>
      <c r="Y26" s="806"/>
    </row>
    <row r="27" spans="1:25" ht="75" x14ac:dyDescent="0.25">
      <c r="A27" s="820" t="s">
        <v>90</v>
      </c>
      <c r="B27" s="820" t="s">
        <v>91</v>
      </c>
      <c r="C27" s="823" t="s">
        <v>98</v>
      </c>
      <c r="D27" s="805">
        <v>0.25</v>
      </c>
      <c r="E27" s="805">
        <v>0.5</v>
      </c>
      <c r="F27" s="806"/>
      <c r="G27" s="805">
        <v>1</v>
      </c>
      <c r="H27" s="182" t="s">
        <v>99</v>
      </c>
      <c r="I27" s="829" t="s">
        <v>42</v>
      </c>
      <c r="J27" s="832">
        <v>42736</v>
      </c>
      <c r="K27" s="832">
        <v>43100</v>
      </c>
      <c r="L27" s="833"/>
      <c r="M27" s="805"/>
      <c r="N27" s="805"/>
      <c r="O27" s="806"/>
      <c r="P27" s="806"/>
      <c r="Q27" s="806"/>
      <c r="R27" s="806"/>
      <c r="S27" s="809"/>
      <c r="T27" s="806"/>
      <c r="U27" s="806"/>
      <c r="V27" s="806"/>
      <c r="W27" s="806"/>
      <c r="X27" s="806"/>
      <c r="Y27" s="806"/>
    </row>
    <row r="28" spans="1:25" ht="60" x14ac:dyDescent="0.25">
      <c r="A28" s="821"/>
      <c r="B28" s="821"/>
      <c r="C28" s="818"/>
      <c r="D28" s="806"/>
      <c r="E28" s="806"/>
      <c r="F28" s="806"/>
      <c r="G28" s="806"/>
      <c r="H28" s="182" t="s">
        <v>92</v>
      </c>
      <c r="I28" s="830"/>
      <c r="J28" s="824"/>
      <c r="K28" s="824"/>
      <c r="L28" s="833"/>
      <c r="M28" s="806"/>
      <c r="N28" s="806"/>
      <c r="O28" s="806"/>
      <c r="P28" s="806"/>
      <c r="Q28" s="806"/>
      <c r="R28" s="806"/>
      <c r="S28" s="809"/>
      <c r="T28" s="806"/>
      <c r="U28" s="806"/>
      <c r="V28" s="806"/>
      <c r="W28" s="806"/>
      <c r="X28" s="806"/>
      <c r="Y28" s="806"/>
    </row>
    <row r="29" spans="1:25" ht="75" x14ac:dyDescent="0.25">
      <c r="A29" s="821"/>
      <c r="B29" s="821"/>
      <c r="C29" s="818"/>
      <c r="D29" s="806"/>
      <c r="E29" s="806"/>
      <c r="F29" s="806"/>
      <c r="G29" s="806"/>
      <c r="H29" s="182" t="s">
        <v>93</v>
      </c>
      <c r="I29" s="830"/>
      <c r="J29" s="824"/>
      <c r="K29" s="824"/>
      <c r="L29" s="833"/>
      <c r="M29" s="806"/>
      <c r="N29" s="806"/>
      <c r="O29" s="806"/>
      <c r="P29" s="806"/>
      <c r="Q29" s="806"/>
      <c r="R29" s="806"/>
      <c r="S29" s="809"/>
      <c r="T29" s="806"/>
      <c r="U29" s="806"/>
      <c r="V29" s="806"/>
      <c r="W29" s="806"/>
      <c r="X29" s="806"/>
      <c r="Y29" s="806"/>
    </row>
    <row r="30" spans="1:25" ht="45" x14ac:dyDescent="0.25">
      <c r="A30" s="821"/>
      <c r="B30" s="821"/>
      <c r="C30" s="818"/>
      <c r="D30" s="806"/>
      <c r="E30" s="806"/>
      <c r="F30" s="806"/>
      <c r="G30" s="806"/>
      <c r="H30" s="182" t="s">
        <v>100</v>
      </c>
      <c r="I30" s="830"/>
      <c r="J30" s="824"/>
      <c r="K30" s="824"/>
      <c r="L30" s="833"/>
      <c r="M30" s="806"/>
      <c r="N30" s="806"/>
      <c r="O30" s="806"/>
      <c r="P30" s="806"/>
      <c r="Q30" s="806"/>
      <c r="R30" s="806"/>
      <c r="S30" s="809"/>
      <c r="T30" s="806"/>
      <c r="U30" s="806"/>
      <c r="V30" s="806"/>
      <c r="W30" s="806"/>
      <c r="X30" s="806"/>
      <c r="Y30" s="806"/>
    </row>
    <row r="31" spans="1:25" ht="180" customHeight="1" x14ac:dyDescent="0.25">
      <c r="A31" s="821"/>
      <c r="B31" s="821"/>
      <c r="C31" s="818"/>
      <c r="D31" s="806"/>
      <c r="E31" s="806"/>
      <c r="F31" s="806"/>
      <c r="G31" s="806"/>
      <c r="H31" s="182" t="s">
        <v>94</v>
      </c>
      <c r="I31" s="830"/>
      <c r="J31" s="824"/>
      <c r="K31" s="824"/>
      <c r="L31" s="833"/>
      <c r="M31" s="806"/>
      <c r="N31" s="806"/>
      <c r="O31" s="806"/>
      <c r="P31" s="806"/>
      <c r="Q31" s="806"/>
      <c r="R31" s="806"/>
      <c r="S31" s="809"/>
      <c r="T31" s="806"/>
      <c r="U31" s="806"/>
      <c r="V31" s="806"/>
      <c r="W31" s="806"/>
      <c r="X31" s="806"/>
      <c r="Y31" s="806"/>
    </row>
    <row r="32" spans="1:25" ht="60" x14ac:dyDescent="0.25">
      <c r="A32" s="821"/>
      <c r="B32" s="821"/>
      <c r="C32" s="818"/>
      <c r="D32" s="806"/>
      <c r="E32" s="806"/>
      <c r="F32" s="806"/>
      <c r="G32" s="806"/>
      <c r="H32" s="182" t="s">
        <v>95</v>
      </c>
      <c r="I32" s="830"/>
      <c r="J32" s="824"/>
      <c r="K32" s="824"/>
      <c r="L32" s="833"/>
      <c r="M32" s="806"/>
      <c r="N32" s="806"/>
      <c r="O32" s="806"/>
      <c r="P32" s="806"/>
      <c r="Q32" s="806"/>
      <c r="R32" s="806"/>
      <c r="S32" s="809"/>
      <c r="T32" s="806"/>
      <c r="U32" s="806"/>
      <c r="V32" s="806"/>
      <c r="W32" s="806"/>
      <c r="X32" s="806"/>
      <c r="Y32" s="806"/>
    </row>
    <row r="33" spans="1:25" ht="60" x14ac:dyDescent="0.25">
      <c r="A33" s="821"/>
      <c r="B33" s="821"/>
      <c r="C33" s="818"/>
      <c r="D33" s="806"/>
      <c r="E33" s="806"/>
      <c r="F33" s="806"/>
      <c r="G33" s="806"/>
      <c r="H33" s="182" t="s">
        <v>96</v>
      </c>
      <c r="I33" s="830"/>
      <c r="J33" s="824"/>
      <c r="K33" s="824"/>
      <c r="L33" s="833"/>
      <c r="M33" s="806"/>
      <c r="N33" s="806"/>
      <c r="O33" s="806"/>
      <c r="P33" s="806"/>
      <c r="Q33" s="806"/>
      <c r="R33" s="806"/>
      <c r="S33" s="809"/>
      <c r="T33" s="806"/>
      <c r="U33" s="806"/>
      <c r="V33" s="806"/>
      <c r="W33" s="806"/>
      <c r="X33" s="806"/>
      <c r="Y33" s="806"/>
    </row>
    <row r="34" spans="1:25" ht="75" x14ac:dyDescent="0.25">
      <c r="A34" s="822"/>
      <c r="B34" s="822"/>
      <c r="C34" s="819"/>
      <c r="D34" s="807"/>
      <c r="E34" s="807"/>
      <c r="F34" s="807"/>
      <c r="G34" s="807"/>
      <c r="H34" s="182" t="s">
        <v>97</v>
      </c>
      <c r="I34" s="831"/>
      <c r="J34" s="825"/>
      <c r="K34" s="825"/>
      <c r="L34" s="833"/>
      <c r="M34" s="807"/>
      <c r="N34" s="807"/>
      <c r="O34" s="807"/>
      <c r="P34" s="807"/>
      <c r="Q34" s="807"/>
      <c r="R34" s="807"/>
      <c r="S34" s="810"/>
      <c r="T34" s="807"/>
      <c r="U34" s="807"/>
      <c r="V34" s="807"/>
      <c r="W34" s="807"/>
      <c r="X34" s="807"/>
      <c r="Y34" s="807"/>
    </row>
    <row r="35" spans="1:25" s="195" customFormat="1" ht="37.5" customHeight="1" x14ac:dyDescent="0.2">
      <c r="A35" s="243"/>
      <c r="B35" s="232"/>
      <c r="C35" s="232"/>
      <c r="D35" s="229">
        <f>+D32*$L$13</f>
        <v>0</v>
      </c>
      <c r="E35" s="229">
        <f t="shared" ref="E35" si="4">+E32*$L$13</f>
        <v>0</v>
      </c>
      <c r="F35" s="258">
        <f>+F24*$L$24</f>
        <v>0.22499999999999998</v>
      </c>
      <c r="G35" s="229">
        <f>+G32*$L$13+G29*$L$10</f>
        <v>0</v>
      </c>
      <c r="H35" s="236"/>
      <c r="I35" s="188"/>
      <c r="J35" s="776" t="s">
        <v>734</v>
      </c>
      <c r="K35" s="776"/>
      <c r="L35" s="776"/>
      <c r="M35" s="229"/>
      <c r="N35" s="229"/>
      <c r="O35" s="244">
        <f>+$L$24*O24</f>
        <v>0.3</v>
      </c>
      <c r="P35" s="244">
        <f t="shared" ref="P35:X35" si="5">+$L$24*P24</f>
        <v>0.219</v>
      </c>
      <c r="Q35" s="244">
        <f t="shared" si="5"/>
        <v>0.22499999999999998</v>
      </c>
      <c r="R35" s="244">
        <f t="shared" si="5"/>
        <v>0.27</v>
      </c>
      <c r="S35" s="244">
        <f t="shared" si="5"/>
        <v>0</v>
      </c>
      <c r="T35" s="244">
        <f t="shared" si="5"/>
        <v>0.159</v>
      </c>
      <c r="U35" s="244">
        <f t="shared" si="5"/>
        <v>0.25312499999999999</v>
      </c>
      <c r="V35" s="244">
        <f t="shared" si="5"/>
        <v>0.219</v>
      </c>
      <c r="W35" s="244">
        <f t="shared" si="5"/>
        <v>0.15</v>
      </c>
      <c r="X35" s="244">
        <f t="shared" si="5"/>
        <v>0.189</v>
      </c>
      <c r="Y35" s="245">
        <f>+AVERAGE(O35:X35)</f>
        <v>0.19841250000000002</v>
      </c>
    </row>
    <row r="37" spans="1:25" ht="27" customHeight="1" x14ac:dyDescent="0.25">
      <c r="B37"/>
      <c r="C37" s="253" t="s">
        <v>735</v>
      </c>
      <c r="D37" s="248">
        <f>+D6+D18+D29+D35</f>
        <v>0.25</v>
      </c>
      <c r="E37" s="248">
        <f t="shared" ref="E37:G37" si="6">+E6+E18+E29+E35</f>
        <v>0.5</v>
      </c>
      <c r="F37" s="259">
        <f>+F15+F22+F35</f>
        <v>0.75</v>
      </c>
      <c r="G37" s="248">
        <f t="shared" si="6"/>
        <v>1</v>
      </c>
      <c r="J37" s="770" t="s">
        <v>736</v>
      </c>
      <c r="K37" s="771"/>
      <c r="L37" s="772"/>
      <c r="M37" s="248">
        <f>+M11+M25+M31+M35</f>
        <v>0</v>
      </c>
      <c r="N37" s="248">
        <f t="shared" ref="N37" si="7">+N11+N25+N31+N35</f>
        <v>0</v>
      </c>
      <c r="O37" s="259">
        <f>+O15+O22+O35</f>
        <v>0.87000000000000011</v>
      </c>
      <c r="P37" s="259">
        <f t="shared" ref="P37:V37" si="8">+P15+P22+P35</f>
        <v>0.79500000000000004</v>
      </c>
      <c r="Q37" s="259">
        <f t="shared" si="8"/>
        <v>0.77</v>
      </c>
      <c r="R37" s="259">
        <f t="shared" si="8"/>
        <v>0.89000000000000012</v>
      </c>
      <c r="S37" s="259">
        <f t="shared" si="8"/>
        <v>0.3</v>
      </c>
      <c r="T37" s="259">
        <f t="shared" si="8"/>
        <v>0.69900000000000007</v>
      </c>
      <c r="U37" s="259">
        <f t="shared" si="8"/>
        <v>0.76612499999999994</v>
      </c>
      <c r="V37" s="259">
        <f t="shared" si="8"/>
        <v>0.73499999999999999</v>
      </c>
      <c r="W37" s="259">
        <f t="shared" ref="W37:X37" si="9">+W15+W22+W35</f>
        <v>0.71400000000000008</v>
      </c>
      <c r="X37" s="259">
        <f t="shared" si="9"/>
        <v>0.81900000000000017</v>
      </c>
    </row>
    <row r="38" spans="1:25" x14ac:dyDescent="0.25">
      <c r="B38"/>
      <c r="C38" s="251"/>
      <c r="F38" s="62"/>
      <c r="J38" s="252"/>
      <c r="K38" s="252"/>
      <c r="L38" s="252"/>
    </row>
    <row r="39" spans="1:25" ht="30" customHeight="1" x14ac:dyDescent="0.25">
      <c r="B39"/>
      <c r="C39" s="253" t="s">
        <v>737</v>
      </c>
      <c r="D39" s="250">
        <f>+D37*0.2</f>
        <v>0.05</v>
      </c>
      <c r="E39" s="250">
        <f t="shared" ref="E39:G39" si="10">+E37*0.2</f>
        <v>0.1</v>
      </c>
      <c r="F39" s="260">
        <f t="shared" si="10"/>
        <v>0.15000000000000002</v>
      </c>
      <c r="G39" s="250">
        <f t="shared" si="10"/>
        <v>0.2</v>
      </c>
      <c r="J39" s="770" t="s">
        <v>738</v>
      </c>
      <c r="K39" s="771"/>
      <c r="L39" s="772"/>
      <c r="M39" s="250">
        <f>+M37*0.2</f>
        <v>0</v>
      </c>
      <c r="N39" s="250">
        <f t="shared" ref="N39:V39" si="11">+N37*0.2</f>
        <v>0</v>
      </c>
      <c r="O39" s="260">
        <f t="shared" si="11"/>
        <v>0.17400000000000004</v>
      </c>
      <c r="P39" s="260">
        <f t="shared" si="11"/>
        <v>0.15900000000000003</v>
      </c>
      <c r="Q39" s="260">
        <f t="shared" si="11"/>
        <v>0.15400000000000003</v>
      </c>
      <c r="R39" s="260">
        <f t="shared" si="11"/>
        <v>0.17800000000000005</v>
      </c>
      <c r="S39" s="260">
        <f t="shared" si="11"/>
        <v>0.06</v>
      </c>
      <c r="T39" s="260">
        <f t="shared" si="11"/>
        <v>0.13980000000000001</v>
      </c>
      <c r="U39" s="260">
        <f t="shared" si="11"/>
        <v>0.153225</v>
      </c>
      <c r="V39" s="260">
        <f t="shared" si="11"/>
        <v>0.14699999999999999</v>
      </c>
      <c r="W39" s="260">
        <f t="shared" ref="W39:X39" si="12">+W37*0.2</f>
        <v>0.14280000000000001</v>
      </c>
      <c r="X39" s="260">
        <f t="shared" si="12"/>
        <v>0.16380000000000006</v>
      </c>
    </row>
  </sheetData>
  <mergeCells count="100">
    <mergeCell ref="M10:M14"/>
    <mergeCell ref="N10:N14"/>
    <mergeCell ref="M25:M26"/>
    <mergeCell ref="N25:N26"/>
    <mergeCell ref="G27:G34"/>
    <mergeCell ref="I27:I34"/>
    <mergeCell ref="J27:J34"/>
    <mergeCell ref="K27:K34"/>
    <mergeCell ref="M27:M34"/>
    <mergeCell ref="N27:N34"/>
    <mergeCell ref="L24:L34"/>
    <mergeCell ref="G25:G26"/>
    <mergeCell ref="I25:I26"/>
    <mergeCell ref="J25:J26"/>
    <mergeCell ref="K25:K26"/>
    <mergeCell ref="G10:G14"/>
    <mergeCell ref="J10:J14"/>
    <mergeCell ref="K10:K14"/>
    <mergeCell ref="L10:L14"/>
    <mergeCell ref="L17:L21"/>
    <mergeCell ref="F10:F14"/>
    <mergeCell ref="A27:A34"/>
    <mergeCell ref="B27:B34"/>
    <mergeCell ref="C27:C34"/>
    <mergeCell ref="D27:D34"/>
    <mergeCell ref="E27:E34"/>
    <mergeCell ref="A25:A26"/>
    <mergeCell ref="B25:B26"/>
    <mergeCell ref="C25:C26"/>
    <mergeCell ref="D25:D26"/>
    <mergeCell ref="E25:E26"/>
    <mergeCell ref="A10:A14"/>
    <mergeCell ref="B10:B14"/>
    <mergeCell ref="C10:C14"/>
    <mergeCell ref="D10:D14"/>
    <mergeCell ref="E10:E14"/>
    <mergeCell ref="M7:N7"/>
    <mergeCell ref="I7:I8"/>
    <mergeCell ref="J7:K7"/>
    <mergeCell ref="L7:L8"/>
    <mergeCell ref="A7:A8"/>
    <mergeCell ref="B7:B8"/>
    <mergeCell ref="C7:C8"/>
    <mergeCell ref="D7:G7"/>
    <mergeCell ref="H7:H8"/>
    <mergeCell ref="O7:O8"/>
    <mergeCell ref="P7:P8"/>
    <mergeCell ref="Q7:Q8"/>
    <mergeCell ref="R7:R8"/>
    <mergeCell ref="S7:S8"/>
    <mergeCell ref="T7:T8"/>
    <mergeCell ref="U7:U8"/>
    <mergeCell ref="V7:V8"/>
    <mergeCell ref="W7:W8"/>
    <mergeCell ref="X7:X8"/>
    <mergeCell ref="Y7:Y8"/>
    <mergeCell ref="B6:Y6"/>
    <mergeCell ref="B9:Y9"/>
    <mergeCell ref="B16:Y16"/>
    <mergeCell ref="B23:Y23"/>
    <mergeCell ref="O10:O14"/>
    <mergeCell ref="P10:P14"/>
    <mergeCell ref="Q10:Q14"/>
    <mergeCell ref="R10:R14"/>
    <mergeCell ref="S10:S14"/>
    <mergeCell ref="T10:T14"/>
    <mergeCell ref="U10:U14"/>
    <mergeCell ref="V10:V14"/>
    <mergeCell ref="W10:W14"/>
    <mergeCell ref="X10:X14"/>
    <mergeCell ref="Y10:Y14"/>
    <mergeCell ref="V17:V21"/>
    <mergeCell ref="W17:W21"/>
    <mergeCell ref="X17:X21"/>
    <mergeCell ref="Y17:Y21"/>
    <mergeCell ref="T24:T34"/>
    <mergeCell ref="U24:U34"/>
    <mergeCell ref="V24:V34"/>
    <mergeCell ref="W24:W34"/>
    <mergeCell ref="X24:X34"/>
    <mergeCell ref="Q17:Q21"/>
    <mergeCell ref="R17:R21"/>
    <mergeCell ref="S17:S21"/>
    <mergeCell ref="T17:T21"/>
    <mergeCell ref="U17:U21"/>
    <mergeCell ref="J15:L15"/>
    <mergeCell ref="J22:L22"/>
    <mergeCell ref="F17:F21"/>
    <mergeCell ref="O17:O21"/>
    <mergeCell ref="P17:P21"/>
    <mergeCell ref="Y24:Y34"/>
    <mergeCell ref="J35:L35"/>
    <mergeCell ref="J37:L37"/>
    <mergeCell ref="J39:L39"/>
    <mergeCell ref="F24:F34"/>
    <mergeCell ref="O24:O34"/>
    <mergeCell ref="P24:P34"/>
    <mergeCell ref="Q24:Q34"/>
    <mergeCell ref="R24:R34"/>
    <mergeCell ref="S24:S34"/>
  </mergeCells>
  <printOptions horizontalCentered="1" verticalCentered="1"/>
  <pageMargins left="1.3779527559055118" right="0.19685039370078741" top="0.39370078740157483" bottom="0.39370078740157483" header="0.31496062992125984" footer="0.31496062992125984"/>
  <pageSetup paperSize="14" scale="34"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Y31"/>
  <sheetViews>
    <sheetView topLeftCell="A6" zoomScale="70" zoomScaleNormal="70" workbookViewId="0">
      <pane ySplit="3" topLeftCell="A18" activePane="bottomLeft" state="frozen"/>
      <selection activeCell="A6" sqref="A6"/>
      <selection pane="bottomLeft" activeCell="T23" sqref="T23"/>
    </sheetView>
  </sheetViews>
  <sheetFormatPr baseColWidth="10" defaultRowHeight="15" x14ac:dyDescent="0.25"/>
  <cols>
    <col min="1" max="1" width="44.42578125" customWidth="1"/>
    <col min="2" max="2" width="28.85546875" customWidth="1"/>
    <col min="3" max="3" width="32.28515625" customWidth="1"/>
    <col min="4" max="5" width="0" hidden="1" customWidth="1"/>
    <col min="7" max="7" width="0" hidden="1" customWidth="1"/>
    <col min="8" max="8" width="42.7109375" customWidth="1"/>
    <col min="9" max="9" width="35" customWidth="1"/>
    <col min="10" max="10" width="17" customWidth="1"/>
    <col min="11" max="11" width="16" customWidth="1"/>
    <col min="12" max="12" width="17.7109375" customWidth="1"/>
    <col min="13" max="14" width="0" hidden="1" customWidth="1"/>
  </cols>
  <sheetData>
    <row r="1" spans="1:25" x14ac:dyDescent="0.25">
      <c r="A1" s="28"/>
    </row>
    <row r="2" spans="1:25" x14ac:dyDescent="0.25">
      <c r="A2" s="28"/>
    </row>
    <row r="3" spans="1:25" ht="47.25" customHeight="1" x14ac:dyDescent="0.25">
      <c r="A3" s="28"/>
      <c r="E3" s="73" t="s">
        <v>473</v>
      </c>
      <c r="F3" s="73"/>
      <c r="G3" s="73"/>
      <c r="H3" s="73"/>
      <c r="I3" s="70"/>
    </row>
    <row r="4" spans="1:25" ht="46.5" customHeight="1" x14ac:dyDescent="0.25">
      <c r="A4" s="28"/>
      <c r="E4" s="70"/>
      <c r="F4" s="70"/>
      <c r="G4" s="70"/>
      <c r="H4" s="70"/>
      <c r="I4" s="70"/>
    </row>
    <row r="5" spans="1:25" ht="15.75" x14ac:dyDescent="0.25">
      <c r="A5" s="7"/>
      <c r="B5" s="11"/>
      <c r="C5" s="9"/>
      <c r="D5" s="9"/>
      <c r="E5" s="9"/>
      <c r="F5" s="9"/>
      <c r="G5" s="9"/>
      <c r="H5" s="9"/>
      <c r="I5" s="9"/>
      <c r="J5" s="8"/>
      <c r="K5" s="8"/>
      <c r="L5" s="10"/>
      <c r="M5" s="7"/>
    </row>
    <row r="6" spans="1:25" ht="48.75" customHeight="1" x14ac:dyDescent="0.25">
      <c r="A6" s="37" t="s">
        <v>21</v>
      </c>
      <c r="B6" s="835" t="s">
        <v>26</v>
      </c>
      <c r="C6" s="835"/>
      <c r="D6" s="835"/>
      <c r="E6" s="835"/>
      <c r="F6" s="835"/>
      <c r="G6" s="835"/>
      <c r="H6" s="835"/>
      <c r="I6" s="835"/>
      <c r="J6" s="835"/>
      <c r="K6" s="835"/>
      <c r="L6" s="835"/>
      <c r="M6" s="835"/>
      <c r="N6" s="835"/>
    </row>
    <row r="7" spans="1:25" ht="71.25" customHeight="1" x14ac:dyDescent="0.25">
      <c r="A7" s="801" t="s">
        <v>18</v>
      </c>
      <c r="B7" s="800" t="s">
        <v>2</v>
      </c>
      <c r="C7" s="800" t="s">
        <v>3</v>
      </c>
      <c r="D7" s="800" t="s">
        <v>4</v>
      </c>
      <c r="E7" s="800"/>
      <c r="F7" s="800"/>
      <c r="G7" s="800"/>
      <c r="H7" s="800" t="s">
        <v>5</v>
      </c>
      <c r="I7" s="800" t="s">
        <v>6</v>
      </c>
      <c r="J7" s="800" t="s">
        <v>57</v>
      </c>
      <c r="K7" s="800"/>
      <c r="L7" s="800" t="s">
        <v>7</v>
      </c>
      <c r="M7" s="569" t="s">
        <v>466</v>
      </c>
      <c r="N7" s="569"/>
      <c r="O7" s="779" t="s">
        <v>461</v>
      </c>
      <c r="P7" s="779" t="s">
        <v>462</v>
      </c>
      <c r="Q7" s="779" t="s">
        <v>729</v>
      </c>
      <c r="R7" s="779" t="s">
        <v>463</v>
      </c>
      <c r="S7" s="779" t="s">
        <v>730</v>
      </c>
      <c r="T7" s="779" t="s">
        <v>464</v>
      </c>
      <c r="U7" s="779" t="s">
        <v>221</v>
      </c>
      <c r="V7" s="779" t="s">
        <v>731</v>
      </c>
      <c r="W7" s="779" t="s">
        <v>465</v>
      </c>
      <c r="X7" s="779" t="s">
        <v>732</v>
      </c>
      <c r="Y7" s="780" t="s">
        <v>733</v>
      </c>
    </row>
    <row r="8" spans="1:25" ht="75.75" customHeight="1" x14ac:dyDescent="0.25">
      <c r="A8" s="802"/>
      <c r="B8" s="800"/>
      <c r="C8" s="800"/>
      <c r="D8" s="5" t="s">
        <v>8</v>
      </c>
      <c r="E8" s="5" t="s">
        <v>9</v>
      </c>
      <c r="F8" s="5" t="s">
        <v>10</v>
      </c>
      <c r="G8" s="5" t="s">
        <v>11</v>
      </c>
      <c r="H8" s="800"/>
      <c r="I8" s="800"/>
      <c r="J8" s="59" t="s">
        <v>12</v>
      </c>
      <c r="K8" s="59" t="s">
        <v>13</v>
      </c>
      <c r="L8" s="800"/>
      <c r="M8" s="64" t="s">
        <v>8</v>
      </c>
      <c r="N8" s="64" t="s">
        <v>9</v>
      </c>
      <c r="O8" s="779"/>
      <c r="P8" s="779"/>
      <c r="Q8" s="779"/>
      <c r="R8" s="779"/>
      <c r="S8" s="779"/>
      <c r="T8" s="779"/>
      <c r="U8" s="779"/>
      <c r="V8" s="779"/>
      <c r="W8" s="779"/>
      <c r="X8" s="779"/>
      <c r="Y8" s="780"/>
    </row>
    <row r="9" spans="1:25" ht="39.75" customHeight="1" x14ac:dyDescent="0.25">
      <c r="A9" s="23" t="s">
        <v>1</v>
      </c>
      <c r="B9" s="834" t="s">
        <v>53</v>
      </c>
      <c r="C9" s="834"/>
      <c r="D9" s="834"/>
      <c r="E9" s="834"/>
      <c r="F9" s="834"/>
      <c r="G9" s="834"/>
      <c r="H9" s="834"/>
      <c r="I9" s="834"/>
      <c r="J9" s="834"/>
      <c r="K9" s="834"/>
      <c r="L9" s="834"/>
      <c r="M9" s="834"/>
      <c r="N9" s="834"/>
      <c r="O9" s="834"/>
      <c r="P9" s="834"/>
      <c r="Q9" s="834"/>
      <c r="R9" s="834"/>
      <c r="S9" s="834"/>
      <c r="T9" s="834"/>
      <c r="U9" s="834"/>
      <c r="V9" s="834"/>
      <c r="W9" s="834"/>
      <c r="X9" s="834"/>
      <c r="Y9" s="834"/>
    </row>
    <row r="10" spans="1:25" s="6" customFormat="1" ht="158.25" customHeight="1" x14ac:dyDescent="0.35">
      <c r="A10" s="19" t="s">
        <v>650</v>
      </c>
      <c r="B10" s="12" t="s">
        <v>642</v>
      </c>
      <c r="C10" s="12" t="s">
        <v>27</v>
      </c>
      <c r="D10" s="13"/>
      <c r="E10" s="13"/>
      <c r="F10" s="170">
        <v>0.5</v>
      </c>
      <c r="G10" s="170">
        <v>1</v>
      </c>
      <c r="H10" s="66" t="s">
        <v>651</v>
      </c>
      <c r="I10" s="60" t="s">
        <v>636</v>
      </c>
      <c r="J10" s="27">
        <v>42948</v>
      </c>
      <c r="K10" s="27">
        <v>43100</v>
      </c>
      <c r="L10" s="833">
        <v>0.3</v>
      </c>
      <c r="M10" s="67"/>
      <c r="N10" s="63"/>
      <c r="O10" s="261">
        <v>0.5</v>
      </c>
      <c r="P10" s="261">
        <v>0.5</v>
      </c>
      <c r="Q10" s="261">
        <v>0.56000000000000005</v>
      </c>
      <c r="R10" s="261">
        <v>0.55000000000000004</v>
      </c>
      <c r="S10" s="261">
        <v>0.5</v>
      </c>
      <c r="T10" s="261">
        <v>0.75</v>
      </c>
      <c r="U10" s="261">
        <v>0.78</v>
      </c>
      <c r="V10" s="261">
        <v>0.5</v>
      </c>
      <c r="W10" s="261">
        <v>0.5</v>
      </c>
      <c r="X10" s="261">
        <v>1</v>
      </c>
      <c r="Y10" s="219">
        <f>+AVERAGE(O10:X10)</f>
        <v>0.6140000000000001</v>
      </c>
    </row>
    <row r="11" spans="1:25" s="6" customFormat="1" ht="98.25" customHeight="1" x14ac:dyDescent="0.35">
      <c r="A11" s="20" t="s">
        <v>638</v>
      </c>
      <c r="B11" s="12" t="s">
        <v>637</v>
      </c>
      <c r="C11" s="61" t="s">
        <v>27</v>
      </c>
      <c r="D11" s="13"/>
      <c r="E11" s="13"/>
      <c r="F11" s="170">
        <v>0.5</v>
      </c>
      <c r="G11" s="170">
        <v>1</v>
      </c>
      <c r="H11" s="60" t="s">
        <v>639</v>
      </c>
      <c r="I11" s="60" t="s">
        <v>640</v>
      </c>
      <c r="J11" s="27">
        <v>42948</v>
      </c>
      <c r="K11" s="27">
        <v>43100</v>
      </c>
      <c r="L11" s="794"/>
      <c r="M11" s="67"/>
      <c r="N11" s="63"/>
      <c r="O11" s="261">
        <v>0.5</v>
      </c>
      <c r="P11" s="261">
        <v>0.65</v>
      </c>
      <c r="Q11" s="261">
        <v>0</v>
      </c>
      <c r="R11" s="261">
        <v>0.5</v>
      </c>
      <c r="S11" s="261">
        <v>0.5</v>
      </c>
      <c r="T11" s="261">
        <v>0.6</v>
      </c>
      <c r="U11" s="261">
        <v>0</v>
      </c>
      <c r="V11" s="261">
        <v>0.5</v>
      </c>
      <c r="W11" s="261">
        <v>0.5</v>
      </c>
      <c r="X11" s="261">
        <v>0.5</v>
      </c>
      <c r="Y11" s="219">
        <f>+AVERAGE(O11:X11)</f>
        <v>0.42499999999999999</v>
      </c>
    </row>
    <row r="12" spans="1:25" s="195" customFormat="1" ht="37.5" customHeight="1" x14ac:dyDescent="0.2">
      <c r="A12" s="243"/>
      <c r="B12" s="232"/>
      <c r="C12" s="232"/>
      <c r="D12" s="229">
        <f>+D9*$L$13</f>
        <v>0</v>
      </c>
      <c r="E12" s="229">
        <f t="shared" ref="E12" si="0">+E9*$L$13</f>
        <v>0</v>
      </c>
      <c r="F12" s="258">
        <f>+F10*L10+F11*L10</f>
        <v>0.3</v>
      </c>
      <c r="G12" s="229">
        <f>+G9*$L$13+G6*$L$10</f>
        <v>0</v>
      </c>
      <c r="H12" s="236"/>
      <c r="I12" s="188"/>
      <c r="J12" s="776" t="s">
        <v>734</v>
      </c>
      <c r="K12" s="776"/>
      <c r="L12" s="776"/>
      <c r="M12" s="229"/>
      <c r="N12" s="229"/>
      <c r="O12" s="244">
        <f>+$L$10*O10+$L$10*O11</f>
        <v>0.3</v>
      </c>
      <c r="P12" s="244">
        <f t="shared" ref="P12:X12" si="1">+$L$10*P10+$L$10*P11</f>
        <v>0.34499999999999997</v>
      </c>
      <c r="Q12" s="244">
        <f t="shared" si="1"/>
        <v>0.16800000000000001</v>
      </c>
      <c r="R12" s="244">
        <f t="shared" si="1"/>
        <v>0.315</v>
      </c>
      <c r="S12" s="244">
        <f t="shared" si="1"/>
        <v>0.3</v>
      </c>
      <c r="T12" s="244">
        <f t="shared" si="1"/>
        <v>0.40499999999999997</v>
      </c>
      <c r="U12" s="244">
        <f t="shared" si="1"/>
        <v>0.23399999999999999</v>
      </c>
      <c r="V12" s="244">
        <f t="shared" si="1"/>
        <v>0.3</v>
      </c>
      <c r="W12" s="244">
        <f t="shared" si="1"/>
        <v>0.3</v>
      </c>
      <c r="X12" s="244">
        <f t="shared" si="1"/>
        <v>0.44999999999999996</v>
      </c>
      <c r="Y12" s="245">
        <f>+AVERAGE(O12:X12)</f>
        <v>0.31169999999999998</v>
      </c>
    </row>
    <row r="13" spans="1:25" ht="36.75" customHeight="1" x14ac:dyDescent="0.25">
      <c r="A13" s="24" t="s">
        <v>14</v>
      </c>
      <c r="B13" s="834" t="s">
        <v>28</v>
      </c>
      <c r="C13" s="834"/>
      <c r="D13" s="834"/>
      <c r="E13" s="834"/>
      <c r="F13" s="834"/>
      <c r="G13" s="834"/>
      <c r="H13" s="834"/>
      <c r="I13" s="834"/>
      <c r="J13" s="834"/>
      <c r="K13" s="834"/>
      <c r="L13" s="834"/>
      <c r="M13" s="834"/>
      <c r="N13" s="834"/>
      <c r="O13" s="834"/>
      <c r="P13" s="834"/>
      <c r="Q13" s="834"/>
      <c r="R13" s="834"/>
      <c r="S13" s="834"/>
      <c r="T13" s="834"/>
      <c r="U13" s="834"/>
      <c r="V13" s="834"/>
      <c r="W13" s="834"/>
      <c r="X13" s="834"/>
      <c r="Y13" s="834"/>
    </row>
    <row r="14" spans="1:25" s="6" customFormat="1" ht="60.75" customHeight="1" x14ac:dyDescent="0.35">
      <c r="A14" s="840" t="s">
        <v>641</v>
      </c>
      <c r="B14" s="836" t="s">
        <v>642</v>
      </c>
      <c r="C14" s="794" t="s">
        <v>27</v>
      </c>
      <c r="D14" s="769"/>
      <c r="E14" s="769"/>
      <c r="F14" s="769">
        <v>0.5</v>
      </c>
      <c r="G14" s="769">
        <v>1</v>
      </c>
      <c r="H14" s="820" t="s">
        <v>652</v>
      </c>
      <c r="I14" s="837" t="s">
        <v>643</v>
      </c>
      <c r="J14" s="832">
        <v>42948</v>
      </c>
      <c r="K14" s="832">
        <v>43100</v>
      </c>
      <c r="L14" s="833">
        <v>0.35</v>
      </c>
      <c r="M14" s="67"/>
      <c r="N14" s="63"/>
      <c r="O14" s="769">
        <v>0.5</v>
      </c>
      <c r="P14" s="769">
        <v>0.84</v>
      </c>
      <c r="Q14" s="769">
        <v>0.5</v>
      </c>
      <c r="R14" s="769">
        <v>0.55000000000000004</v>
      </c>
      <c r="S14" s="769">
        <v>0.5</v>
      </c>
      <c r="T14" s="769">
        <v>0.6</v>
      </c>
      <c r="U14" s="769">
        <v>0.15</v>
      </c>
      <c r="V14" s="769">
        <v>0.5</v>
      </c>
      <c r="W14" s="769">
        <v>0.5</v>
      </c>
      <c r="X14" s="769">
        <v>1</v>
      </c>
      <c r="Y14" s="769">
        <f>+AVERAGE(O14:X17)</f>
        <v>0.56399999999999995</v>
      </c>
    </row>
    <row r="15" spans="1:25" s="6" customFormat="1" ht="60.75" customHeight="1" x14ac:dyDescent="0.35">
      <c r="A15" s="840"/>
      <c r="B15" s="836"/>
      <c r="C15" s="794"/>
      <c r="D15" s="769"/>
      <c r="E15" s="769"/>
      <c r="F15" s="769"/>
      <c r="G15" s="769"/>
      <c r="H15" s="821"/>
      <c r="I15" s="838"/>
      <c r="J15" s="818"/>
      <c r="K15" s="818"/>
      <c r="L15" s="794"/>
      <c r="M15" s="67"/>
      <c r="N15" s="63"/>
      <c r="O15" s="769"/>
      <c r="P15" s="769"/>
      <c r="Q15" s="769"/>
      <c r="R15" s="769"/>
      <c r="S15" s="769"/>
      <c r="T15" s="769"/>
      <c r="U15" s="769"/>
      <c r="V15" s="769"/>
      <c r="W15" s="769"/>
      <c r="X15" s="769"/>
      <c r="Y15" s="769"/>
    </row>
    <row r="16" spans="1:25" s="6" customFormat="1" ht="50.25" customHeight="1" x14ac:dyDescent="0.35">
      <c r="A16" s="840"/>
      <c r="B16" s="836"/>
      <c r="C16" s="794"/>
      <c r="D16" s="769"/>
      <c r="E16" s="769"/>
      <c r="F16" s="769"/>
      <c r="G16" s="769"/>
      <c r="H16" s="821"/>
      <c r="I16" s="838"/>
      <c r="J16" s="818"/>
      <c r="K16" s="818"/>
      <c r="L16" s="794"/>
      <c r="M16" s="67"/>
      <c r="N16" s="63"/>
      <c r="O16" s="769"/>
      <c r="P16" s="769"/>
      <c r="Q16" s="769"/>
      <c r="R16" s="769"/>
      <c r="S16" s="769"/>
      <c r="T16" s="769"/>
      <c r="U16" s="769"/>
      <c r="V16" s="769"/>
      <c r="W16" s="769"/>
      <c r="X16" s="769"/>
      <c r="Y16" s="769"/>
    </row>
    <row r="17" spans="1:25" s="6" customFormat="1" ht="67.5" customHeight="1" x14ac:dyDescent="0.35">
      <c r="A17" s="840"/>
      <c r="B17" s="836"/>
      <c r="C17" s="794"/>
      <c r="D17" s="769"/>
      <c r="E17" s="769"/>
      <c r="F17" s="769"/>
      <c r="G17" s="769"/>
      <c r="H17" s="822"/>
      <c r="I17" s="839"/>
      <c r="J17" s="819"/>
      <c r="K17" s="819"/>
      <c r="L17" s="794"/>
      <c r="M17" s="67"/>
      <c r="N17" s="63"/>
      <c r="O17" s="769"/>
      <c r="P17" s="769"/>
      <c r="Q17" s="769"/>
      <c r="R17" s="769"/>
      <c r="S17" s="769"/>
      <c r="T17" s="769"/>
      <c r="U17" s="769"/>
      <c r="V17" s="769"/>
      <c r="W17" s="769"/>
      <c r="X17" s="769"/>
      <c r="Y17" s="769"/>
    </row>
    <row r="18" spans="1:25" s="195" customFormat="1" ht="37.5" customHeight="1" x14ac:dyDescent="0.2">
      <c r="A18" s="243"/>
      <c r="B18" s="232"/>
      <c r="C18" s="232"/>
      <c r="D18" s="229">
        <f>+D15*$L$13</f>
        <v>0</v>
      </c>
      <c r="E18" s="229">
        <f t="shared" ref="E18" si="2">+E15*$L$13</f>
        <v>0</v>
      </c>
      <c r="F18" s="258">
        <f>+F14*L14</f>
        <v>0.17499999999999999</v>
      </c>
      <c r="G18" s="229">
        <f>+G15*$L$13+G12*$L$10</f>
        <v>0</v>
      </c>
      <c r="H18" s="236"/>
      <c r="I18" s="188"/>
      <c r="J18" s="776" t="s">
        <v>734</v>
      </c>
      <c r="K18" s="776"/>
      <c r="L18" s="776"/>
      <c r="M18" s="229"/>
      <c r="N18" s="229"/>
      <c r="O18" s="244">
        <f>+$L$14*O14</f>
        <v>0.17499999999999999</v>
      </c>
      <c r="P18" s="244">
        <f t="shared" ref="P18:X18" si="3">+$L$14*P14</f>
        <v>0.29399999999999998</v>
      </c>
      <c r="Q18" s="244">
        <f t="shared" si="3"/>
        <v>0.17499999999999999</v>
      </c>
      <c r="R18" s="244">
        <f t="shared" si="3"/>
        <v>0.1925</v>
      </c>
      <c r="S18" s="244">
        <f t="shared" si="3"/>
        <v>0.17499999999999999</v>
      </c>
      <c r="T18" s="244">
        <f t="shared" si="3"/>
        <v>0.21</v>
      </c>
      <c r="U18" s="244">
        <f t="shared" si="3"/>
        <v>5.2499999999999998E-2</v>
      </c>
      <c r="V18" s="244">
        <f t="shared" si="3"/>
        <v>0.17499999999999999</v>
      </c>
      <c r="W18" s="244">
        <f t="shared" si="3"/>
        <v>0.17499999999999999</v>
      </c>
      <c r="X18" s="244">
        <f t="shared" si="3"/>
        <v>0.35</v>
      </c>
      <c r="Y18" s="245">
        <f>+AVERAGE(O18:X18)</f>
        <v>0.19739999999999996</v>
      </c>
    </row>
    <row r="19" spans="1:25" ht="43.5" customHeight="1" x14ac:dyDescent="0.25">
      <c r="A19" s="24" t="s">
        <v>15</v>
      </c>
      <c r="B19" s="834" t="s">
        <v>635</v>
      </c>
      <c r="C19" s="834"/>
      <c r="D19" s="834"/>
      <c r="E19" s="834"/>
      <c r="F19" s="834"/>
      <c r="G19" s="834"/>
      <c r="H19" s="834"/>
      <c r="I19" s="834"/>
      <c r="J19" s="834"/>
      <c r="K19" s="834"/>
      <c r="L19" s="834"/>
      <c r="M19" s="834"/>
      <c r="N19" s="834"/>
      <c r="O19" s="834"/>
      <c r="P19" s="834"/>
      <c r="Q19" s="834"/>
      <c r="R19" s="834"/>
      <c r="S19" s="834"/>
      <c r="T19" s="834"/>
      <c r="U19" s="834"/>
      <c r="V19" s="834"/>
      <c r="W19" s="834"/>
      <c r="X19" s="834"/>
      <c r="Y19" s="834"/>
    </row>
    <row r="20" spans="1:25" s="6" customFormat="1" ht="169.5" customHeight="1" x14ac:dyDescent="0.35">
      <c r="A20" s="29" t="s">
        <v>644</v>
      </c>
      <c r="B20" s="60" t="s">
        <v>645</v>
      </c>
      <c r="C20" s="12" t="s">
        <v>27</v>
      </c>
      <c r="D20" s="35"/>
      <c r="E20" s="35"/>
      <c r="F20" s="171">
        <v>0.5</v>
      </c>
      <c r="G20" s="171">
        <v>1</v>
      </c>
      <c r="H20" s="60" t="s">
        <v>646</v>
      </c>
      <c r="I20" s="60" t="s">
        <v>645</v>
      </c>
      <c r="J20" s="27">
        <v>42948</v>
      </c>
      <c r="K20" s="27">
        <v>43100</v>
      </c>
      <c r="L20" s="171">
        <v>0.25</v>
      </c>
      <c r="M20" s="67"/>
      <c r="N20" s="63"/>
      <c r="O20" s="240">
        <v>0.5</v>
      </c>
      <c r="P20" s="240">
        <v>0.4</v>
      </c>
      <c r="Q20" s="240">
        <v>0.75</v>
      </c>
      <c r="R20" s="240">
        <v>0.7</v>
      </c>
      <c r="S20" s="240">
        <v>0.5</v>
      </c>
      <c r="T20" s="240">
        <v>0.5</v>
      </c>
      <c r="U20" s="240">
        <v>0.85</v>
      </c>
      <c r="V20" s="240">
        <v>0.5</v>
      </c>
      <c r="W20" s="240">
        <v>0</v>
      </c>
      <c r="X20" s="240">
        <v>0.35</v>
      </c>
      <c r="Y20" s="240">
        <f>+AVERAGE(O20:X20)</f>
        <v>0.50499999999999989</v>
      </c>
    </row>
    <row r="21" spans="1:25" s="195" customFormat="1" ht="37.5" customHeight="1" x14ac:dyDescent="0.2">
      <c r="A21" s="243"/>
      <c r="B21" s="232"/>
      <c r="C21" s="232"/>
      <c r="D21" s="229">
        <f>+D18*$L$13</f>
        <v>0</v>
      </c>
      <c r="E21" s="229">
        <f t="shared" ref="E21" si="4">+E18*$L$13</f>
        <v>0</v>
      </c>
      <c r="F21" s="258">
        <f>+F20*L20</f>
        <v>0.125</v>
      </c>
      <c r="G21" s="229">
        <f>+G18*$L$13+G15*$L$10</f>
        <v>0</v>
      </c>
      <c r="H21" s="236"/>
      <c r="I21" s="188"/>
      <c r="J21" s="776" t="s">
        <v>734</v>
      </c>
      <c r="K21" s="776"/>
      <c r="L21" s="776"/>
      <c r="M21" s="229"/>
      <c r="N21" s="229"/>
      <c r="O21" s="244">
        <f>+$L$20*O20</f>
        <v>0.125</v>
      </c>
      <c r="P21" s="244">
        <f t="shared" ref="P21:X21" si="5">+$L$20*P20</f>
        <v>0.1</v>
      </c>
      <c r="Q21" s="244">
        <f t="shared" si="5"/>
        <v>0.1875</v>
      </c>
      <c r="R21" s="244">
        <f t="shared" si="5"/>
        <v>0.17499999999999999</v>
      </c>
      <c r="S21" s="244">
        <f t="shared" si="5"/>
        <v>0.125</v>
      </c>
      <c r="T21" s="244">
        <f t="shared" si="5"/>
        <v>0.125</v>
      </c>
      <c r="U21" s="244">
        <f t="shared" si="5"/>
        <v>0.21249999999999999</v>
      </c>
      <c r="V21" s="244">
        <f t="shared" si="5"/>
        <v>0.125</v>
      </c>
      <c r="W21" s="244">
        <f t="shared" si="5"/>
        <v>0</v>
      </c>
      <c r="X21" s="244">
        <f t="shared" si="5"/>
        <v>8.7499999999999994E-2</v>
      </c>
      <c r="Y21" s="245">
        <f>+AVERAGE(O21:X21)</f>
        <v>0.12624999999999997</v>
      </c>
    </row>
    <row r="22" spans="1:25" ht="31.5" customHeight="1" x14ac:dyDescent="0.25">
      <c r="A22" s="24" t="s">
        <v>16</v>
      </c>
      <c r="B22" s="834" t="s">
        <v>54</v>
      </c>
      <c r="C22" s="834"/>
      <c r="D22" s="834"/>
      <c r="E22" s="834"/>
      <c r="F22" s="834"/>
      <c r="G22" s="834"/>
      <c r="H22" s="834"/>
      <c r="I22" s="834"/>
      <c r="J22" s="834"/>
      <c r="K22" s="834"/>
      <c r="L22" s="834"/>
      <c r="M22" s="834"/>
      <c r="N22" s="834"/>
      <c r="O22" s="834"/>
      <c r="P22" s="834"/>
      <c r="Q22" s="834"/>
      <c r="R22" s="834"/>
      <c r="S22" s="834"/>
      <c r="T22" s="834"/>
      <c r="U22" s="834"/>
      <c r="V22" s="834"/>
      <c r="W22" s="834"/>
      <c r="X22" s="834"/>
      <c r="Y22" s="834"/>
    </row>
    <row r="23" spans="1:25" s="6" customFormat="1" ht="153.75" customHeight="1" x14ac:dyDescent="0.35">
      <c r="A23" s="19" t="s">
        <v>56</v>
      </c>
      <c r="B23" s="12" t="s">
        <v>647</v>
      </c>
      <c r="C23" s="12" t="s">
        <v>648</v>
      </c>
      <c r="D23" s="13"/>
      <c r="E23" s="13"/>
      <c r="F23" s="170">
        <v>0.5</v>
      </c>
      <c r="G23" s="170">
        <v>1</v>
      </c>
      <c r="H23" s="12" t="s">
        <v>649</v>
      </c>
      <c r="I23" s="12" t="s">
        <v>648</v>
      </c>
      <c r="J23" s="172">
        <v>42948</v>
      </c>
      <c r="K23" s="172">
        <v>43100</v>
      </c>
      <c r="L23" s="171">
        <v>0.1</v>
      </c>
      <c r="M23" s="67"/>
      <c r="N23" s="63"/>
      <c r="O23" s="229">
        <v>0.5</v>
      </c>
      <c r="P23" s="229">
        <v>0.75</v>
      </c>
      <c r="Q23" s="229">
        <v>0.5</v>
      </c>
      <c r="R23" s="229">
        <v>0.1</v>
      </c>
      <c r="S23" s="229">
        <v>0</v>
      </c>
      <c r="T23" s="229">
        <v>0.95</v>
      </c>
      <c r="U23" s="229">
        <v>0.73</v>
      </c>
      <c r="V23" s="229">
        <v>0.5</v>
      </c>
      <c r="W23" s="229">
        <v>1</v>
      </c>
      <c r="X23" s="229">
        <v>0.8</v>
      </c>
      <c r="Y23" s="229">
        <f>+AVERAGE(O23:X23)</f>
        <v>0.58299999999999996</v>
      </c>
    </row>
    <row r="24" spans="1:25" s="195" customFormat="1" ht="37.5" customHeight="1" x14ac:dyDescent="0.2">
      <c r="A24" s="243"/>
      <c r="B24" s="232"/>
      <c r="C24" s="232"/>
      <c r="D24" s="229">
        <f>+D21*$L$13</f>
        <v>0</v>
      </c>
      <c r="E24" s="229">
        <f t="shared" ref="E24" si="6">+E21*$L$13</f>
        <v>0</v>
      </c>
      <c r="F24" s="258">
        <f>+F23*L23</f>
        <v>0.05</v>
      </c>
      <c r="G24" s="229">
        <f>+G21*$L$13+G18*$L$10</f>
        <v>0</v>
      </c>
      <c r="H24" s="236"/>
      <c r="I24" s="188"/>
      <c r="J24" s="776" t="s">
        <v>734</v>
      </c>
      <c r="K24" s="776"/>
      <c r="L24" s="776"/>
      <c r="M24" s="229"/>
      <c r="N24" s="229"/>
      <c r="O24" s="244">
        <f>+$L$23*O23</f>
        <v>0.05</v>
      </c>
      <c r="P24" s="244">
        <f t="shared" ref="P24:X24" si="7">+$L$23*P23</f>
        <v>7.5000000000000011E-2</v>
      </c>
      <c r="Q24" s="244">
        <f t="shared" si="7"/>
        <v>0.05</v>
      </c>
      <c r="R24" s="244">
        <f t="shared" si="7"/>
        <v>1.0000000000000002E-2</v>
      </c>
      <c r="S24" s="244">
        <f t="shared" si="7"/>
        <v>0</v>
      </c>
      <c r="T24" s="244">
        <f t="shared" si="7"/>
        <v>9.5000000000000001E-2</v>
      </c>
      <c r="U24" s="244">
        <f t="shared" si="7"/>
        <v>7.2999999999999995E-2</v>
      </c>
      <c r="V24" s="244">
        <f t="shared" si="7"/>
        <v>0.05</v>
      </c>
      <c r="W24" s="244">
        <f t="shared" si="7"/>
        <v>0.1</v>
      </c>
      <c r="X24" s="244">
        <f t="shared" si="7"/>
        <v>8.0000000000000016E-2</v>
      </c>
      <c r="Y24" s="245">
        <f>+AVERAGE(O24:X24)</f>
        <v>5.8299999999999998E-2</v>
      </c>
    </row>
    <row r="26" spans="1:25" ht="27" customHeight="1" x14ac:dyDescent="0.25">
      <c r="C26" s="253" t="s">
        <v>735</v>
      </c>
      <c r="D26" s="248" t="e">
        <f>+#REF!+D7+D18+D24</f>
        <v>#REF!</v>
      </c>
      <c r="E26" s="248" t="e">
        <f t="shared" ref="E26" si="8">+#REF!+E7+E18+E24</f>
        <v>#REF!</v>
      </c>
      <c r="F26" s="259">
        <f>+F12+F18+F21+F24</f>
        <v>0.65</v>
      </c>
      <c r="G26" s="248" t="e">
        <f t="shared" ref="G26" si="9">+#REF!+G7+G18+G24</f>
        <v>#REF!</v>
      </c>
      <c r="J26" s="770" t="s">
        <v>736</v>
      </c>
      <c r="K26" s="771"/>
      <c r="L26" s="772"/>
      <c r="M26" s="248" t="e">
        <f>+#REF!+M14+M20+M24</f>
        <v>#REF!</v>
      </c>
      <c r="N26" s="248" t="e">
        <f t="shared" ref="N26" si="10">+#REF!+N14+N20+N24</f>
        <v>#REF!</v>
      </c>
      <c r="O26" s="259">
        <f>+O12+O18+O21+O24</f>
        <v>0.65</v>
      </c>
      <c r="P26" s="259">
        <f t="shared" ref="P26:X26" si="11">+P12+P18+P21+P24</f>
        <v>0.81400000000000006</v>
      </c>
      <c r="Q26" s="259">
        <f t="shared" si="11"/>
        <v>0.58050000000000002</v>
      </c>
      <c r="R26" s="259">
        <f t="shared" si="11"/>
        <v>0.69250000000000012</v>
      </c>
      <c r="S26" s="259">
        <f t="shared" si="11"/>
        <v>0.6</v>
      </c>
      <c r="T26" s="259">
        <f t="shared" si="11"/>
        <v>0.83499999999999996</v>
      </c>
      <c r="U26" s="259">
        <f t="shared" si="11"/>
        <v>0.57199999999999995</v>
      </c>
      <c r="V26" s="259">
        <f t="shared" si="11"/>
        <v>0.65</v>
      </c>
      <c r="W26" s="259">
        <f t="shared" si="11"/>
        <v>0.57499999999999996</v>
      </c>
      <c r="X26" s="259">
        <f t="shared" si="11"/>
        <v>0.96750000000000003</v>
      </c>
    </row>
    <row r="27" spans="1:25" x14ac:dyDescent="0.25">
      <c r="C27" s="251"/>
      <c r="F27" s="62"/>
      <c r="J27" s="252"/>
      <c r="K27" s="252"/>
      <c r="L27" s="252"/>
    </row>
    <row r="28" spans="1:25" ht="30" customHeight="1" x14ac:dyDescent="0.25">
      <c r="C28" s="253" t="s">
        <v>737</v>
      </c>
      <c r="D28" s="250" t="e">
        <f>+D26*0.2</f>
        <v>#REF!</v>
      </c>
      <c r="E28" s="250" t="e">
        <f t="shared" ref="E28:G28" si="12">+E26*0.2</f>
        <v>#REF!</v>
      </c>
      <c r="F28" s="260">
        <f t="shared" si="12"/>
        <v>0.13</v>
      </c>
      <c r="G28" s="250" t="e">
        <f t="shared" si="12"/>
        <v>#REF!</v>
      </c>
      <c r="J28" s="770" t="s">
        <v>738</v>
      </c>
      <c r="K28" s="771"/>
      <c r="L28" s="772"/>
      <c r="M28" s="250" t="e">
        <f>+M26*0.2</f>
        <v>#REF!</v>
      </c>
      <c r="N28" s="250" t="e">
        <f t="shared" ref="N28:X28" si="13">+N26*0.2</f>
        <v>#REF!</v>
      </c>
      <c r="O28" s="260">
        <f t="shared" si="13"/>
        <v>0.13</v>
      </c>
      <c r="P28" s="260">
        <f t="shared" si="13"/>
        <v>0.16280000000000003</v>
      </c>
      <c r="Q28" s="260">
        <f t="shared" si="13"/>
        <v>0.11610000000000001</v>
      </c>
      <c r="R28" s="260">
        <f t="shared" si="13"/>
        <v>0.13850000000000004</v>
      </c>
      <c r="S28" s="260">
        <f t="shared" si="13"/>
        <v>0.12</v>
      </c>
      <c r="T28" s="260">
        <f t="shared" si="13"/>
        <v>0.16700000000000001</v>
      </c>
      <c r="U28" s="260">
        <f t="shared" si="13"/>
        <v>0.1144</v>
      </c>
      <c r="V28" s="260">
        <f t="shared" si="13"/>
        <v>0.13</v>
      </c>
      <c r="W28" s="260">
        <f t="shared" si="13"/>
        <v>0.11499999999999999</v>
      </c>
      <c r="X28" s="260">
        <f t="shared" si="13"/>
        <v>0.19350000000000001</v>
      </c>
    </row>
    <row r="31" spans="1:25" x14ac:dyDescent="0.25">
      <c r="L31" s="30"/>
    </row>
  </sheetData>
  <mergeCells count="55">
    <mergeCell ref="A14:A17"/>
    <mergeCell ref="L10:L11"/>
    <mergeCell ref="L14:L17"/>
    <mergeCell ref="F14:F17"/>
    <mergeCell ref="E14:E17"/>
    <mergeCell ref="J12:L12"/>
    <mergeCell ref="A7:A8"/>
    <mergeCell ref="B7:B8"/>
    <mergeCell ref="C7:C8"/>
    <mergeCell ref="H7:H8"/>
    <mergeCell ref="I7:I8"/>
    <mergeCell ref="D7:G7"/>
    <mergeCell ref="B6:N6"/>
    <mergeCell ref="L7:L8"/>
    <mergeCell ref="J7:K7"/>
    <mergeCell ref="M7:N7"/>
    <mergeCell ref="G14:G17"/>
    <mergeCell ref="H14:H17"/>
    <mergeCell ref="B14:B17"/>
    <mergeCell ref="C14:C17"/>
    <mergeCell ref="D14:D17"/>
    <mergeCell ref="I14:I17"/>
    <mergeCell ref="J14:J17"/>
    <mergeCell ref="K14:K17"/>
    <mergeCell ref="O7:O8"/>
    <mergeCell ref="P7:P8"/>
    <mergeCell ref="Q7:Q8"/>
    <mergeCell ref="R7:R8"/>
    <mergeCell ref="S7:S8"/>
    <mergeCell ref="T7:T8"/>
    <mergeCell ref="U7:U8"/>
    <mergeCell ref="V7:V8"/>
    <mergeCell ref="W7:W8"/>
    <mergeCell ref="X7:X8"/>
    <mergeCell ref="Y7:Y8"/>
    <mergeCell ref="B9:Y9"/>
    <mergeCell ref="B13:Y13"/>
    <mergeCell ref="B19:Y19"/>
    <mergeCell ref="B22:Y22"/>
    <mergeCell ref="O14:O17"/>
    <mergeCell ref="P14:P17"/>
    <mergeCell ref="Q14:Q17"/>
    <mergeCell ref="R14:R17"/>
    <mergeCell ref="S14:S17"/>
    <mergeCell ref="T14:T17"/>
    <mergeCell ref="U14:U17"/>
    <mergeCell ref="V14:V17"/>
    <mergeCell ref="W14:W17"/>
    <mergeCell ref="X14:X17"/>
    <mergeCell ref="Y14:Y17"/>
    <mergeCell ref="J18:L18"/>
    <mergeCell ref="J21:L21"/>
    <mergeCell ref="J24:L24"/>
    <mergeCell ref="J26:L26"/>
    <mergeCell ref="J28:L28"/>
  </mergeCells>
  <printOptions horizontalCentered="1" verticalCentered="1"/>
  <pageMargins left="1.3779527559055118" right="0.19685039370078741" top="0.39370078740157483" bottom="0.39370078740157483" header="0.31496062992125984" footer="0.31496062992125984"/>
  <pageSetup paperSize="14" scale="29" orientation="landscape" horizontalDpi="4294967294" verticalDpi="4294967294"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Y36"/>
  <sheetViews>
    <sheetView topLeftCell="A6" zoomScale="70" zoomScaleNormal="70" workbookViewId="0">
      <pane ySplit="3" topLeftCell="A27" activePane="bottomLeft" state="frozen"/>
      <selection activeCell="A6" sqref="A6"/>
      <selection pane="bottomLeft" activeCell="Y35" sqref="Y35"/>
    </sheetView>
  </sheetViews>
  <sheetFormatPr baseColWidth="10" defaultColWidth="26.7109375" defaultRowHeight="15" x14ac:dyDescent="0.2"/>
  <cols>
    <col min="1" max="1" width="44.5703125" style="14" customWidth="1"/>
    <col min="2" max="2" width="30.5703125" style="14" customWidth="1"/>
    <col min="3" max="3" width="31.42578125" style="14" customWidth="1"/>
    <col min="4" max="5" width="10.42578125" style="14" hidden="1" customWidth="1"/>
    <col min="6" max="6" width="10.42578125" style="14" customWidth="1"/>
    <col min="7" max="7" width="10.42578125" style="14" hidden="1" customWidth="1"/>
    <col min="8" max="8" width="29.85546875" style="14" customWidth="1"/>
    <col min="9" max="9" width="26.7109375" style="14"/>
    <col min="10" max="10" width="16.28515625" style="14" customWidth="1"/>
    <col min="11" max="11" width="16.42578125" style="14" customWidth="1"/>
    <col min="12" max="12" width="17.140625" style="14" customWidth="1"/>
    <col min="13" max="13" width="11" style="14" hidden="1" customWidth="1"/>
    <col min="14" max="14" width="11.7109375" style="14" hidden="1" customWidth="1"/>
    <col min="15" max="25" width="13.7109375" style="14" customWidth="1"/>
    <col min="26" max="16384" width="26.7109375" style="14"/>
  </cols>
  <sheetData>
    <row r="1" spans="1:25" customFormat="1" x14ac:dyDescent="0.25">
      <c r="A1" s="28"/>
    </row>
    <row r="2" spans="1:25" customFormat="1" x14ac:dyDescent="0.25">
      <c r="A2" s="28"/>
    </row>
    <row r="3" spans="1:25" customFormat="1" ht="47.25" customHeight="1" x14ac:dyDescent="0.25">
      <c r="A3" s="28"/>
      <c r="E3" s="73" t="s">
        <v>473</v>
      </c>
      <c r="F3" s="73"/>
      <c r="G3" s="73"/>
      <c r="H3" s="73"/>
      <c r="I3" s="70"/>
    </row>
    <row r="4" spans="1:25" customFormat="1" ht="46.5" customHeight="1" x14ac:dyDescent="0.25">
      <c r="A4" s="28"/>
      <c r="E4" s="70"/>
      <c r="F4" s="70"/>
      <c r="G4" s="70"/>
      <c r="H4" s="70"/>
      <c r="I4" s="70"/>
    </row>
    <row r="5" spans="1:25" ht="15.75" x14ac:dyDescent="0.25">
      <c r="A5" s="15"/>
      <c r="B5" s="15"/>
      <c r="C5" s="16"/>
      <c r="D5" s="16"/>
      <c r="E5" s="16"/>
      <c r="F5" s="16"/>
      <c r="G5" s="16"/>
      <c r="H5" s="16"/>
      <c r="I5" s="16"/>
      <c r="L5" s="17"/>
    </row>
    <row r="6" spans="1:25" ht="50.25" customHeight="1" x14ac:dyDescent="0.2">
      <c r="A6" s="38" t="s">
        <v>21</v>
      </c>
      <c r="B6" s="852" t="s">
        <v>29</v>
      </c>
      <c r="C6" s="852"/>
      <c r="D6" s="852"/>
      <c r="E6" s="852"/>
      <c r="F6" s="852"/>
      <c r="G6" s="852"/>
      <c r="H6" s="852"/>
      <c r="I6" s="852"/>
      <c r="J6" s="852"/>
      <c r="K6" s="852"/>
      <c r="L6" s="852"/>
      <c r="M6" s="852"/>
      <c r="N6" s="852"/>
    </row>
    <row r="7" spans="1:25" customFormat="1" ht="36" customHeight="1" x14ac:dyDescent="0.25">
      <c r="A7" s="801" t="s">
        <v>18</v>
      </c>
      <c r="B7" s="800" t="s">
        <v>2</v>
      </c>
      <c r="C7" s="800" t="s">
        <v>3</v>
      </c>
      <c r="D7" s="800" t="s">
        <v>4</v>
      </c>
      <c r="E7" s="800"/>
      <c r="F7" s="800"/>
      <c r="G7" s="800"/>
      <c r="H7" s="800" t="s">
        <v>5</v>
      </c>
      <c r="I7" s="800" t="s">
        <v>6</v>
      </c>
      <c r="J7" s="800" t="s">
        <v>57</v>
      </c>
      <c r="K7" s="800"/>
      <c r="L7" s="800" t="s">
        <v>7</v>
      </c>
      <c r="M7" s="569" t="s">
        <v>466</v>
      </c>
      <c r="N7" s="569"/>
      <c r="O7" s="779" t="s">
        <v>461</v>
      </c>
      <c r="P7" s="779" t="s">
        <v>462</v>
      </c>
      <c r="Q7" s="779" t="s">
        <v>729</v>
      </c>
      <c r="R7" s="779" t="s">
        <v>463</v>
      </c>
      <c r="S7" s="779" t="s">
        <v>730</v>
      </c>
      <c r="T7" s="779" t="s">
        <v>464</v>
      </c>
      <c r="U7" s="779" t="s">
        <v>221</v>
      </c>
      <c r="V7" s="779" t="s">
        <v>731</v>
      </c>
      <c r="W7" s="779" t="s">
        <v>465</v>
      </c>
      <c r="X7" s="779" t="s">
        <v>732</v>
      </c>
      <c r="Y7" s="780" t="s">
        <v>733</v>
      </c>
    </row>
    <row r="8" spans="1:25" customFormat="1" ht="57" customHeight="1" x14ac:dyDescent="0.25">
      <c r="A8" s="802"/>
      <c r="B8" s="800"/>
      <c r="C8" s="800"/>
      <c r="D8" s="5" t="s">
        <v>8</v>
      </c>
      <c r="E8" s="5" t="s">
        <v>9</v>
      </c>
      <c r="F8" s="5" t="s">
        <v>10</v>
      </c>
      <c r="G8" s="5" t="s">
        <v>11</v>
      </c>
      <c r="H8" s="800"/>
      <c r="I8" s="800"/>
      <c r="J8" s="59" t="s">
        <v>12</v>
      </c>
      <c r="K8" s="59" t="s">
        <v>13</v>
      </c>
      <c r="L8" s="800"/>
      <c r="M8" s="64" t="s">
        <v>8</v>
      </c>
      <c r="N8" s="64" t="s">
        <v>9</v>
      </c>
      <c r="O8" s="779"/>
      <c r="P8" s="779"/>
      <c r="Q8" s="779"/>
      <c r="R8" s="779"/>
      <c r="S8" s="779"/>
      <c r="T8" s="779"/>
      <c r="U8" s="779"/>
      <c r="V8" s="779"/>
      <c r="W8" s="779"/>
      <c r="X8" s="779"/>
      <c r="Y8" s="780"/>
    </row>
    <row r="9" spans="1:25" s="21" customFormat="1" ht="42.75" customHeight="1" x14ac:dyDescent="0.25">
      <c r="A9" s="24" t="s">
        <v>1</v>
      </c>
      <c r="B9" s="834" t="s">
        <v>35</v>
      </c>
      <c r="C9" s="834"/>
      <c r="D9" s="834"/>
      <c r="E9" s="834"/>
      <c r="F9" s="834"/>
      <c r="G9" s="834"/>
      <c r="H9" s="834"/>
      <c r="I9" s="834"/>
      <c r="J9" s="834"/>
      <c r="K9" s="834"/>
      <c r="L9" s="834"/>
      <c r="M9" s="834"/>
      <c r="N9" s="834"/>
      <c r="O9" s="834"/>
      <c r="P9" s="834"/>
      <c r="Q9" s="834"/>
      <c r="R9" s="834"/>
      <c r="S9" s="834"/>
      <c r="T9" s="834"/>
      <c r="U9" s="834"/>
      <c r="V9" s="834"/>
      <c r="W9" s="834"/>
      <c r="X9" s="834"/>
      <c r="Y9" s="834"/>
    </row>
    <row r="10" spans="1:25" ht="15.75" hidden="1" x14ac:dyDescent="0.2">
      <c r="A10" s="842" t="s">
        <v>18</v>
      </c>
      <c r="B10" s="841" t="s">
        <v>2</v>
      </c>
      <c r="C10" s="841" t="s">
        <v>3</v>
      </c>
      <c r="D10" s="841" t="s">
        <v>4</v>
      </c>
      <c r="E10" s="841"/>
      <c r="F10" s="841"/>
      <c r="G10" s="841"/>
      <c r="H10" s="841" t="s">
        <v>5</v>
      </c>
      <c r="I10" s="841" t="s">
        <v>6</v>
      </c>
      <c r="J10" s="841" t="s">
        <v>654</v>
      </c>
      <c r="K10" s="841"/>
      <c r="L10" s="841" t="s">
        <v>7</v>
      </c>
    </row>
    <row r="11" spans="1:25" ht="35.25" hidden="1" x14ac:dyDescent="0.2">
      <c r="A11" s="842"/>
      <c r="B11" s="842"/>
      <c r="C11" s="842"/>
      <c r="D11" s="185" t="s">
        <v>8</v>
      </c>
      <c r="E11" s="185" t="s">
        <v>9</v>
      </c>
      <c r="F11" s="185" t="s">
        <v>10</v>
      </c>
      <c r="G11" s="185" t="s">
        <v>11</v>
      </c>
      <c r="H11" s="842"/>
      <c r="I11" s="842"/>
      <c r="J11" s="186" t="s">
        <v>12</v>
      </c>
      <c r="K11" s="186" t="s">
        <v>13</v>
      </c>
      <c r="L11" s="842"/>
    </row>
    <row r="12" spans="1:25" ht="45" x14ac:dyDescent="0.2">
      <c r="A12" s="843" t="s">
        <v>653</v>
      </c>
      <c r="B12" s="843" t="s">
        <v>108</v>
      </c>
      <c r="C12" s="846" t="s">
        <v>109</v>
      </c>
      <c r="D12" s="805">
        <v>0.25</v>
      </c>
      <c r="E12" s="805">
        <v>0.5</v>
      </c>
      <c r="F12" s="805">
        <v>0.75</v>
      </c>
      <c r="G12" s="805">
        <v>1</v>
      </c>
      <c r="H12" s="178" t="s">
        <v>655</v>
      </c>
      <c r="I12" s="173" t="s">
        <v>656</v>
      </c>
      <c r="J12" s="187">
        <v>42937</v>
      </c>
      <c r="K12" s="187">
        <v>42978</v>
      </c>
      <c r="L12" s="849">
        <v>0.3</v>
      </c>
      <c r="M12" s="805"/>
      <c r="N12" s="805"/>
      <c r="O12" s="805">
        <v>0.8</v>
      </c>
      <c r="P12" s="805">
        <v>1</v>
      </c>
      <c r="Q12" s="805">
        <v>0.6</v>
      </c>
      <c r="R12" s="805">
        <v>0.1</v>
      </c>
      <c r="S12" s="805">
        <v>1</v>
      </c>
      <c r="T12" s="805">
        <v>0.6</v>
      </c>
      <c r="U12" s="805">
        <v>0.67500000000000004</v>
      </c>
      <c r="V12" s="805">
        <v>0.75</v>
      </c>
      <c r="W12" s="805">
        <v>0.75</v>
      </c>
      <c r="X12" s="805">
        <v>0.5</v>
      </c>
      <c r="Y12" s="805">
        <f>+AVERAGE(O12:X20)</f>
        <v>0.67749999999999999</v>
      </c>
    </row>
    <row r="13" spans="1:25" ht="60" x14ac:dyDescent="0.2">
      <c r="A13" s="844"/>
      <c r="B13" s="844"/>
      <c r="C13" s="847"/>
      <c r="D13" s="806"/>
      <c r="E13" s="806"/>
      <c r="F13" s="806"/>
      <c r="G13" s="806"/>
      <c r="H13" s="178" t="s">
        <v>657</v>
      </c>
      <c r="I13" s="173" t="s">
        <v>658</v>
      </c>
      <c r="J13" s="187">
        <v>42948</v>
      </c>
      <c r="K13" s="187">
        <v>43100</v>
      </c>
      <c r="L13" s="850"/>
      <c r="M13" s="806"/>
      <c r="N13" s="806"/>
      <c r="O13" s="806"/>
      <c r="P13" s="806"/>
      <c r="Q13" s="806"/>
      <c r="R13" s="806"/>
      <c r="S13" s="806"/>
      <c r="T13" s="806"/>
      <c r="U13" s="806"/>
      <c r="V13" s="806"/>
      <c r="W13" s="806"/>
      <c r="X13" s="806"/>
      <c r="Y13" s="806"/>
    </row>
    <row r="14" spans="1:25" ht="45" x14ac:dyDescent="0.2">
      <c r="A14" s="844"/>
      <c r="B14" s="844"/>
      <c r="C14" s="847"/>
      <c r="D14" s="806"/>
      <c r="E14" s="806"/>
      <c r="F14" s="806"/>
      <c r="G14" s="806"/>
      <c r="H14" s="178" t="s">
        <v>659</v>
      </c>
      <c r="I14" s="173" t="s">
        <v>660</v>
      </c>
      <c r="J14" s="187">
        <v>42948</v>
      </c>
      <c r="K14" s="187">
        <v>43100</v>
      </c>
      <c r="L14" s="850"/>
      <c r="M14" s="806"/>
      <c r="N14" s="806"/>
      <c r="O14" s="806"/>
      <c r="P14" s="806"/>
      <c r="Q14" s="806"/>
      <c r="R14" s="806"/>
      <c r="S14" s="806"/>
      <c r="T14" s="806"/>
      <c r="U14" s="806"/>
      <c r="V14" s="806"/>
      <c r="W14" s="806"/>
      <c r="X14" s="806"/>
      <c r="Y14" s="806"/>
    </row>
    <row r="15" spans="1:25" ht="120" x14ac:dyDescent="0.2">
      <c r="A15" s="844"/>
      <c r="B15" s="844"/>
      <c r="C15" s="847"/>
      <c r="D15" s="806"/>
      <c r="E15" s="806"/>
      <c r="F15" s="806"/>
      <c r="G15" s="806"/>
      <c r="H15" s="178" t="s">
        <v>110</v>
      </c>
      <c r="I15" s="19" t="s">
        <v>111</v>
      </c>
      <c r="J15" s="31">
        <v>42767</v>
      </c>
      <c r="K15" s="31">
        <v>42825</v>
      </c>
      <c r="L15" s="850"/>
      <c r="M15" s="806"/>
      <c r="N15" s="806"/>
      <c r="O15" s="806"/>
      <c r="P15" s="806"/>
      <c r="Q15" s="806"/>
      <c r="R15" s="806"/>
      <c r="S15" s="806"/>
      <c r="T15" s="806"/>
      <c r="U15" s="806"/>
      <c r="V15" s="806"/>
      <c r="W15" s="806"/>
      <c r="X15" s="806"/>
      <c r="Y15" s="806"/>
    </row>
    <row r="16" spans="1:25" ht="120" x14ac:dyDescent="0.2">
      <c r="A16" s="844"/>
      <c r="B16" s="844"/>
      <c r="C16" s="847"/>
      <c r="D16" s="806"/>
      <c r="E16" s="806"/>
      <c r="F16" s="806"/>
      <c r="G16" s="806"/>
      <c r="H16" s="29" t="s">
        <v>459</v>
      </c>
      <c r="I16" s="19" t="s">
        <v>112</v>
      </c>
      <c r="J16" s="31">
        <v>42767</v>
      </c>
      <c r="K16" s="31">
        <v>43069</v>
      </c>
      <c r="L16" s="850"/>
      <c r="M16" s="806"/>
      <c r="N16" s="806"/>
      <c r="O16" s="806"/>
      <c r="P16" s="806"/>
      <c r="Q16" s="806"/>
      <c r="R16" s="806"/>
      <c r="S16" s="806"/>
      <c r="T16" s="806"/>
      <c r="U16" s="806"/>
      <c r="V16" s="806"/>
      <c r="W16" s="806"/>
      <c r="X16" s="806"/>
      <c r="Y16" s="806"/>
    </row>
    <row r="17" spans="1:25" ht="105" x14ac:dyDescent="0.2">
      <c r="A17" s="844"/>
      <c r="B17" s="844"/>
      <c r="C17" s="847"/>
      <c r="D17" s="806"/>
      <c r="E17" s="806"/>
      <c r="F17" s="806"/>
      <c r="G17" s="806"/>
      <c r="H17" s="178" t="s">
        <v>113</v>
      </c>
      <c r="I17" s="19" t="s">
        <v>114</v>
      </c>
      <c r="J17" s="31" t="s">
        <v>115</v>
      </c>
      <c r="K17" s="31">
        <v>43008</v>
      </c>
      <c r="L17" s="850"/>
      <c r="M17" s="806"/>
      <c r="N17" s="806"/>
      <c r="O17" s="806"/>
      <c r="P17" s="806"/>
      <c r="Q17" s="806"/>
      <c r="R17" s="806"/>
      <c r="S17" s="806"/>
      <c r="T17" s="806"/>
      <c r="U17" s="806"/>
      <c r="V17" s="806"/>
      <c r="W17" s="806"/>
      <c r="X17" s="806"/>
      <c r="Y17" s="806"/>
    </row>
    <row r="18" spans="1:25" ht="75" x14ac:dyDescent="0.2">
      <c r="A18" s="844"/>
      <c r="B18" s="844"/>
      <c r="C18" s="847"/>
      <c r="D18" s="806"/>
      <c r="E18" s="806"/>
      <c r="F18" s="806"/>
      <c r="G18" s="806"/>
      <c r="H18" s="176" t="s">
        <v>661</v>
      </c>
      <c r="I18" s="19" t="s">
        <v>662</v>
      </c>
      <c r="J18" s="31">
        <v>43009</v>
      </c>
      <c r="K18" s="31">
        <v>43084</v>
      </c>
      <c r="L18" s="850"/>
      <c r="M18" s="806"/>
      <c r="N18" s="806"/>
      <c r="O18" s="806"/>
      <c r="P18" s="806"/>
      <c r="Q18" s="806"/>
      <c r="R18" s="806"/>
      <c r="S18" s="806"/>
      <c r="T18" s="806"/>
      <c r="U18" s="806"/>
      <c r="V18" s="806"/>
      <c r="W18" s="806"/>
      <c r="X18" s="806"/>
      <c r="Y18" s="806"/>
    </row>
    <row r="19" spans="1:25" ht="60" x14ac:dyDescent="0.2">
      <c r="A19" s="844"/>
      <c r="B19" s="844"/>
      <c r="C19" s="847"/>
      <c r="D19" s="806"/>
      <c r="E19" s="806"/>
      <c r="F19" s="806"/>
      <c r="G19" s="806"/>
      <c r="H19" s="829" t="s">
        <v>116</v>
      </c>
      <c r="I19" s="32" t="s">
        <v>117</v>
      </c>
      <c r="J19" s="31">
        <v>43009</v>
      </c>
      <c r="K19" s="31">
        <v>43100</v>
      </c>
      <c r="L19" s="850"/>
      <c r="M19" s="806"/>
      <c r="N19" s="806"/>
      <c r="O19" s="806"/>
      <c r="P19" s="806"/>
      <c r="Q19" s="806"/>
      <c r="R19" s="806"/>
      <c r="S19" s="806"/>
      <c r="T19" s="806"/>
      <c r="U19" s="806"/>
      <c r="V19" s="806"/>
      <c r="W19" s="806"/>
      <c r="X19" s="806"/>
      <c r="Y19" s="806"/>
    </row>
    <row r="20" spans="1:25" ht="45" x14ac:dyDescent="0.2">
      <c r="A20" s="845"/>
      <c r="B20" s="845"/>
      <c r="C20" s="848"/>
      <c r="D20" s="807"/>
      <c r="E20" s="807"/>
      <c r="F20" s="807"/>
      <c r="G20" s="807"/>
      <c r="H20" s="831"/>
      <c r="I20" s="19" t="s">
        <v>118</v>
      </c>
      <c r="J20" s="31">
        <v>43009</v>
      </c>
      <c r="K20" s="31">
        <v>43100</v>
      </c>
      <c r="L20" s="851"/>
      <c r="M20" s="807"/>
      <c r="N20" s="807"/>
      <c r="O20" s="807"/>
      <c r="P20" s="807"/>
      <c r="Q20" s="807"/>
      <c r="R20" s="807"/>
      <c r="S20" s="807"/>
      <c r="T20" s="807"/>
      <c r="U20" s="807"/>
      <c r="V20" s="807"/>
      <c r="W20" s="807"/>
      <c r="X20" s="807"/>
      <c r="Y20" s="807"/>
    </row>
    <row r="21" spans="1:25" s="195" customFormat="1" ht="37.5" customHeight="1" x14ac:dyDescent="0.2">
      <c r="A21" s="243"/>
      <c r="B21" s="232"/>
      <c r="C21" s="232"/>
      <c r="D21" s="229">
        <f>+D18*$L$13</f>
        <v>0</v>
      </c>
      <c r="E21" s="229">
        <f t="shared" ref="E21" si="0">+E18*$L$13</f>
        <v>0</v>
      </c>
      <c r="F21" s="258">
        <f>+F12*$L$12</f>
        <v>0.22499999999999998</v>
      </c>
      <c r="G21" s="229" t="e">
        <f>+G18*$L$13+G15*$L$10</f>
        <v>#VALUE!</v>
      </c>
      <c r="H21" s="236"/>
      <c r="I21" s="188"/>
      <c r="J21" s="776" t="s">
        <v>734</v>
      </c>
      <c r="K21" s="776"/>
      <c r="L21" s="776"/>
      <c r="M21" s="229"/>
      <c r="N21" s="229"/>
      <c r="O21" s="244">
        <f>+$L$12*O12</f>
        <v>0.24</v>
      </c>
      <c r="P21" s="244">
        <f t="shared" ref="P21:X21" si="1">+$L$12*P12</f>
        <v>0.3</v>
      </c>
      <c r="Q21" s="244">
        <f t="shared" si="1"/>
        <v>0.18</v>
      </c>
      <c r="R21" s="244">
        <f t="shared" si="1"/>
        <v>0.03</v>
      </c>
      <c r="S21" s="244">
        <f t="shared" si="1"/>
        <v>0.3</v>
      </c>
      <c r="T21" s="244">
        <f t="shared" si="1"/>
        <v>0.18</v>
      </c>
      <c r="U21" s="244">
        <f t="shared" si="1"/>
        <v>0.20250000000000001</v>
      </c>
      <c r="V21" s="244">
        <f t="shared" si="1"/>
        <v>0.22499999999999998</v>
      </c>
      <c r="W21" s="244">
        <f t="shared" si="1"/>
        <v>0.22499999999999998</v>
      </c>
      <c r="X21" s="244">
        <f t="shared" si="1"/>
        <v>0.15</v>
      </c>
      <c r="Y21" s="245">
        <f>+AVERAGE(O21:X21)</f>
        <v>0.20325000000000001</v>
      </c>
    </row>
    <row r="22" spans="1:25" ht="35.25" customHeight="1" x14ac:dyDescent="0.2">
      <c r="A22" s="24" t="s">
        <v>14</v>
      </c>
      <c r="B22" s="834" t="s">
        <v>55</v>
      </c>
      <c r="C22" s="834"/>
      <c r="D22" s="834"/>
      <c r="E22" s="834"/>
      <c r="F22" s="834"/>
      <c r="G22" s="834"/>
      <c r="H22" s="834"/>
      <c r="I22" s="834"/>
      <c r="J22" s="834"/>
      <c r="K22" s="834"/>
      <c r="L22" s="834"/>
      <c r="M22" s="834"/>
      <c r="N22" s="834"/>
      <c r="O22" s="834"/>
      <c r="P22" s="834"/>
      <c r="Q22" s="834"/>
      <c r="R22" s="834"/>
      <c r="S22" s="834"/>
      <c r="T22" s="834"/>
      <c r="U22" s="834"/>
      <c r="V22" s="834"/>
      <c r="W22" s="834"/>
      <c r="X22" s="834"/>
      <c r="Y22" s="834"/>
    </row>
    <row r="23" spans="1:25" ht="45" x14ac:dyDescent="0.2">
      <c r="A23" s="32" t="s">
        <v>663</v>
      </c>
      <c r="B23" s="92" t="s">
        <v>664</v>
      </c>
      <c r="C23" s="241" t="s">
        <v>665</v>
      </c>
      <c r="D23" s="231">
        <v>0.25</v>
      </c>
      <c r="E23" s="231">
        <v>0.7</v>
      </c>
      <c r="F23" s="231">
        <v>1</v>
      </c>
      <c r="G23" s="231"/>
      <c r="H23" s="257" t="s">
        <v>666</v>
      </c>
      <c r="I23" s="257" t="s">
        <v>665</v>
      </c>
      <c r="J23" s="262">
        <v>42736</v>
      </c>
      <c r="K23" s="262">
        <v>43008</v>
      </c>
      <c r="L23" s="264">
        <v>0.08</v>
      </c>
      <c r="M23" s="231"/>
      <c r="N23" s="231"/>
      <c r="O23" s="231">
        <v>1</v>
      </c>
      <c r="P23" s="229"/>
      <c r="Q23" s="264">
        <v>0.5</v>
      </c>
      <c r="R23" s="229">
        <v>1</v>
      </c>
      <c r="S23" s="268"/>
      <c r="T23" s="229">
        <v>1</v>
      </c>
      <c r="U23" s="266">
        <v>0.7</v>
      </c>
      <c r="V23" s="229">
        <v>1</v>
      </c>
      <c r="W23" s="230">
        <v>1</v>
      </c>
      <c r="X23" s="229">
        <v>1</v>
      </c>
      <c r="Y23" s="805">
        <f>+AVERAGE(O23:X27)</f>
        <v>0.80119047619047634</v>
      </c>
    </row>
    <row r="24" spans="1:25" ht="45" x14ac:dyDescent="0.2">
      <c r="A24" s="32" t="s">
        <v>667</v>
      </c>
      <c r="B24" s="18" t="s">
        <v>45</v>
      </c>
      <c r="C24" s="174" t="s">
        <v>123</v>
      </c>
      <c r="D24" s="175">
        <v>0.95</v>
      </c>
      <c r="E24" s="175">
        <v>0.95</v>
      </c>
      <c r="F24" s="175">
        <v>0.95</v>
      </c>
      <c r="G24" s="175">
        <v>0.95</v>
      </c>
      <c r="H24" s="32" t="s">
        <v>124</v>
      </c>
      <c r="I24" s="32" t="s">
        <v>125</v>
      </c>
      <c r="J24" s="31">
        <v>42795</v>
      </c>
      <c r="K24" s="31">
        <v>42855</v>
      </c>
      <c r="L24" s="264">
        <v>0.08</v>
      </c>
      <c r="M24" s="175"/>
      <c r="N24" s="175"/>
      <c r="O24" s="229">
        <v>0.95</v>
      </c>
      <c r="P24" s="267">
        <v>0.81</v>
      </c>
      <c r="Q24" s="264">
        <v>1</v>
      </c>
      <c r="R24" s="229">
        <v>0.7</v>
      </c>
      <c r="S24" s="269"/>
      <c r="T24" s="229">
        <v>1</v>
      </c>
      <c r="U24" s="266">
        <v>0.88</v>
      </c>
      <c r="V24" s="229">
        <v>0.95</v>
      </c>
      <c r="W24" s="230">
        <v>0.95</v>
      </c>
      <c r="X24" s="229">
        <v>0.8</v>
      </c>
      <c r="Y24" s="806"/>
    </row>
    <row r="25" spans="1:25" ht="60" x14ac:dyDescent="0.2">
      <c r="A25" s="32" t="s">
        <v>668</v>
      </c>
      <c r="B25" s="18" t="s">
        <v>46</v>
      </c>
      <c r="C25" s="177" t="s">
        <v>126</v>
      </c>
      <c r="D25" s="175">
        <v>0.25</v>
      </c>
      <c r="E25" s="175">
        <v>0.5</v>
      </c>
      <c r="F25" s="175">
        <v>0.75</v>
      </c>
      <c r="G25" s="175">
        <v>1</v>
      </c>
      <c r="H25" s="32" t="s">
        <v>127</v>
      </c>
      <c r="I25" s="32" t="s">
        <v>128</v>
      </c>
      <c r="J25" s="31">
        <v>42736</v>
      </c>
      <c r="K25" s="31">
        <v>43100</v>
      </c>
      <c r="L25" s="264">
        <v>0.08</v>
      </c>
      <c r="M25" s="175"/>
      <c r="N25" s="175"/>
      <c r="O25" s="229"/>
      <c r="P25" s="229">
        <v>1</v>
      </c>
      <c r="Q25" s="264">
        <v>0.75</v>
      </c>
      <c r="R25" s="229">
        <v>0.77</v>
      </c>
      <c r="S25" s="269"/>
      <c r="T25" s="229">
        <v>0.94</v>
      </c>
      <c r="U25" s="266">
        <v>0.75</v>
      </c>
      <c r="V25" s="270">
        <v>0.5</v>
      </c>
      <c r="W25" s="230">
        <v>0.75</v>
      </c>
      <c r="X25" s="229">
        <v>0.75</v>
      </c>
      <c r="Y25" s="806"/>
    </row>
    <row r="26" spans="1:25" ht="60" x14ac:dyDescent="0.2">
      <c r="A26" s="32" t="s">
        <v>460</v>
      </c>
      <c r="B26" s="18" t="s">
        <v>119</v>
      </c>
      <c r="C26" s="174" t="s">
        <v>120</v>
      </c>
      <c r="D26" s="175">
        <v>0.25</v>
      </c>
      <c r="E26" s="175">
        <v>0.5</v>
      </c>
      <c r="F26" s="175">
        <v>0.75</v>
      </c>
      <c r="G26" s="175">
        <v>1</v>
      </c>
      <c r="H26" s="32" t="s">
        <v>121</v>
      </c>
      <c r="I26" s="32" t="s">
        <v>122</v>
      </c>
      <c r="J26" s="31">
        <v>42736</v>
      </c>
      <c r="K26" s="31">
        <v>43100</v>
      </c>
      <c r="L26" s="264">
        <v>0.08</v>
      </c>
      <c r="M26" s="175"/>
      <c r="N26" s="175"/>
      <c r="O26" s="229">
        <v>0.75</v>
      </c>
      <c r="P26" s="229">
        <v>0.75</v>
      </c>
      <c r="Q26" s="264">
        <v>0.75</v>
      </c>
      <c r="R26" s="229">
        <v>0.74</v>
      </c>
      <c r="S26" s="269"/>
      <c r="T26" s="229">
        <v>0.55000000000000004</v>
      </c>
      <c r="U26" s="266">
        <v>0.62</v>
      </c>
      <c r="V26" s="264">
        <v>0.14000000000000001</v>
      </c>
      <c r="W26" s="230">
        <v>0.75</v>
      </c>
      <c r="X26" s="229">
        <v>1</v>
      </c>
      <c r="Y26" s="806"/>
    </row>
    <row r="27" spans="1:25" ht="60" x14ac:dyDescent="0.2">
      <c r="A27" s="32" t="s">
        <v>669</v>
      </c>
      <c r="B27" s="18" t="s">
        <v>47</v>
      </c>
      <c r="C27" s="174" t="s">
        <v>131</v>
      </c>
      <c r="D27" s="175">
        <v>0.25</v>
      </c>
      <c r="E27" s="175">
        <v>0.5</v>
      </c>
      <c r="F27" s="175">
        <v>0.75</v>
      </c>
      <c r="G27" s="175">
        <v>1</v>
      </c>
      <c r="H27" s="32" t="s">
        <v>129</v>
      </c>
      <c r="I27" s="32" t="s">
        <v>130</v>
      </c>
      <c r="J27" s="31">
        <v>42736</v>
      </c>
      <c r="K27" s="31">
        <v>43100</v>
      </c>
      <c r="L27" s="264">
        <v>0.08</v>
      </c>
      <c r="M27" s="175"/>
      <c r="N27" s="175"/>
      <c r="O27" s="229"/>
      <c r="P27" s="229">
        <v>1</v>
      </c>
      <c r="Q27" s="264">
        <v>0.75</v>
      </c>
      <c r="R27" s="229">
        <v>0.9</v>
      </c>
      <c r="S27" s="269"/>
      <c r="T27" s="229">
        <v>1</v>
      </c>
      <c r="U27" s="266">
        <v>0</v>
      </c>
      <c r="V27" s="264">
        <v>0.75</v>
      </c>
      <c r="W27" s="230">
        <v>0.75</v>
      </c>
      <c r="X27" s="229">
        <v>1</v>
      </c>
      <c r="Y27" s="807"/>
    </row>
    <row r="28" spans="1:25" ht="44.25" customHeight="1" x14ac:dyDescent="0.2">
      <c r="A28" s="32"/>
      <c r="B28" s="18"/>
      <c r="C28" s="228"/>
      <c r="D28" s="229"/>
      <c r="E28" s="229"/>
      <c r="F28" s="229">
        <f>+F23*L23+F24*L24+F25*L25+F26*L26+F27*L27</f>
        <v>0.33600000000000002</v>
      </c>
      <c r="G28" s="229"/>
      <c r="H28" s="32"/>
      <c r="I28" s="32"/>
      <c r="J28" s="776" t="s">
        <v>734</v>
      </c>
      <c r="K28" s="776"/>
      <c r="L28" s="776"/>
      <c r="M28" s="229"/>
      <c r="N28" s="229"/>
      <c r="O28" s="265">
        <f>+$L$23*O23+$L$24*O24+$L$25*O25+$L$26*O26+$L$27*O27</f>
        <v>0.216</v>
      </c>
      <c r="P28" s="265">
        <f t="shared" ref="P28:X28" si="2">+$L$23*P23+$L$24*P24+$L$25*P25+$L$26*P26+$L$27*P27</f>
        <v>0.2848</v>
      </c>
      <c r="Q28" s="265">
        <f t="shared" si="2"/>
        <v>0.3</v>
      </c>
      <c r="R28" s="265">
        <f t="shared" si="2"/>
        <v>0.32880000000000004</v>
      </c>
      <c r="S28" s="265">
        <f t="shared" si="2"/>
        <v>0</v>
      </c>
      <c r="T28" s="265">
        <f t="shared" si="2"/>
        <v>0.35920000000000002</v>
      </c>
      <c r="U28" s="265">
        <f t="shared" si="2"/>
        <v>0.23600000000000002</v>
      </c>
      <c r="V28" s="265">
        <f t="shared" si="2"/>
        <v>0.26719999999999999</v>
      </c>
      <c r="W28" s="265">
        <f t="shared" si="2"/>
        <v>0.33600000000000002</v>
      </c>
      <c r="X28" s="265">
        <f t="shared" si="2"/>
        <v>0.36400000000000005</v>
      </c>
      <c r="Y28" s="245">
        <f>+AVERAGE(O28:X28)</f>
        <v>0.26919999999999999</v>
      </c>
    </row>
    <row r="29" spans="1:25" ht="45" customHeight="1" x14ac:dyDescent="0.2">
      <c r="A29" s="24" t="s">
        <v>15</v>
      </c>
      <c r="B29" s="834" t="s">
        <v>36</v>
      </c>
      <c r="C29" s="834"/>
      <c r="D29" s="834"/>
      <c r="E29" s="834"/>
      <c r="F29" s="834"/>
      <c r="G29" s="834"/>
      <c r="H29" s="834"/>
      <c r="I29" s="834"/>
      <c r="J29" s="834"/>
      <c r="K29" s="834"/>
      <c r="L29" s="834"/>
      <c r="M29" s="834"/>
      <c r="N29" s="834"/>
      <c r="O29" s="834"/>
      <c r="P29" s="834"/>
      <c r="Q29" s="834"/>
      <c r="R29" s="834"/>
      <c r="S29" s="834"/>
      <c r="T29" s="834"/>
      <c r="U29" s="834"/>
      <c r="V29" s="834"/>
      <c r="W29" s="834"/>
      <c r="X29" s="834"/>
      <c r="Y29" s="834"/>
    </row>
    <row r="30" spans="1:25" ht="90" x14ac:dyDescent="0.2">
      <c r="A30" s="32" t="s">
        <v>37</v>
      </c>
      <c r="B30" s="263" t="s">
        <v>48</v>
      </c>
      <c r="C30" s="92" t="s">
        <v>49</v>
      </c>
      <c r="D30" s="231">
        <v>0.25</v>
      </c>
      <c r="E30" s="231">
        <v>0.5</v>
      </c>
      <c r="F30" s="231">
        <v>0.75</v>
      </c>
      <c r="G30" s="231">
        <v>1</v>
      </c>
      <c r="H30" s="242" t="s">
        <v>38</v>
      </c>
      <c r="I30" s="242" t="s">
        <v>34</v>
      </c>
      <c r="J30" s="262">
        <v>42736</v>
      </c>
      <c r="K30" s="262">
        <v>43100</v>
      </c>
      <c r="L30" s="264">
        <v>0.15</v>
      </c>
      <c r="M30" s="231"/>
      <c r="N30" s="231"/>
      <c r="O30" s="231">
        <v>0.75</v>
      </c>
      <c r="P30" s="231">
        <v>0.75</v>
      </c>
      <c r="Q30" s="231">
        <v>0.75</v>
      </c>
      <c r="R30" s="231">
        <v>0.7</v>
      </c>
      <c r="S30" s="268"/>
      <c r="T30" s="231">
        <v>0.25</v>
      </c>
      <c r="U30" s="231">
        <v>0.6</v>
      </c>
      <c r="V30" s="231">
        <v>0.98</v>
      </c>
      <c r="W30" s="231">
        <v>0.75</v>
      </c>
      <c r="X30" s="231">
        <v>0.3</v>
      </c>
      <c r="Y30" s="805">
        <f>+AVERAGE(O30:X31)</f>
        <v>0.65333333333333332</v>
      </c>
    </row>
    <row r="31" spans="1:25" ht="90" x14ac:dyDescent="0.2">
      <c r="A31" s="32" t="s">
        <v>30</v>
      </c>
      <c r="B31" s="174" t="s">
        <v>31</v>
      </c>
      <c r="C31" s="174" t="s">
        <v>107</v>
      </c>
      <c r="D31" s="175">
        <v>0.25</v>
      </c>
      <c r="E31" s="175">
        <v>0.5</v>
      </c>
      <c r="F31" s="175">
        <v>0.75</v>
      </c>
      <c r="G31" s="175">
        <v>1</v>
      </c>
      <c r="H31" s="174" t="s">
        <v>32</v>
      </c>
      <c r="I31" s="174" t="s">
        <v>33</v>
      </c>
      <c r="J31" s="31">
        <v>42736</v>
      </c>
      <c r="K31" s="31">
        <v>43100</v>
      </c>
      <c r="L31" s="266">
        <v>0.15</v>
      </c>
      <c r="M31" s="175"/>
      <c r="N31" s="175"/>
      <c r="O31" s="229">
        <v>0.98</v>
      </c>
      <c r="P31" s="229">
        <v>0.74</v>
      </c>
      <c r="Q31" s="229">
        <v>0.56000000000000005</v>
      </c>
      <c r="R31" s="229">
        <v>0.86</v>
      </c>
      <c r="S31" s="269"/>
      <c r="T31" s="229">
        <v>0.26</v>
      </c>
      <c r="U31" s="229">
        <v>0.7</v>
      </c>
      <c r="V31" s="229">
        <v>0.28000000000000003</v>
      </c>
      <c r="W31" s="229">
        <v>0.75</v>
      </c>
      <c r="X31" s="229">
        <v>0.8</v>
      </c>
      <c r="Y31" s="807"/>
    </row>
    <row r="32" spans="1:25" s="195" customFormat="1" ht="37.5" customHeight="1" x14ac:dyDescent="0.2">
      <c r="A32" s="243"/>
      <c r="B32" s="232"/>
      <c r="C32" s="232"/>
      <c r="D32" s="229">
        <f>+D29*$L$13</f>
        <v>0</v>
      </c>
      <c r="E32" s="229">
        <f t="shared" ref="E32" si="3">+E29*$L$13</f>
        <v>0</v>
      </c>
      <c r="F32" s="258">
        <f>+F30*L30+F31*L31</f>
        <v>0.22499999999999998</v>
      </c>
      <c r="G32" s="229" t="e">
        <f>+G29*$L$13+G26*$L$10</f>
        <v>#VALUE!</v>
      </c>
      <c r="H32" s="236"/>
      <c r="I32" s="188"/>
      <c r="J32" s="776" t="s">
        <v>734</v>
      </c>
      <c r="K32" s="776"/>
      <c r="L32" s="776"/>
      <c r="M32" s="229"/>
      <c r="N32" s="229"/>
      <c r="O32" s="244">
        <f>+$L$30*O30+$L$31*O31</f>
        <v>0.25949999999999995</v>
      </c>
      <c r="P32" s="244">
        <f t="shared" ref="P32:X32" si="4">+$L$30*P30+$L$31*P31</f>
        <v>0.22349999999999998</v>
      </c>
      <c r="Q32" s="244">
        <f t="shared" si="4"/>
        <v>0.19650000000000001</v>
      </c>
      <c r="R32" s="244">
        <f t="shared" si="4"/>
        <v>0.23399999999999999</v>
      </c>
      <c r="S32" s="244">
        <f t="shared" si="4"/>
        <v>0</v>
      </c>
      <c r="T32" s="244">
        <f t="shared" si="4"/>
        <v>7.6499999999999999E-2</v>
      </c>
      <c r="U32" s="244">
        <f t="shared" si="4"/>
        <v>0.19500000000000001</v>
      </c>
      <c r="V32" s="244">
        <f t="shared" si="4"/>
        <v>0.189</v>
      </c>
      <c r="W32" s="244">
        <f t="shared" si="4"/>
        <v>0.22499999999999998</v>
      </c>
      <c r="X32" s="244">
        <f t="shared" si="4"/>
        <v>0.16499999999999998</v>
      </c>
      <c r="Y32" s="245">
        <f>+AVERAGE(O32:X32)</f>
        <v>0.17640000000000003</v>
      </c>
    </row>
    <row r="34" spans="3:24" customFormat="1" ht="27" customHeight="1" x14ac:dyDescent="0.25">
      <c r="C34" s="253" t="s">
        <v>735</v>
      </c>
      <c r="D34" s="248" t="e">
        <f>+#REF!+D15+D26+D32</f>
        <v>#REF!</v>
      </c>
      <c r="E34" s="248" t="e">
        <f t="shared" ref="E34" si="5">+#REF!+E15+E26+E32</f>
        <v>#REF!</v>
      </c>
      <c r="F34" s="259">
        <f>+F21+F28+F32</f>
        <v>0.78599999999999992</v>
      </c>
      <c r="G34" s="248" t="e">
        <f t="shared" ref="G34" si="6">+#REF!+G15+G26+G32</f>
        <v>#REF!</v>
      </c>
      <c r="J34" s="770" t="s">
        <v>736</v>
      </c>
      <c r="K34" s="771"/>
      <c r="L34" s="772"/>
      <c r="M34" s="248" t="e">
        <f>+#REF!+M22+M28+M32</f>
        <v>#REF!</v>
      </c>
      <c r="N34" s="248" t="e">
        <f t="shared" ref="N34" si="7">+#REF!+N22+N28+N32</f>
        <v>#REF!</v>
      </c>
      <c r="O34" s="259">
        <f>+O21+O28+O32</f>
        <v>0.71549999999999991</v>
      </c>
      <c r="P34" s="259">
        <f t="shared" ref="P34:X34" si="8">+P21+P28+P32</f>
        <v>0.80830000000000002</v>
      </c>
      <c r="Q34" s="259">
        <f t="shared" si="8"/>
        <v>0.67649999999999999</v>
      </c>
      <c r="R34" s="259">
        <f t="shared" si="8"/>
        <v>0.59279999999999999</v>
      </c>
      <c r="S34" s="259">
        <f t="shared" si="8"/>
        <v>0.3</v>
      </c>
      <c r="T34" s="259">
        <f t="shared" si="8"/>
        <v>0.61570000000000003</v>
      </c>
      <c r="U34" s="259">
        <f t="shared" si="8"/>
        <v>0.63349999999999995</v>
      </c>
      <c r="V34" s="259">
        <f t="shared" si="8"/>
        <v>0.68120000000000003</v>
      </c>
      <c r="W34" s="259">
        <f t="shared" si="8"/>
        <v>0.78599999999999992</v>
      </c>
      <c r="X34" s="259">
        <f t="shared" si="8"/>
        <v>0.67900000000000005</v>
      </c>
    </row>
    <row r="35" spans="3:24" customFormat="1" x14ac:dyDescent="0.25">
      <c r="C35" s="251"/>
      <c r="F35" s="62"/>
      <c r="J35" s="252"/>
      <c r="K35" s="252"/>
      <c r="L35" s="252"/>
    </row>
    <row r="36" spans="3:24" customFormat="1" ht="30" customHeight="1" x14ac:dyDescent="0.25">
      <c r="C36" s="253" t="s">
        <v>737</v>
      </c>
      <c r="D36" s="250" t="e">
        <f>+D34*0.2</f>
        <v>#REF!</v>
      </c>
      <c r="E36" s="250" t="e">
        <f t="shared" ref="E36:G36" si="9">+E34*0.2</f>
        <v>#REF!</v>
      </c>
      <c r="F36" s="260">
        <f t="shared" si="9"/>
        <v>0.15720000000000001</v>
      </c>
      <c r="G36" s="250" t="e">
        <f t="shared" si="9"/>
        <v>#REF!</v>
      </c>
      <c r="J36" s="770" t="s">
        <v>738</v>
      </c>
      <c r="K36" s="771"/>
      <c r="L36" s="772"/>
      <c r="M36" s="250" t="e">
        <f>+M34*0.2</f>
        <v>#REF!</v>
      </c>
      <c r="N36" s="250" t="e">
        <f t="shared" ref="N36:X36" si="10">+N34*0.2</f>
        <v>#REF!</v>
      </c>
      <c r="O36" s="260">
        <f t="shared" si="10"/>
        <v>0.14309999999999998</v>
      </c>
      <c r="P36" s="260">
        <f t="shared" si="10"/>
        <v>0.16166000000000003</v>
      </c>
      <c r="Q36" s="260">
        <f t="shared" si="10"/>
        <v>0.1353</v>
      </c>
      <c r="R36" s="260">
        <f t="shared" si="10"/>
        <v>0.11856</v>
      </c>
      <c r="S36" s="260">
        <f t="shared" si="10"/>
        <v>0.06</v>
      </c>
      <c r="T36" s="260">
        <f t="shared" si="10"/>
        <v>0.12314000000000001</v>
      </c>
      <c r="U36" s="260">
        <f t="shared" si="10"/>
        <v>0.12670000000000001</v>
      </c>
      <c r="V36" s="260">
        <f t="shared" si="10"/>
        <v>0.13624</v>
      </c>
      <c r="W36" s="260">
        <f t="shared" si="10"/>
        <v>0.15720000000000001</v>
      </c>
      <c r="X36" s="260">
        <f t="shared" si="10"/>
        <v>0.1358</v>
      </c>
    </row>
  </sheetData>
  <mergeCells count="61">
    <mergeCell ref="I10:I11"/>
    <mergeCell ref="A7:A8"/>
    <mergeCell ref="B7:B8"/>
    <mergeCell ref="C7:C8"/>
    <mergeCell ref="D7:G7"/>
    <mergeCell ref="H7:H8"/>
    <mergeCell ref="B6:N6"/>
    <mergeCell ref="M7:N7"/>
    <mergeCell ref="I7:I8"/>
    <mergeCell ref="J7:K7"/>
    <mergeCell ref="L7:L8"/>
    <mergeCell ref="J10:K10"/>
    <mergeCell ref="L10:L11"/>
    <mergeCell ref="A12:A20"/>
    <mergeCell ref="B12:B20"/>
    <mergeCell ref="C12:C20"/>
    <mergeCell ref="D12:D20"/>
    <mergeCell ref="E12:E20"/>
    <mergeCell ref="F12:F20"/>
    <mergeCell ref="G12:G20"/>
    <mergeCell ref="L12:L20"/>
    <mergeCell ref="H19:H20"/>
    <mergeCell ref="A10:A11"/>
    <mergeCell ref="B10:B11"/>
    <mergeCell ref="C10:C11"/>
    <mergeCell ref="D10:G10"/>
    <mergeCell ref="H10:H11"/>
    <mergeCell ref="U7:U8"/>
    <mergeCell ref="V7:V8"/>
    <mergeCell ref="W7:W8"/>
    <mergeCell ref="X7:X8"/>
    <mergeCell ref="O7:O8"/>
    <mergeCell ref="P7:P8"/>
    <mergeCell ref="Q7:Q8"/>
    <mergeCell ref="R7:R8"/>
    <mergeCell ref="S7:S8"/>
    <mergeCell ref="Y7:Y8"/>
    <mergeCell ref="B9:Y9"/>
    <mergeCell ref="B22:Y22"/>
    <mergeCell ref="B29:Y29"/>
    <mergeCell ref="J21:L21"/>
    <mergeCell ref="O12:O20"/>
    <mergeCell ref="P12:P20"/>
    <mergeCell ref="Q12:Q20"/>
    <mergeCell ref="R12:R20"/>
    <mergeCell ref="S12:S20"/>
    <mergeCell ref="T12:T20"/>
    <mergeCell ref="U12:U20"/>
    <mergeCell ref="V12:V20"/>
    <mergeCell ref="W12:W20"/>
    <mergeCell ref="X12:X20"/>
    <mergeCell ref="T7:T8"/>
    <mergeCell ref="J34:L34"/>
    <mergeCell ref="J36:L36"/>
    <mergeCell ref="Y12:Y20"/>
    <mergeCell ref="J28:L28"/>
    <mergeCell ref="Y23:Y27"/>
    <mergeCell ref="J32:L32"/>
    <mergeCell ref="Y30:Y31"/>
    <mergeCell ref="N12:N20"/>
    <mergeCell ref="M12:M20"/>
  </mergeCells>
  <printOptions horizontalCentered="1" verticalCentered="1"/>
  <pageMargins left="1.3779527559055118" right="0.19685039370078741" top="0.39370078740157483" bottom="0.39370078740157483" header="0.31496062992125984" footer="0.31496062992125984"/>
  <pageSetup paperSize="14" scale="32" orientation="landscape"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7375-8EB6-4D4A-A0AB-4548B51EA4F3}">
  <dimension ref="A1:O21"/>
  <sheetViews>
    <sheetView workbookViewId="0">
      <selection activeCell="K4" sqref="K4"/>
    </sheetView>
  </sheetViews>
  <sheetFormatPr baseColWidth="10" defaultRowHeight="15" x14ac:dyDescent="0.25"/>
  <cols>
    <col min="1" max="1" width="41.42578125" customWidth="1"/>
    <col min="12" max="12" width="11.85546875" bestFit="1" customWidth="1"/>
  </cols>
  <sheetData>
    <row r="1" spans="1:12" ht="23.25" x14ac:dyDescent="0.35">
      <c r="A1" s="853" t="s">
        <v>1173</v>
      </c>
      <c r="B1" s="853"/>
      <c r="C1" s="853"/>
      <c r="D1" s="853"/>
      <c r="E1" s="853"/>
      <c r="F1" s="853"/>
      <c r="G1" s="853"/>
      <c r="H1" s="853"/>
      <c r="I1" s="853"/>
      <c r="J1" s="853"/>
      <c r="K1" s="853"/>
    </row>
    <row r="2" spans="1:12" ht="6" customHeight="1" x14ac:dyDescent="0.25"/>
    <row r="3" spans="1:12" ht="39" thickBot="1" x14ac:dyDescent="0.3">
      <c r="A3" s="271" t="s">
        <v>739</v>
      </c>
      <c r="B3" s="271" t="s">
        <v>461</v>
      </c>
      <c r="C3" s="271" t="s">
        <v>462</v>
      </c>
      <c r="D3" s="271" t="s">
        <v>729</v>
      </c>
      <c r="E3" s="271" t="s">
        <v>463</v>
      </c>
      <c r="F3" s="271" t="s">
        <v>730</v>
      </c>
      <c r="G3" s="271" t="s">
        <v>464</v>
      </c>
      <c r="H3" s="271" t="s">
        <v>221</v>
      </c>
      <c r="I3" s="271" t="s">
        <v>731</v>
      </c>
      <c r="J3" s="271" t="s">
        <v>465</v>
      </c>
      <c r="K3" s="271" t="s">
        <v>732</v>
      </c>
      <c r="L3" s="272" t="s">
        <v>740</v>
      </c>
    </row>
    <row r="4" spans="1:12" ht="16.5" customHeight="1" x14ac:dyDescent="0.25">
      <c r="A4" s="854" t="s">
        <v>741</v>
      </c>
      <c r="B4" s="273">
        <f>+'GESTION MISIONAL Y DE GOBIERNO'!E214</f>
        <v>0.45</v>
      </c>
      <c r="C4" s="273">
        <f>+'GESTION MISIONAL Y DE GOBIERNO'!F214</f>
        <v>0.5</v>
      </c>
      <c r="D4" s="273">
        <f>+'GESTION MISIONAL Y DE GOBIERNO'!G214</f>
        <v>0.47</v>
      </c>
      <c r="E4" s="273">
        <f>+'GESTION MISIONAL Y DE GOBIERNO'!H214</f>
        <v>0.48599999999999999</v>
      </c>
      <c r="F4" s="273">
        <f>+'GESTION MISIONAL Y DE GOBIERNO'!I214</f>
        <v>0.17</v>
      </c>
      <c r="G4" s="273">
        <f>+'GESTION MISIONAL Y DE GOBIERNO'!J214</f>
        <v>0.40400000000000003</v>
      </c>
      <c r="H4" s="273">
        <f>+'GESTION MISIONAL Y DE GOBIERNO'!K214</f>
        <v>0.12</v>
      </c>
      <c r="I4" s="273">
        <f>+'GESTION MISIONAL Y DE GOBIERNO'!L214</f>
        <v>0.625</v>
      </c>
      <c r="J4" s="273">
        <f>+'GESTION MISIONAL Y DE GOBIERNO'!M214</f>
        <v>0.7</v>
      </c>
      <c r="K4" s="273">
        <f>+'GESTION MISIONAL Y DE GOBIERNO'!N214</f>
        <v>0.8</v>
      </c>
      <c r="L4" s="504">
        <f>AVERAGE(B4:K4)</f>
        <v>0.47249999999999998</v>
      </c>
    </row>
    <row r="5" spans="1:12" ht="15.75" thickBot="1" x14ac:dyDescent="0.3">
      <c r="A5" s="855"/>
      <c r="B5" s="275">
        <f>B4*0.2</f>
        <v>9.0000000000000011E-2</v>
      </c>
      <c r="C5" s="275">
        <f t="shared" ref="C5:K5" si="0">C4*0.2</f>
        <v>0.1</v>
      </c>
      <c r="D5" s="275">
        <f t="shared" si="0"/>
        <v>9.4E-2</v>
      </c>
      <c r="E5" s="275">
        <f t="shared" si="0"/>
        <v>9.7200000000000009E-2</v>
      </c>
      <c r="F5" s="275">
        <f t="shared" si="0"/>
        <v>3.4000000000000002E-2</v>
      </c>
      <c r="G5" s="275">
        <f t="shared" si="0"/>
        <v>8.0800000000000011E-2</v>
      </c>
      <c r="H5" s="275">
        <f t="shared" si="0"/>
        <v>2.4E-2</v>
      </c>
      <c r="I5" s="275">
        <f t="shared" si="0"/>
        <v>0.125</v>
      </c>
      <c r="J5" s="275">
        <f t="shared" si="0"/>
        <v>0.13999999999999999</v>
      </c>
      <c r="K5" s="275">
        <f t="shared" si="0"/>
        <v>0.16000000000000003</v>
      </c>
      <c r="L5" s="505">
        <f>AVERAGE(B5:K5)</f>
        <v>9.4500000000000001E-2</v>
      </c>
    </row>
    <row r="6" spans="1:12" ht="15.75" thickBot="1" x14ac:dyDescent="0.3">
      <c r="A6" s="276"/>
      <c r="B6" s="277"/>
      <c r="C6" s="277"/>
      <c r="D6" s="277"/>
      <c r="E6" s="277"/>
      <c r="F6" s="277"/>
      <c r="G6" s="277"/>
      <c r="H6" s="277"/>
      <c r="I6" s="277"/>
      <c r="J6" s="277"/>
      <c r="K6" s="277"/>
      <c r="L6" s="506"/>
    </row>
    <row r="7" spans="1:12" x14ac:dyDescent="0.25">
      <c r="A7" s="856" t="s">
        <v>742</v>
      </c>
      <c r="B7" s="278">
        <f>+'TRANSP. ANTICOR Y PARTIC CIUDAD'!O47</f>
        <v>0.65687499999999999</v>
      </c>
      <c r="C7" s="278">
        <f>+'TRANSP. ANTICOR Y PARTIC CIUDAD'!P47</f>
        <v>0.67087499999999989</v>
      </c>
      <c r="D7" s="278">
        <f>+'TRANSP. ANTICOR Y PARTIC CIUDAD'!Q47</f>
        <v>0.50218750000000012</v>
      </c>
      <c r="E7" s="278">
        <f>+'TRANSP. ANTICOR Y PARTIC CIUDAD'!R47</f>
        <v>0.71124999999999994</v>
      </c>
      <c r="F7" s="278">
        <f>+'TRANSP. ANTICOR Y PARTIC CIUDAD'!S47</f>
        <v>0.58624999999999994</v>
      </c>
      <c r="G7" s="278">
        <f>+'TRANSP. ANTICOR Y PARTIC CIUDAD'!T47</f>
        <v>0.58949999999999991</v>
      </c>
      <c r="H7" s="278">
        <f>+'TRANSP. ANTICOR Y PARTIC CIUDAD'!U47</f>
        <v>0.56224999999999992</v>
      </c>
      <c r="I7" s="278">
        <f>+'TRANSP. ANTICOR Y PARTIC CIUDAD'!V47</f>
        <v>0.50525000000000009</v>
      </c>
      <c r="J7" s="278">
        <f>+'TRANSP. ANTICOR Y PARTIC CIUDAD'!W47</f>
        <v>0.70062500000000005</v>
      </c>
      <c r="K7" s="278">
        <f>+'TRANSP. ANTICOR Y PARTIC CIUDAD'!X47</f>
        <v>0.75949999999999995</v>
      </c>
      <c r="L7" s="508">
        <f>+AVERAGE(B7:K7)</f>
        <v>0.62445624999999993</v>
      </c>
    </row>
    <row r="8" spans="1:12" ht="15.75" thickBot="1" x14ac:dyDescent="0.3">
      <c r="A8" s="857"/>
      <c r="B8" s="275">
        <f>+'TRANSP. ANTICOR Y PARTIC CIUDAD'!O49</f>
        <v>0.13137499999999999</v>
      </c>
      <c r="C8" s="275">
        <f>+'TRANSP. ANTICOR Y PARTIC CIUDAD'!P49</f>
        <v>0.13417499999999999</v>
      </c>
      <c r="D8" s="275">
        <f>+'TRANSP. ANTICOR Y PARTIC CIUDAD'!Q49</f>
        <v>0.10043750000000003</v>
      </c>
      <c r="E8" s="275">
        <f>+'TRANSP. ANTICOR Y PARTIC CIUDAD'!R49</f>
        <v>0.14224999999999999</v>
      </c>
      <c r="F8" s="275">
        <f>+'TRANSP. ANTICOR Y PARTIC CIUDAD'!S49</f>
        <v>0.11724999999999999</v>
      </c>
      <c r="G8" s="275">
        <f>+'TRANSP. ANTICOR Y PARTIC CIUDAD'!T49</f>
        <v>0.11789999999999999</v>
      </c>
      <c r="H8" s="275">
        <f>+'TRANSP. ANTICOR Y PARTIC CIUDAD'!U49</f>
        <v>0.11244999999999999</v>
      </c>
      <c r="I8" s="275">
        <f>+'TRANSP. ANTICOR Y PARTIC CIUDAD'!V49</f>
        <v>0.10105000000000003</v>
      </c>
      <c r="J8" s="275">
        <f>+'TRANSP. ANTICOR Y PARTIC CIUDAD'!W49</f>
        <v>0.14012500000000003</v>
      </c>
      <c r="K8" s="275">
        <f>+'TRANSP. ANTICOR Y PARTIC CIUDAD'!X49</f>
        <v>0.15190000000000001</v>
      </c>
      <c r="L8" s="505">
        <f t="shared" ref="L8:L19" si="1">+AVERAGE(B8:K8)</f>
        <v>0.12489124999999998</v>
      </c>
    </row>
    <row r="9" spans="1:12" ht="15.75" thickBot="1" x14ac:dyDescent="0.3">
      <c r="A9" s="279" t="s">
        <v>743</v>
      </c>
      <c r="B9" s="280">
        <f>+B7/'TRANSP. ANTICOR Y PARTIC CIUDAD'!$F$47</f>
        <v>0.91710296684118675</v>
      </c>
      <c r="C9" s="280">
        <f>+C7/'TRANSP. ANTICOR Y PARTIC CIUDAD'!$F$47</f>
        <v>0.93664921465968576</v>
      </c>
      <c r="D9" s="280">
        <f>+D7/'TRANSP. ANTICOR Y PARTIC CIUDAD'!$F$47</f>
        <v>0.70113438045375243</v>
      </c>
      <c r="E9" s="280">
        <f>+E7/'TRANSP. ANTICOR Y PARTIC CIUDAD'!$F$47</f>
        <v>0.99301919720767884</v>
      </c>
      <c r="F9" s="280">
        <f>+F7/'TRANSP. ANTICOR Y PARTIC CIUDAD'!$F$47</f>
        <v>0.81849912739965092</v>
      </c>
      <c r="G9" s="280">
        <f>+G7/'TRANSP. ANTICOR Y PARTIC CIUDAD'!$F$47</f>
        <v>0.82303664921465958</v>
      </c>
      <c r="H9" s="280">
        <f>+H7/'TRANSP. ANTICOR Y PARTIC CIUDAD'!$F$47</f>
        <v>0.78499127399650959</v>
      </c>
      <c r="I9" s="280">
        <f>+I7/'TRANSP. ANTICOR Y PARTIC CIUDAD'!$F$47</f>
        <v>0.70541012216404908</v>
      </c>
      <c r="J9" s="280">
        <f>+J7/'TRANSP. ANTICOR Y PARTIC CIUDAD'!$F$47</f>
        <v>0.97818499127399672</v>
      </c>
      <c r="K9" s="280">
        <f>+K7/'TRANSP. ANTICOR Y PARTIC CIUDAD'!$F$47</f>
        <v>1.0603839441535776</v>
      </c>
      <c r="L9" s="509">
        <f t="shared" si="1"/>
        <v>0.87184118673647482</v>
      </c>
    </row>
    <row r="10" spans="1:12" ht="15" customHeight="1" x14ac:dyDescent="0.25">
      <c r="A10" s="856" t="s">
        <v>744</v>
      </c>
      <c r="B10" s="278">
        <f>+'GESTIÓN TALENTO HUMANO'!O37</f>
        <v>0.87000000000000011</v>
      </c>
      <c r="C10" s="278">
        <f>+'GESTIÓN TALENTO HUMANO'!P37</f>
        <v>0.79500000000000004</v>
      </c>
      <c r="D10" s="278">
        <f>+'GESTIÓN TALENTO HUMANO'!Q37</f>
        <v>0.77</v>
      </c>
      <c r="E10" s="278">
        <f>+'GESTIÓN TALENTO HUMANO'!R37</f>
        <v>0.89000000000000012</v>
      </c>
      <c r="F10" s="278">
        <f>+'GESTIÓN TALENTO HUMANO'!S37</f>
        <v>0.3</v>
      </c>
      <c r="G10" s="278">
        <f>+'GESTIÓN TALENTO HUMANO'!T37</f>
        <v>0.69900000000000007</v>
      </c>
      <c r="H10" s="278">
        <f>+'GESTIÓN TALENTO HUMANO'!U37</f>
        <v>0.76612499999999994</v>
      </c>
      <c r="I10" s="278">
        <f>+'GESTIÓN TALENTO HUMANO'!V37</f>
        <v>0.73499999999999999</v>
      </c>
      <c r="J10" s="278">
        <f>+'GESTIÓN TALENTO HUMANO'!W37</f>
        <v>0.71400000000000008</v>
      </c>
      <c r="K10" s="278">
        <f>+'GESTIÓN TALENTO HUMANO'!X37</f>
        <v>0.81900000000000017</v>
      </c>
      <c r="L10" s="508">
        <f t="shared" si="1"/>
        <v>0.73581249999999998</v>
      </c>
    </row>
    <row r="11" spans="1:12" ht="15.75" thickBot="1" x14ac:dyDescent="0.3">
      <c r="A11" s="857"/>
      <c r="B11" s="281">
        <f>+'GESTIÓN TALENTO HUMANO'!O39</f>
        <v>0.17400000000000004</v>
      </c>
      <c r="C11" s="281">
        <f>+'GESTIÓN TALENTO HUMANO'!P39</f>
        <v>0.15900000000000003</v>
      </c>
      <c r="D11" s="281">
        <f>+'GESTIÓN TALENTO HUMANO'!Q39</f>
        <v>0.15400000000000003</v>
      </c>
      <c r="E11" s="281">
        <f>+'GESTIÓN TALENTO HUMANO'!R39</f>
        <v>0.17800000000000005</v>
      </c>
      <c r="F11" s="281">
        <f>+'GESTIÓN TALENTO HUMANO'!S39</f>
        <v>0.06</v>
      </c>
      <c r="G11" s="281">
        <f>+'GESTIÓN TALENTO HUMANO'!T39</f>
        <v>0.13980000000000001</v>
      </c>
      <c r="H11" s="281">
        <f>+'GESTIÓN TALENTO HUMANO'!U39</f>
        <v>0.153225</v>
      </c>
      <c r="I11" s="281">
        <f>+'GESTIÓN TALENTO HUMANO'!V39</f>
        <v>0.14699999999999999</v>
      </c>
      <c r="J11" s="281">
        <f>+'GESTIÓN TALENTO HUMANO'!W39</f>
        <v>0.14280000000000001</v>
      </c>
      <c r="K11" s="281">
        <f>+'GESTIÓN TALENTO HUMANO'!X39</f>
        <v>0.16380000000000006</v>
      </c>
      <c r="L11" s="505">
        <f t="shared" si="1"/>
        <v>0.14716250000000003</v>
      </c>
    </row>
    <row r="12" spans="1:12" ht="15.75" thickBot="1" x14ac:dyDescent="0.3">
      <c r="A12" s="276" t="s">
        <v>743</v>
      </c>
      <c r="B12" s="280">
        <f>+B10/'GESTIÓN TALENTO HUMANO'!$F$37</f>
        <v>1.1600000000000001</v>
      </c>
      <c r="C12" s="280">
        <f>+C10/'GESTIÓN TALENTO HUMANO'!$F$37</f>
        <v>1.06</v>
      </c>
      <c r="D12" s="280">
        <f>+D10/'GESTIÓN TALENTO HUMANO'!$F$37</f>
        <v>1.0266666666666666</v>
      </c>
      <c r="E12" s="280">
        <f>+E10/'GESTIÓN TALENTO HUMANO'!$F$37</f>
        <v>1.1866666666666668</v>
      </c>
      <c r="F12" s="280">
        <f>+F10/'GESTIÓN TALENTO HUMANO'!$F$37</f>
        <v>0.39999999999999997</v>
      </c>
      <c r="G12" s="280">
        <f>+G10/'GESTIÓN TALENTO HUMANO'!$F$37</f>
        <v>0.93200000000000005</v>
      </c>
      <c r="H12" s="280">
        <f>+H10/'GESTIÓN TALENTO HUMANO'!$F$37</f>
        <v>1.0214999999999999</v>
      </c>
      <c r="I12" s="280">
        <f>+I10/'GESTIÓN TALENTO HUMANO'!$F$37</f>
        <v>0.98</v>
      </c>
      <c r="J12" s="280">
        <f>+J10/'GESTIÓN TALENTO HUMANO'!$F$37</f>
        <v>0.95200000000000007</v>
      </c>
      <c r="K12" s="280">
        <f>+K10/'GESTIÓN TALENTO HUMANO'!$F$37</f>
        <v>1.0920000000000003</v>
      </c>
      <c r="L12" s="509">
        <f t="shared" si="1"/>
        <v>0.98108333333333353</v>
      </c>
    </row>
    <row r="13" spans="1:12" x14ac:dyDescent="0.25">
      <c r="A13" s="858" t="s">
        <v>26</v>
      </c>
      <c r="B13" s="278">
        <f>+'EFICIENCIA ADMINISTRATIVA'!O26</f>
        <v>0.65</v>
      </c>
      <c r="C13" s="278">
        <f>+'EFICIENCIA ADMINISTRATIVA'!P26</f>
        <v>0.81400000000000006</v>
      </c>
      <c r="D13" s="278">
        <f>+'EFICIENCIA ADMINISTRATIVA'!Q26</f>
        <v>0.58050000000000002</v>
      </c>
      <c r="E13" s="278">
        <f>+'EFICIENCIA ADMINISTRATIVA'!R26</f>
        <v>0.69250000000000012</v>
      </c>
      <c r="F13" s="278">
        <f>+'EFICIENCIA ADMINISTRATIVA'!S26</f>
        <v>0.6</v>
      </c>
      <c r="G13" s="278">
        <f>+'EFICIENCIA ADMINISTRATIVA'!T26</f>
        <v>0.83499999999999996</v>
      </c>
      <c r="H13" s="278">
        <f>+'EFICIENCIA ADMINISTRATIVA'!U26</f>
        <v>0.57199999999999995</v>
      </c>
      <c r="I13" s="278">
        <f>+'EFICIENCIA ADMINISTRATIVA'!V26</f>
        <v>0.65</v>
      </c>
      <c r="J13" s="278">
        <f>+'EFICIENCIA ADMINISTRATIVA'!W26</f>
        <v>0.57499999999999996</v>
      </c>
      <c r="K13" s="278">
        <f>+'EFICIENCIA ADMINISTRATIVA'!X26</f>
        <v>0.96750000000000003</v>
      </c>
      <c r="L13" s="508">
        <f t="shared" si="1"/>
        <v>0.6936500000000001</v>
      </c>
    </row>
    <row r="14" spans="1:12" ht="15.75" thickBot="1" x14ac:dyDescent="0.3">
      <c r="A14" s="859"/>
      <c r="B14" s="281">
        <f>+'EFICIENCIA ADMINISTRATIVA'!O28</f>
        <v>0.13</v>
      </c>
      <c r="C14" s="281">
        <f>+'EFICIENCIA ADMINISTRATIVA'!P28</f>
        <v>0.16280000000000003</v>
      </c>
      <c r="D14" s="281">
        <f>+'EFICIENCIA ADMINISTRATIVA'!Q28</f>
        <v>0.11610000000000001</v>
      </c>
      <c r="E14" s="281">
        <f>+'EFICIENCIA ADMINISTRATIVA'!R28</f>
        <v>0.13850000000000004</v>
      </c>
      <c r="F14" s="281">
        <f>+'EFICIENCIA ADMINISTRATIVA'!S28</f>
        <v>0.12</v>
      </c>
      <c r="G14" s="281">
        <f>+'EFICIENCIA ADMINISTRATIVA'!T28</f>
        <v>0.16700000000000001</v>
      </c>
      <c r="H14" s="281">
        <f>+'EFICIENCIA ADMINISTRATIVA'!U28</f>
        <v>0.1144</v>
      </c>
      <c r="I14" s="281">
        <f>+'EFICIENCIA ADMINISTRATIVA'!V28</f>
        <v>0.13</v>
      </c>
      <c r="J14" s="281">
        <f>+'EFICIENCIA ADMINISTRATIVA'!W28</f>
        <v>0.11499999999999999</v>
      </c>
      <c r="K14" s="281">
        <f>+'EFICIENCIA ADMINISTRATIVA'!X28</f>
        <v>0.19350000000000001</v>
      </c>
      <c r="L14" s="505">
        <f t="shared" si="1"/>
        <v>0.13873000000000002</v>
      </c>
    </row>
    <row r="15" spans="1:12" ht="15.75" thickBot="1" x14ac:dyDescent="0.3">
      <c r="A15" s="279" t="s">
        <v>743</v>
      </c>
      <c r="B15" s="280">
        <f>+'EFICIENCIA ADMINISTRATIVA'!$F$26</f>
        <v>0.65</v>
      </c>
      <c r="C15" s="280">
        <f>+'EFICIENCIA ADMINISTRATIVA'!$F$26</f>
        <v>0.65</v>
      </c>
      <c r="D15" s="280">
        <f>+'EFICIENCIA ADMINISTRATIVA'!$F$26</f>
        <v>0.65</v>
      </c>
      <c r="E15" s="280">
        <f>+'EFICIENCIA ADMINISTRATIVA'!$F$26</f>
        <v>0.65</v>
      </c>
      <c r="F15" s="280">
        <f>+'EFICIENCIA ADMINISTRATIVA'!$F$26</f>
        <v>0.65</v>
      </c>
      <c r="G15" s="280">
        <f>+'EFICIENCIA ADMINISTRATIVA'!$F$26</f>
        <v>0.65</v>
      </c>
      <c r="H15" s="280">
        <f>+'EFICIENCIA ADMINISTRATIVA'!$F$26</f>
        <v>0.65</v>
      </c>
      <c r="I15" s="280">
        <f>+'EFICIENCIA ADMINISTRATIVA'!$F$26</f>
        <v>0.65</v>
      </c>
      <c r="J15" s="280">
        <f>+'EFICIENCIA ADMINISTRATIVA'!$F$26</f>
        <v>0.65</v>
      </c>
      <c r="K15" s="280">
        <f>+'EFICIENCIA ADMINISTRATIVA'!$F$26</f>
        <v>0.65</v>
      </c>
      <c r="L15" s="509">
        <f t="shared" si="1"/>
        <v>0.65000000000000013</v>
      </c>
    </row>
    <row r="16" spans="1:12" x14ac:dyDescent="0.25">
      <c r="A16" s="858" t="s">
        <v>745</v>
      </c>
      <c r="B16" s="282">
        <f>+'GESTIÓN FINANCIERA'!O34</f>
        <v>0.71549999999999991</v>
      </c>
      <c r="C16" s="282">
        <f>+'GESTIÓN FINANCIERA'!P34</f>
        <v>0.80830000000000002</v>
      </c>
      <c r="D16" s="282">
        <f>+'GESTIÓN FINANCIERA'!Q34</f>
        <v>0.67649999999999999</v>
      </c>
      <c r="E16" s="282">
        <f>+'GESTIÓN FINANCIERA'!R34</f>
        <v>0.59279999999999999</v>
      </c>
      <c r="F16" s="282">
        <f>+'GESTIÓN FINANCIERA'!S34</f>
        <v>0.3</v>
      </c>
      <c r="G16" s="282">
        <f>+'GESTIÓN FINANCIERA'!T34</f>
        <v>0.61570000000000003</v>
      </c>
      <c r="H16" s="282">
        <f>+'GESTIÓN FINANCIERA'!U34</f>
        <v>0.63349999999999995</v>
      </c>
      <c r="I16" s="282">
        <f>+'GESTIÓN FINANCIERA'!V34</f>
        <v>0.68120000000000003</v>
      </c>
      <c r="J16" s="282">
        <f>+'GESTIÓN FINANCIERA'!W34</f>
        <v>0.78599999999999992</v>
      </c>
      <c r="K16" s="282">
        <f>+'GESTIÓN FINANCIERA'!X34</f>
        <v>0.67900000000000005</v>
      </c>
      <c r="L16" s="508">
        <f t="shared" si="1"/>
        <v>0.64885000000000004</v>
      </c>
    </row>
    <row r="17" spans="1:15" ht="15.75" thickBot="1" x14ac:dyDescent="0.3">
      <c r="A17" s="859"/>
      <c r="B17" s="275">
        <f>+'GESTIÓN FINANCIERA'!O36</f>
        <v>0.14309999999999998</v>
      </c>
      <c r="C17" s="275">
        <f>+'GESTIÓN FINANCIERA'!P36</f>
        <v>0.16166000000000003</v>
      </c>
      <c r="D17" s="275">
        <f>+'GESTIÓN FINANCIERA'!Q36</f>
        <v>0.1353</v>
      </c>
      <c r="E17" s="275">
        <f>+'GESTIÓN FINANCIERA'!R36</f>
        <v>0.11856</v>
      </c>
      <c r="F17" s="275">
        <f>+'GESTIÓN FINANCIERA'!S36</f>
        <v>0.06</v>
      </c>
      <c r="G17" s="275">
        <f>+'GESTIÓN FINANCIERA'!T36</f>
        <v>0.12314000000000001</v>
      </c>
      <c r="H17" s="275">
        <f>+'GESTIÓN FINANCIERA'!U36</f>
        <v>0.12670000000000001</v>
      </c>
      <c r="I17" s="275">
        <f>+'GESTIÓN FINANCIERA'!V36</f>
        <v>0.13624</v>
      </c>
      <c r="J17" s="275">
        <f>+'GESTIÓN FINANCIERA'!W36</f>
        <v>0.15720000000000001</v>
      </c>
      <c r="K17" s="275">
        <f>+'GESTIÓN FINANCIERA'!X36</f>
        <v>0.1358</v>
      </c>
      <c r="L17" s="505">
        <f t="shared" si="1"/>
        <v>0.12977</v>
      </c>
    </row>
    <row r="18" spans="1:15" ht="15.75" thickBot="1" x14ac:dyDescent="0.3">
      <c r="A18" s="279" t="s">
        <v>743</v>
      </c>
      <c r="B18" s="280">
        <f>+B16/'GESTIÓN FINANCIERA'!$F$34</f>
        <v>0.91030534351145032</v>
      </c>
      <c r="C18" s="280">
        <f>+C16/'GESTIÓN FINANCIERA'!$F$34</f>
        <v>1.0283715012722647</v>
      </c>
      <c r="D18" s="280">
        <f>+D16/'GESTIÓN FINANCIERA'!$F$34</f>
        <v>0.86068702290076349</v>
      </c>
      <c r="E18" s="280">
        <f>+E16/'GESTIÓN FINANCIERA'!$F$34</f>
        <v>0.75419847328244283</v>
      </c>
      <c r="F18" s="280">
        <f>+F16/'GESTIÓN FINANCIERA'!$F$34</f>
        <v>0.38167938931297712</v>
      </c>
      <c r="G18" s="280">
        <f>+G16/'GESTIÓN FINANCIERA'!$F$34</f>
        <v>0.78333333333333344</v>
      </c>
      <c r="H18" s="280">
        <f>+H16/'GESTIÓN FINANCIERA'!$F$34</f>
        <v>0.80597964376590336</v>
      </c>
      <c r="I18" s="280">
        <f>+I16/'GESTIÓN FINANCIERA'!$F$34</f>
        <v>0.86666666666666681</v>
      </c>
      <c r="J18" s="280">
        <f>+J16/'GESTIÓN FINANCIERA'!$F$34</f>
        <v>1</v>
      </c>
      <c r="K18" s="280">
        <f>+K16/'GESTIÓN FINANCIERA'!$F$34</f>
        <v>0.8638676844783717</v>
      </c>
      <c r="L18" s="507">
        <f t="shared" si="1"/>
        <v>0.82550890585241743</v>
      </c>
    </row>
    <row r="19" spans="1:15" ht="15.75" thickBot="1" x14ac:dyDescent="0.3">
      <c r="A19" s="510" t="s">
        <v>746</v>
      </c>
      <c r="B19" s="511">
        <f>+'TRANSP. ANTICOR Y PARTIC CIUDAD'!O49+'GESTIÓN TALENTO HUMANO'!O39+'EFICIENCIA ADMINISTRATIVA'!O28+'GESTIÓN FINANCIERA'!O36+B5</f>
        <v>0.66847500000000004</v>
      </c>
      <c r="C19" s="511">
        <f>+'TRANSP. ANTICOR Y PARTIC CIUDAD'!P49+'GESTIÓN TALENTO HUMANO'!P39+'EFICIENCIA ADMINISTRATIVA'!P28+'GESTIÓN FINANCIERA'!P36+C5</f>
        <v>0.71763500000000002</v>
      </c>
      <c r="D19" s="511">
        <f>+'TRANSP. ANTICOR Y PARTIC CIUDAD'!Q49+'GESTIÓN TALENTO HUMANO'!Q39+'EFICIENCIA ADMINISTRATIVA'!Q28+'GESTIÓN FINANCIERA'!Q36+D5</f>
        <v>0.59983750000000002</v>
      </c>
      <c r="E19" s="511">
        <f>+'TRANSP. ANTICOR Y PARTIC CIUDAD'!R49+'GESTIÓN TALENTO HUMANO'!R39+'EFICIENCIA ADMINISTRATIVA'!R28+'GESTIÓN FINANCIERA'!R36+E5</f>
        <v>0.67451000000000016</v>
      </c>
      <c r="F19" s="511">
        <f>+'TRANSP. ANTICOR Y PARTIC CIUDAD'!S49+'GESTIÓN TALENTO HUMANO'!S39+'EFICIENCIA ADMINISTRATIVA'!S28+'GESTIÓN FINANCIERA'!S36+F5</f>
        <v>0.39124999999999999</v>
      </c>
      <c r="G19" s="511">
        <f>+'TRANSP. ANTICOR Y PARTIC CIUDAD'!T49+'GESTIÓN TALENTO HUMANO'!T39+'EFICIENCIA ADMINISTRATIVA'!T28+'GESTIÓN FINANCIERA'!T36+G5</f>
        <v>0.62863999999999998</v>
      </c>
      <c r="H19" s="511">
        <f>+'TRANSP. ANTICOR Y PARTIC CIUDAD'!U49+'GESTIÓN TALENTO HUMANO'!U39+'EFICIENCIA ADMINISTRATIVA'!U28+'GESTIÓN FINANCIERA'!U36+H5</f>
        <v>0.530775</v>
      </c>
      <c r="I19" s="511">
        <f>+'TRANSP. ANTICOR Y PARTIC CIUDAD'!V49+'GESTIÓN TALENTO HUMANO'!V39+'EFICIENCIA ADMINISTRATIVA'!V28+'GESTIÓN FINANCIERA'!V36+I5</f>
        <v>0.63929000000000002</v>
      </c>
      <c r="J19" s="511">
        <f>+'TRANSP. ANTICOR Y PARTIC CIUDAD'!W49+'GESTIÓN TALENTO HUMANO'!W39+'EFICIENCIA ADMINISTRATIVA'!W28+'GESTIÓN FINANCIERA'!W36+J5</f>
        <v>0.6951250000000001</v>
      </c>
      <c r="K19" s="511">
        <f>+'TRANSP. ANTICOR Y PARTIC CIUDAD'!X49+'GESTIÓN TALENTO HUMANO'!X39+'EFICIENCIA ADMINISTRATIVA'!X28+'GESTIÓN FINANCIERA'!X36+K5</f>
        <v>0.80500000000000016</v>
      </c>
      <c r="L19" s="274">
        <f t="shared" si="1"/>
        <v>0.63505374999999997</v>
      </c>
    </row>
    <row r="20" spans="1:15" x14ac:dyDescent="0.25">
      <c r="A20" s="284"/>
    </row>
    <row r="21" spans="1:15" ht="27.75" customHeight="1" x14ac:dyDescent="0.25">
      <c r="B21" s="512">
        <f>+(B9+B12+B15+B18)/4</f>
        <v>0.90935207758815917</v>
      </c>
      <c r="C21" s="512">
        <f t="shared" ref="C21:K21" si="2">+(C9+C12+C15+C18)/4</f>
        <v>0.91875517898298753</v>
      </c>
      <c r="D21" s="512">
        <f t="shared" si="2"/>
        <v>0.80962201750529561</v>
      </c>
      <c r="E21" s="512">
        <f t="shared" si="2"/>
        <v>0.89597108428919703</v>
      </c>
      <c r="F21" s="512">
        <f t="shared" si="2"/>
        <v>0.56254462917815695</v>
      </c>
      <c r="G21" s="512">
        <f t="shared" si="2"/>
        <v>0.79709249563699824</v>
      </c>
      <c r="H21" s="512">
        <f t="shared" si="2"/>
        <v>0.81561772944060318</v>
      </c>
      <c r="I21" s="512">
        <f t="shared" si="2"/>
        <v>0.80051919720767895</v>
      </c>
      <c r="J21" s="512">
        <f t="shared" si="2"/>
        <v>0.89504624781849917</v>
      </c>
      <c r="K21" s="512">
        <f t="shared" si="2"/>
        <v>0.91656290715798738</v>
      </c>
      <c r="L21" s="513" t="s">
        <v>743</v>
      </c>
      <c r="M21" s="514"/>
      <c r="N21" s="514"/>
      <c r="O21" s="514"/>
    </row>
  </sheetData>
  <mergeCells count="6">
    <mergeCell ref="A16:A17"/>
    <mergeCell ref="A1:K1"/>
    <mergeCell ref="A4:A5"/>
    <mergeCell ref="A7:A8"/>
    <mergeCell ref="A10:A11"/>
    <mergeCell ref="A13:A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F7961-FE45-4279-90D3-F7698E43539A}">
  <dimension ref="A1:K36"/>
  <sheetViews>
    <sheetView workbookViewId="0">
      <selection activeCell="L29" sqref="L29"/>
    </sheetView>
  </sheetViews>
  <sheetFormatPr baseColWidth="10" defaultRowHeight="15" x14ac:dyDescent="0.25"/>
  <cols>
    <col min="1" max="1" width="24.28515625" customWidth="1"/>
  </cols>
  <sheetData>
    <row r="1" spans="1:11" ht="23.25" x14ac:dyDescent="0.35">
      <c r="A1" s="853" t="s">
        <v>1173</v>
      </c>
      <c r="B1" s="853"/>
      <c r="C1" s="853"/>
      <c r="D1" s="853"/>
      <c r="E1" s="853"/>
      <c r="F1" s="853"/>
      <c r="G1" s="853"/>
      <c r="H1" s="853"/>
      <c r="I1" s="853"/>
      <c r="J1" s="853"/>
      <c r="K1" s="853"/>
    </row>
    <row r="2" spans="1:11" ht="6" customHeight="1" x14ac:dyDescent="0.25"/>
    <row r="3" spans="1:11" ht="38.25" x14ac:dyDescent="0.25">
      <c r="A3" s="271" t="s">
        <v>739</v>
      </c>
      <c r="B3" s="271" t="s">
        <v>461</v>
      </c>
      <c r="C3" s="271" t="s">
        <v>462</v>
      </c>
      <c r="D3" s="271" t="s">
        <v>729</v>
      </c>
      <c r="E3" s="271" t="s">
        <v>463</v>
      </c>
      <c r="F3" s="271" t="s">
        <v>730</v>
      </c>
      <c r="G3" s="271" t="s">
        <v>464</v>
      </c>
      <c r="H3" s="271" t="s">
        <v>221</v>
      </c>
      <c r="I3" s="271" t="s">
        <v>731</v>
      </c>
      <c r="J3" s="271" t="s">
        <v>465</v>
      </c>
      <c r="K3" s="271" t="s">
        <v>732</v>
      </c>
    </row>
    <row r="4" spans="1:11" ht="16.5" hidden="1" customHeight="1" x14ac:dyDescent="0.25">
      <c r="A4" s="860" t="s">
        <v>741</v>
      </c>
      <c r="B4" s="515"/>
      <c r="C4" s="515"/>
      <c r="D4" s="515"/>
      <c r="E4" s="515"/>
      <c r="F4" s="515"/>
      <c r="G4" s="515"/>
      <c r="H4" s="515"/>
      <c r="I4" s="515"/>
      <c r="J4" s="515"/>
      <c r="K4" s="516"/>
    </row>
    <row r="5" spans="1:11" ht="15.75" hidden="1" thickBot="1" x14ac:dyDescent="0.3">
      <c r="A5" s="861"/>
      <c r="B5" s="517"/>
      <c r="C5" s="517"/>
      <c r="D5" s="517"/>
      <c r="E5" s="517"/>
      <c r="F5" s="517"/>
      <c r="G5" s="517"/>
      <c r="H5" s="517"/>
      <c r="I5" s="517"/>
      <c r="J5" s="517"/>
      <c r="K5" s="517"/>
    </row>
    <row r="6" spans="1:11" hidden="1" x14ac:dyDescent="0.25">
      <c r="A6" s="276"/>
    </row>
    <row r="7" spans="1:11" hidden="1" x14ac:dyDescent="0.25">
      <c r="A7" s="856" t="s">
        <v>742</v>
      </c>
      <c r="B7" s="518">
        <f>'[1]TRANSP. ANTICOR Y PARTIC CIUDAD'!M35</f>
        <v>0.64500000000000002</v>
      </c>
      <c r="C7" s="518">
        <f>'[1]TRANSP. ANTICOR Y PARTIC CIUDAD'!N35</f>
        <v>0.65999999999999992</v>
      </c>
      <c r="D7" s="518">
        <f>'[1]TRANSP. ANTICOR Y PARTIC CIUDAD'!O35</f>
        <v>0.62</v>
      </c>
      <c r="E7" s="518">
        <f>'[1]TRANSP. ANTICOR Y PARTIC CIUDAD'!P35</f>
        <v>0.67499999999999993</v>
      </c>
      <c r="F7" s="518">
        <f>'[1]TRANSP. ANTICOR Y PARTIC CIUDAD'!Q35</f>
        <v>0.53800000000000003</v>
      </c>
      <c r="G7" s="518">
        <f>'[1]TRANSP. ANTICOR Y PARTIC CIUDAD'!R35</f>
        <v>0.50900000000000012</v>
      </c>
      <c r="H7" s="518">
        <f>'[1]TRANSP. ANTICOR Y PARTIC CIUDAD'!S35</f>
        <v>0.47999500000000006</v>
      </c>
      <c r="I7" s="518">
        <f>'[1]TRANSP. ANTICOR Y PARTIC CIUDAD'!T35</f>
        <v>0.16250000000000001</v>
      </c>
      <c r="J7" s="518">
        <f>'[1]TRANSP. ANTICOR Y PARTIC CIUDAD'!U35</f>
        <v>0.64500000000000002</v>
      </c>
      <c r="K7" s="519">
        <f>'[1]TRANSP. ANTICOR Y PARTIC CIUDAD'!V35</f>
        <v>0.51500000000000001</v>
      </c>
    </row>
    <row r="8" spans="1:11" ht="15.75" hidden="1" thickBot="1" x14ac:dyDescent="0.3">
      <c r="A8" s="857"/>
      <c r="B8" s="517">
        <f>'[1]TRANSP. ANTICOR Y PARTIC CIUDAD'!M37</f>
        <v>0.129</v>
      </c>
      <c r="C8" s="517">
        <f>'[1]TRANSP. ANTICOR Y PARTIC CIUDAD'!N37</f>
        <v>0.13199999999999998</v>
      </c>
      <c r="D8" s="517">
        <f>'[1]TRANSP. ANTICOR Y PARTIC CIUDAD'!O37</f>
        <v>0.124</v>
      </c>
      <c r="E8" s="517">
        <f>'[1]TRANSP. ANTICOR Y PARTIC CIUDAD'!P37</f>
        <v>0.13499999999999998</v>
      </c>
      <c r="F8" s="517">
        <f>'[1]TRANSP. ANTICOR Y PARTIC CIUDAD'!Q37</f>
        <v>0.10760000000000002</v>
      </c>
      <c r="G8" s="517">
        <f>'[1]TRANSP. ANTICOR Y PARTIC CIUDAD'!R37</f>
        <v>0.10180000000000003</v>
      </c>
      <c r="H8" s="517">
        <f>'[1]TRANSP. ANTICOR Y PARTIC CIUDAD'!S37</f>
        <v>9.5999000000000015E-2</v>
      </c>
      <c r="I8" s="517">
        <f>'[1]TRANSP. ANTICOR Y PARTIC CIUDAD'!T37</f>
        <v>3.2500000000000001E-2</v>
      </c>
      <c r="J8" s="517">
        <f>'[1]TRANSP. ANTICOR Y PARTIC CIUDAD'!U37</f>
        <v>0.129</v>
      </c>
      <c r="K8" s="520">
        <f>'[1]TRANSP. ANTICOR Y PARTIC CIUDAD'!V37</f>
        <v>0.10300000000000001</v>
      </c>
    </row>
    <row r="9" spans="1:11" hidden="1" x14ac:dyDescent="0.25">
      <c r="A9" s="276"/>
      <c r="B9" s="521"/>
      <c r="C9" s="521"/>
      <c r="D9" s="521"/>
      <c r="E9" s="521"/>
      <c r="F9" s="521"/>
      <c r="G9" s="521"/>
      <c r="H9" s="521"/>
      <c r="I9" s="521"/>
      <c r="J9" s="521"/>
      <c r="K9" s="521"/>
    </row>
    <row r="10" spans="1:11" ht="15" hidden="1" customHeight="1" x14ac:dyDescent="0.25">
      <c r="A10" s="856" t="s">
        <v>744</v>
      </c>
      <c r="B10" s="518">
        <f>'[1]GESTIÓN TALENTO HUMANO'!M51</f>
        <v>0.59933333333333338</v>
      </c>
      <c r="C10" s="518">
        <f>'[1]GESTIÓN TALENTO HUMANO'!N51</f>
        <v>0.55600000000000005</v>
      </c>
      <c r="D10" s="518">
        <f>'[1]GESTIÓN TALENTO HUMANO'!O51</f>
        <v>0.42841666666666667</v>
      </c>
      <c r="E10" s="518">
        <f>'[1]GESTIÓN TALENTO HUMANO'!P51</f>
        <v>0.51541666666666663</v>
      </c>
      <c r="F10" s="518">
        <f>'[1]GESTIÓN TALENTO HUMANO'!Q51</f>
        <v>0.20833333333333334</v>
      </c>
      <c r="G10" s="518">
        <f>'[1]GESTIÓN TALENTO HUMANO'!R51</f>
        <v>0.45458333333333334</v>
      </c>
      <c r="H10" s="518">
        <f>'[1]GESTIÓN TALENTO HUMANO'!S51</f>
        <v>0.46791000000000005</v>
      </c>
      <c r="I10" s="518">
        <f>'[1]GESTIÓN TALENTO HUMANO'!T51</f>
        <v>0.49006666666666671</v>
      </c>
      <c r="J10" s="518">
        <f>'[1]GESTIÓN TALENTO HUMANO'!U51</f>
        <v>0.33624999999999999</v>
      </c>
      <c r="K10" s="519">
        <f>'[1]GESTIÓN TALENTO HUMANO'!V51</f>
        <v>0.48699999999999999</v>
      </c>
    </row>
    <row r="11" spans="1:11" ht="15.75" hidden="1" thickBot="1" x14ac:dyDescent="0.3">
      <c r="A11" s="857"/>
      <c r="B11" s="522">
        <f>'[1]GESTIÓN TALENTO HUMANO'!M53</f>
        <v>0.11986666666666668</v>
      </c>
      <c r="C11" s="522">
        <f>'[1]GESTIÓN TALENTO HUMANO'!N53</f>
        <v>0.11120000000000002</v>
      </c>
      <c r="D11" s="522">
        <f>'[1]GESTIÓN TALENTO HUMANO'!O53</f>
        <v>8.5683333333333334E-2</v>
      </c>
      <c r="E11" s="522">
        <f>'[1]GESTIÓN TALENTO HUMANO'!P53</f>
        <v>0.10308333333333333</v>
      </c>
      <c r="F11" s="522">
        <f>'[1]GESTIÓN TALENTO HUMANO'!Q53</f>
        <v>4.1666666666666671E-2</v>
      </c>
      <c r="G11" s="522">
        <f>'[1]GESTIÓN TALENTO HUMANO'!R53</f>
        <v>9.0916666666666673E-2</v>
      </c>
      <c r="H11" s="522">
        <f>'[1]GESTIÓN TALENTO HUMANO'!S53</f>
        <v>9.3582000000000012E-2</v>
      </c>
      <c r="I11" s="522">
        <f>'[1]GESTIÓN TALENTO HUMANO'!T53</f>
        <v>9.8013333333333341E-2</v>
      </c>
      <c r="J11" s="522">
        <f>'[1]GESTIÓN TALENTO HUMANO'!U53</f>
        <v>6.7250000000000004E-2</v>
      </c>
      <c r="K11" s="523">
        <f>'[1]GESTIÓN TALENTO HUMANO'!V53</f>
        <v>9.74E-2</v>
      </c>
    </row>
    <row r="12" spans="1:11" hidden="1" x14ac:dyDescent="0.25">
      <c r="A12" s="276"/>
      <c r="B12" s="521"/>
      <c r="C12" s="521"/>
      <c r="D12" s="521"/>
      <c r="E12" s="521"/>
      <c r="F12" s="521"/>
      <c r="G12" s="521"/>
      <c r="H12" s="521"/>
      <c r="I12" s="521"/>
      <c r="J12" s="521"/>
      <c r="K12" s="521"/>
    </row>
    <row r="13" spans="1:11" hidden="1" x14ac:dyDescent="0.25">
      <c r="A13" s="858" t="s">
        <v>26</v>
      </c>
      <c r="B13" s="518">
        <f>'[1]EFICIENCIA ADMINISTRATIVA'!M33</f>
        <v>0.52974999999999994</v>
      </c>
      <c r="C13" s="518">
        <f>'[1]EFICIENCIA ADMINISTRATIVA'!N33</f>
        <v>0.51924999999999999</v>
      </c>
      <c r="D13" s="518">
        <f>'[1]EFICIENCIA ADMINISTRATIVA'!O33</f>
        <v>0.41912500000000003</v>
      </c>
      <c r="E13" s="518">
        <f>'[1]EFICIENCIA ADMINISTRATIVA'!P33</f>
        <v>0.4405</v>
      </c>
      <c r="F13" s="518">
        <f>'[1]EFICIENCIA ADMINISTRATIVA'!Q33</f>
        <v>0.26924999999999999</v>
      </c>
      <c r="G13" s="518">
        <f>'[1]EFICIENCIA ADMINISTRATIVA'!R33</f>
        <v>0.46924999999999994</v>
      </c>
      <c r="H13" s="518">
        <f>'[1]EFICIENCIA ADMINISTRATIVA'!S33</f>
        <v>0.46549999999999997</v>
      </c>
      <c r="I13" s="518">
        <f>'[1]EFICIENCIA ADMINISTRATIVA'!T33</f>
        <v>0.14749999999999999</v>
      </c>
      <c r="J13" s="518">
        <f>'[1]EFICIENCIA ADMINISTRATIVA'!U33</f>
        <v>0.38850000000000001</v>
      </c>
      <c r="K13" s="519">
        <f>'[1]EFICIENCIA ADMINISTRATIVA'!V33</f>
        <v>0.27550000000000002</v>
      </c>
    </row>
    <row r="14" spans="1:11" ht="15.75" hidden="1" thickBot="1" x14ac:dyDescent="0.3">
      <c r="A14" s="859"/>
      <c r="B14" s="522">
        <f>'[1]EFICIENCIA ADMINISTRATIVA'!M35</f>
        <v>0.10594999999999999</v>
      </c>
      <c r="C14" s="522">
        <f>'[1]EFICIENCIA ADMINISTRATIVA'!N35</f>
        <v>0.10385</v>
      </c>
      <c r="D14" s="522">
        <f>'[1]EFICIENCIA ADMINISTRATIVA'!O35</f>
        <v>8.3825000000000011E-2</v>
      </c>
      <c r="E14" s="522">
        <f>'[1]EFICIENCIA ADMINISTRATIVA'!P35</f>
        <v>8.8100000000000012E-2</v>
      </c>
      <c r="F14" s="522">
        <f>'[1]EFICIENCIA ADMINISTRATIVA'!Q35</f>
        <v>5.3850000000000002E-2</v>
      </c>
      <c r="G14" s="522">
        <f>'[1]EFICIENCIA ADMINISTRATIVA'!R35</f>
        <v>9.3849999999999989E-2</v>
      </c>
      <c r="H14" s="522">
        <f>'[1]EFICIENCIA ADMINISTRATIVA'!S35</f>
        <v>9.3100000000000002E-2</v>
      </c>
      <c r="I14" s="522">
        <f>'[1]EFICIENCIA ADMINISTRATIVA'!T35</f>
        <v>2.9499999999999998E-2</v>
      </c>
      <c r="J14" s="522">
        <f>'[1]EFICIENCIA ADMINISTRATIVA'!U35</f>
        <v>7.7700000000000005E-2</v>
      </c>
      <c r="K14" s="523">
        <f>'[1]EFICIENCIA ADMINISTRATIVA'!V35</f>
        <v>5.510000000000001E-2</v>
      </c>
    </row>
    <row r="15" spans="1:11" hidden="1" x14ac:dyDescent="0.25">
      <c r="A15" s="276"/>
      <c r="B15" s="521"/>
      <c r="C15" s="521"/>
      <c r="D15" s="521"/>
      <c r="E15" s="521"/>
      <c r="F15" s="521"/>
      <c r="G15" s="521"/>
      <c r="H15" s="521"/>
      <c r="I15" s="521"/>
      <c r="J15" s="521"/>
      <c r="K15" s="521"/>
    </row>
    <row r="16" spans="1:11" hidden="1" x14ac:dyDescent="0.25">
      <c r="A16" s="858" t="s">
        <v>745</v>
      </c>
      <c r="B16" s="524">
        <f>'[1]GESTIÓN FINANCIERA'!M24</f>
        <v>0.55890000000000006</v>
      </c>
      <c r="C16" s="524">
        <f>'[1]GESTIÓN FINANCIERA'!N24</f>
        <v>0.77210000000000001</v>
      </c>
      <c r="D16" s="524">
        <f>'[1]GESTIÓN FINANCIERA'!O24</f>
        <v>0.40700000000000003</v>
      </c>
      <c r="E16" s="524">
        <f>'[1]GESTIÓN FINANCIERA'!P24</f>
        <v>0.34</v>
      </c>
      <c r="F16" s="524">
        <f>'[1]GESTIÓN FINANCIERA'!Q24</f>
        <v>0.55200000000000005</v>
      </c>
      <c r="G16" s="524">
        <f>'[1]GESTIÓN FINANCIERA'!R24</f>
        <v>0.59410000000000007</v>
      </c>
      <c r="H16" s="524">
        <f>'[1]GESTIÓN FINANCIERA'!S24</f>
        <v>0.40149999999999997</v>
      </c>
      <c r="I16" s="524">
        <f>'[1]GESTIÓN FINANCIERA'!T24</f>
        <v>0.45169999999999999</v>
      </c>
      <c r="J16" s="524">
        <f>'[1]GESTIÓN FINANCIERA'!U24</f>
        <v>0.55200000000000005</v>
      </c>
      <c r="K16" s="525">
        <f>'[1]GESTIÓN FINANCIERA'!V24</f>
        <v>0.37679999999999997</v>
      </c>
    </row>
    <row r="17" spans="1:11" ht="15.75" hidden="1" thickBot="1" x14ac:dyDescent="0.3">
      <c r="A17" s="859"/>
      <c r="B17" s="517">
        <f>'[1]GESTIÓN FINANCIERA'!M26</f>
        <v>0.11178000000000002</v>
      </c>
      <c r="C17" s="517">
        <f>'[1]GESTIÓN FINANCIERA'!N26</f>
        <v>0.15442</v>
      </c>
      <c r="D17" s="517">
        <f>'[1]GESTIÓN FINANCIERA'!O26</f>
        <v>8.1400000000000014E-2</v>
      </c>
      <c r="E17" s="517">
        <f>'[1]GESTIÓN FINANCIERA'!P26</f>
        <v>6.8000000000000005E-2</v>
      </c>
      <c r="F17" s="517">
        <f>'[1]GESTIÓN FINANCIERA'!Q26</f>
        <v>0.11040000000000001</v>
      </c>
      <c r="G17" s="517">
        <f>'[1]GESTIÓN FINANCIERA'!R26</f>
        <v>0.11882000000000002</v>
      </c>
      <c r="H17" s="517">
        <f>'[1]GESTIÓN FINANCIERA'!S26</f>
        <v>8.0299999999999996E-2</v>
      </c>
      <c r="I17" s="517">
        <f>'[1]GESTIÓN FINANCIERA'!T26</f>
        <v>9.0340000000000004E-2</v>
      </c>
      <c r="J17" s="517">
        <f>'[1]GESTIÓN FINANCIERA'!U26</f>
        <v>0.11040000000000001</v>
      </c>
      <c r="K17" s="520">
        <f>'[1]GESTIÓN FINANCIERA'!V26</f>
        <v>7.5359999999999996E-2</v>
      </c>
    </row>
    <row r="18" spans="1:11" hidden="1" x14ac:dyDescent="0.25">
      <c r="A18" s="276"/>
      <c r="B18" s="284"/>
      <c r="C18" s="284"/>
      <c r="D18" s="284"/>
      <c r="E18" s="284"/>
      <c r="F18" s="284"/>
      <c r="G18" s="284"/>
      <c r="H18" s="284"/>
      <c r="I18" s="284"/>
      <c r="J18" s="284"/>
      <c r="K18" s="284"/>
    </row>
    <row r="19" spans="1:11" ht="15.75" thickBot="1" x14ac:dyDescent="0.3">
      <c r="A19" s="526" t="s">
        <v>1174</v>
      </c>
      <c r="B19" s="527">
        <f>+('TRANSP. ANTICOR Y PARTIC CIUDAD'!F47+'GESTIÓN TALENTO HUMANO'!F37+'EFICIENCIA ADMINISTRATIVA'!F26+'GESTIÓN FINANCIERA'!F34)/4</f>
        <v>0.7255625</v>
      </c>
      <c r="C19" s="527">
        <v>0.72560000000000002</v>
      </c>
      <c r="D19" s="527">
        <v>0.72560000000000002</v>
      </c>
      <c r="E19" s="527">
        <v>0.72560000000000002</v>
      </c>
      <c r="F19" s="527">
        <v>0.72560000000000002</v>
      </c>
      <c r="G19" s="527">
        <v>0.72560000000000002</v>
      </c>
      <c r="H19" s="527">
        <v>0.72560000000000002</v>
      </c>
      <c r="I19" s="527">
        <v>0.72560000000000002</v>
      </c>
      <c r="J19" s="527">
        <v>0.72560000000000002</v>
      </c>
      <c r="K19" s="527">
        <v>0.72560000000000002</v>
      </c>
    </row>
    <row r="20" spans="1:11" ht="15.75" thickBot="1" x14ac:dyDescent="0.3">
      <c r="A20" s="283" t="s">
        <v>1175</v>
      </c>
      <c r="B20" s="552">
        <f>+'CONSOLIDADO TOTAL'!B19</f>
        <v>0.66847500000000004</v>
      </c>
      <c r="C20" s="552">
        <f>+'CONSOLIDADO TOTAL'!C19</f>
        <v>0.71763500000000002</v>
      </c>
      <c r="D20" s="552">
        <f>+'CONSOLIDADO TOTAL'!D19</f>
        <v>0.59983750000000002</v>
      </c>
      <c r="E20" s="552">
        <f>+'CONSOLIDADO TOTAL'!E19</f>
        <v>0.67451000000000016</v>
      </c>
      <c r="F20" s="552">
        <f>+'CONSOLIDADO TOTAL'!F19</f>
        <v>0.39124999999999999</v>
      </c>
      <c r="G20" s="552">
        <f>+'CONSOLIDADO TOTAL'!G19</f>
        <v>0.62863999999999998</v>
      </c>
      <c r="H20" s="552">
        <f>+'CONSOLIDADO TOTAL'!H19</f>
        <v>0.530775</v>
      </c>
      <c r="I20" s="552">
        <f>+'CONSOLIDADO TOTAL'!I19</f>
        <v>0.63929000000000002</v>
      </c>
      <c r="J20" s="552">
        <f>+'CONSOLIDADO TOTAL'!J19</f>
        <v>0.6951250000000001</v>
      </c>
      <c r="K20" s="552">
        <f>+'CONSOLIDADO TOTAL'!K19</f>
        <v>0.80500000000000016</v>
      </c>
    </row>
    <row r="21" spans="1:11" x14ac:dyDescent="0.25">
      <c r="A21" s="526"/>
    </row>
    <row r="22" spans="1:11" x14ac:dyDescent="0.25">
      <c r="A22" s="526"/>
    </row>
    <row r="36" ht="9" customHeight="1" x14ac:dyDescent="0.25"/>
  </sheetData>
  <mergeCells count="6">
    <mergeCell ref="A16:A17"/>
    <mergeCell ref="A1:K1"/>
    <mergeCell ref="A4:A5"/>
    <mergeCell ref="A7:A8"/>
    <mergeCell ref="A10:A11"/>
    <mergeCell ref="A13:A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C9B7-A013-434A-A44B-EE926E02DCAA}">
  <dimension ref="A1:O25"/>
  <sheetViews>
    <sheetView topLeftCell="A4" workbookViewId="0">
      <selection activeCell="B24" sqref="B24:K24"/>
    </sheetView>
  </sheetViews>
  <sheetFormatPr baseColWidth="10" defaultRowHeight="15" x14ac:dyDescent="0.25"/>
  <cols>
    <col min="1" max="1" width="28.5703125" customWidth="1"/>
    <col min="12" max="12" width="11.85546875" bestFit="1" customWidth="1"/>
  </cols>
  <sheetData>
    <row r="1" spans="1:12" ht="23.25" x14ac:dyDescent="0.35">
      <c r="A1" s="853" t="s">
        <v>1173</v>
      </c>
      <c r="B1" s="853"/>
      <c r="C1" s="853"/>
      <c r="D1" s="853"/>
      <c r="E1" s="853"/>
      <c r="F1" s="853"/>
      <c r="G1" s="853"/>
      <c r="H1" s="853"/>
      <c r="I1" s="853"/>
      <c r="J1" s="853"/>
      <c r="K1" s="853"/>
      <c r="L1" s="853"/>
    </row>
    <row r="2" spans="1:12" ht="6" customHeight="1" x14ac:dyDescent="0.25"/>
    <row r="3" spans="1:12" ht="39" thickBot="1" x14ac:dyDescent="0.3">
      <c r="A3" s="528" t="s">
        <v>739</v>
      </c>
      <c r="B3" s="528" t="s">
        <v>461</v>
      </c>
      <c r="C3" s="528" t="s">
        <v>462</v>
      </c>
      <c r="D3" s="528" t="s">
        <v>729</v>
      </c>
      <c r="E3" s="528" t="s">
        <v>463</v>
      </c>
      <c r="F3" s="528" t="s">
        <v>730</v>
      </c>
      <c r="G3" s="528" t="s">
        <v>464</v>
      </c>
      <c r="H3" s="528" t="s">
        <v>221</v>
      </c>
      <c r="I3" s="528" t="s">
        <v>731</v>
      </c>
      <c r="J3" s="528" t="s">
        <v>465</v>
      </c>
      <c r="K3" s="528" t="s">
        <v>732</v>
      </c>
      <c r="L3" s="529" t="s">
        <v>740</v>
      </c>
    </row>
    <row r="4" spans="1:12" x14ac:dyDescent="0.25">
      <c r="A4" s="856" t="s">
        <v>742</v>
      </c>
      <c r="B4" s="530">
        <f>+'CONSOLIDADO TOTAL'!B7</f>
        <v>0.65687499999999999</v>
      </c>
      <c r="C4" s="530">
        <f>+'CONSOLIDADO TOTAL'!C7</f>
        <v>0.67087499999999989</v>
      </c>
      <c r="D4" s="530">
        <f>+'CONSOLIDADO TOTAL'!D7</f>
        <v>0.50218750000000012</v>
      </c>
      <c r="E4" s="530">
        <f>+'CONSOLIDADO TOTAL'!E7</f>
        <v>0.71124999999999994</v>
      </c>
      <c r="F4" s="530">
        <f>+'CONSOLIDADO TOTAL'!F7</f>
        <v>0.58624999999999994</v>
      </c>
      <c r="G4" s="530">
        <f>+'CONSOLIDADO TOTAL'!G7</f>
        <v>0.58949999999999991</v>
      </c>
      <c r="H4" s="530">
        <f>+'CONSOLIDADO TOTAL'!H7</f>
        <v>0.56224999999999992</v>
      </c>
      <c r="I4" s="530">
        <f>+'CONSOLIDADO TOTAL'!I7</f>
        <v>0.50525000000000009</v>
      </c>
      <c r="J4" s="530">
        <f>+'CONSOLIDADO TOTAL'!J7</f>
        <v>0.70062500000000005</v>
      </c>
      <c r="K4" s="530">
        <f>+'CONSOLIDADO TOTAL'!K7</f>
        <v>0.75949999999999995</v>
      </c>
      <c r="L4" s="553">
        <f>+AVERAGE(B4:K4)</f>
        <v>0.62445624999999993</v>
      </c>
    </row>
    <row r="5" spans="1:12" ht="15.75" customHeight="1" thickBot="1" x14ac:dyDescent="0.3">
      <c r="A5" s="857"/>
      <c r="B5" s="531">
        <f>'[1]TRANSP. ANTICOR Y PARTIC CIUDAD'!M37</f>
        <v>0.129</v>
      </c>
      <c r="C5" s="531">
        <f>'[1]TRANSP. ANTICOR Y PARTIC CIUDAD'!N37</f>
        <v>0.13199999999999998</v>
      </c>
      <c r="D5" s="531">
        <f>'[1]TRANSP. ANTICOR Y PARTIC CIUDAD'!O37</f>
        <v>0.124</v>
      </c>
      <c r="E5" s="531">
        <f>'[1]TRANSP. ANTICOR Y PARTIC CIUDAD'!P37</f>
        <v>0.13499999999999998</v>
      </c>
      <c r="F5" s="531">
        <f>'[1]TRANSP. ANTICOR Y PARTIC CIUDAD'!Q37</f>
        <v>0.10760000000000002</v>
      </c>
      <c r="G5" s="531">
        <f>'[1]TRANSP. ANTICOR Y PARTIC CIUDAD'!R37</f>
        <v>0.10180000000000003</v>
      </c>
      <c r="H5" s="531">
        <f>'[1]TRANSP. ANTICOR Y PARTIC CIUDAD'!S37</f>
        <v>9.5999000000000015E-2</v>
      </c>
      <c r="I5" s="531">
        <f>'[1]TRANSP. ANTICOR Y PARTIC CIUDAD'!T37</f>
        <v>3.2500000000000001E-2</v>
      </c>
      <c r="J5" s="531">
        <f>'[1]TRANSP. ANTICOR Y PARTIC CIUDAD'!U37</f>
        <v>0.129</v>
      </c>
      <c r="K5" s="531">
        <f>'[1]TRANSP. ANTICOR Y PARTIC CIUDAD'!V37</f>
        <v>0.10300000000000001</v>
      </c>
      <c r="L5" s="554">
        <f t="shared" ref="L5:L16" si="0">+AVERAGE(B5:K5)</f>
        <v>0.10898990000000001</v>
      </c>
    </row>
    <row r="6" spans="1:12" ht="10.5" hidden="1" customHeight="1" thickBot="1" x14ac:dyDescent="0.3">
      <c r="A6" s="560" t="s">
        <v>743</v>
      </c>
      <c r="B6" s="561">
        <f>+'CONSOLIDADO TOTAL'!B9</f>
        <v>0.91710296684118675</v>
      </c>
      <c r="C6" s="561">
        <f>+'CONSOLIDADO TOTAL'!C9</f>
        <v>0.93664921465968576</v>
      </c>
      <c r="D6" s="561">
        <f>+'CONSOLIDADO TOTAL'!D9</f>
        <v>0.70113438045375243</v>
      </c>
      <c r="E6" s="561">
        <f>+'CONSOLIDADO TOTAL'!E9</f>
        <v>0.99301919720767884</v>
      </c>
      <c r="F6" s="561">
        <f>+'CONSOLIDADO TOTAL'!F9</f>
        <v>0.81849912739965092</v>
      </c>
      <c r="G6" s="561">
        <f>+'CONSOLIDADO TOTAL'!G9</f>
        <v>0.82303664921465958</v>
      </c>
      <c r="H6" s="561">
        <f>+'CONSOLIDADO TOTAL'!H9</f>
        <v>0.78499127399650959</v>
      </c>
      <c r="I6" s="561">
        <f>+'CONSOLIDADO TOTAL'!I9</f>
        <v>0.70541012216404908</v>
      </c>
      <c r="J6" s="561">
        <f>+'CONSOLIDADO TOTAL'!J9</f>
        <v>0.97818499127399672</v>
      </c>
      <c r="K6" s="561">
        <f>+'CONSOLIDADO TOTAL'!K9</f>
        <v>1.0603839441535776</v>
      </c>
      <c r="L6" s="559">
        <f t="shared" si="0"/>
        <v>0.87184118673647482</v>
      </c>
    </row>
    <row r="7" spans="1:12" ht="15.75" thickBot="1" x14ac:dyDescent="0.3">
      <c r="A7" s="856" t="s">
        <v>744</v>
      </c>
      <c r="B7" s="530">
        <f>+'CONSOLIDADO TOTAL'!B10</f>
        <v>0.87000000000000011</v>
      </c>
      <c r="C7" s="530">
        <f>+'CONSOLIDADO TOTAL'!C10</f>
        <v>0.79500000000000004</v>
      </c>
      <c r="D7" s="530">
        <f>+'CONSOLIDADO TOTAL'!D10</f>
        <v>0.77</v>
      </c>
      <c r="E7" s="530">
        <f>+'CONSOLIDADO TOTAL'!E10</f>
        <v>0.89000000000000012</v>
      </c>
      <c r="F7" s="530">
        <f>+'CONSOLIDADO TOTAL'!F10</f>
        <v>0.3</v>
      </c>
      <c r="G7" s="530">
        <f>+'CONSOLIDADO TOTAL'!G10</f>
        <v>0.69900000000000007</v>
      </c>
      <c r="H7" s="530">
        <f>+'CONSOLIDADO TOTAL'!H10</f>
        <v>0.76612499999999994</v>
      </c>
      <c r="I7" s="530">
        <f>+'CONSOLIDADO TOTAL'!I10</f>
        <v>0.73499999999999999</v>
      </c>
      <c r="J7" s="530">
        <f>+'CONSOLIDADO TOTAL'!J10</f>
        <v>0.71400000000000008</v>
      </c>
      <c r="K7" s="530">
        <f>+'CONSOLIDADO TOTAL'!K10</f>
        <v>0.81900000000000017</v>
      </c>
      <c r="L7" s="554">
        <f t="shared" si="0"/>
        <v>0.73581249999999998</v>
      </c>
    </row>
    <row r="8" spans="1:12" ht="15.75" hidden="1" thickBot="1" x14ac:dyDescent="0.3">
      <c r="A8" s="857"/>
      <c r="B8" s="532">
        <f>'[1]GESTIÓN TALENTO HUMANO'!M53</f>
        <v>0.11986666666666668</v>
      </c>
      <c r="C8" s="532">
        <f>'[1]GESTIÓN TALENTO HUMANO'!N53</f>
        <v>0.11120000000000002</v>
      </c>
      <c r="D8" s="532">
        <f>'[1]GESTIÓN TALENTO HUMANO'!O53</f>
        <v>8.5683333333333334E-2</v>
      </c>
      <c r="E8" s="532">
        <f>'[1]GESTIÓN TALENTO HUMANO'!P53</f>
        <v>0.10308333333333333</v>
      </c>
      <c r="F8" s="532">
        <f>'[1]GESTIÓN TALENTO HUMANO'!Q53</f>
        <v>4.1666666666666671E-2</v>
      </c>
      <c r="G8" s="532">
        <f>'[1]GESTIÓN TALENTO HUMANO'!R53</f>
        <v>9.0916666666666673E-2</v>
      </c>
      <c r="H8" s="532">
        <f>'[1]GESTIÓN TALENTO HUMANO'!S53</f>
        <v>9.3582000000000012E-2</v>
      </c>
      <c r="I8" s="532">
        <f>'[1]GESTIÓN TALENTO HUMANO'!T53</f>
        <v>9.8013333333333341E-2</v>
      </c>
      <c r="J8" s="532">
        <f>'[1]GESTIÓN TALENTO HUMANO'!U53</f>
        <v>6.7250000000000004E-2</v>
      </c>
      <c r="K8" s="532">
        <f>'[1]GESTIÓN TALENTO HUMANO'!V53</f>
        <v>9.74E-2</v>
      </c>
      <c r="L8" s="554">
        <f t="shared" si="0"/>
        <v>9.0866200000000022E-2</v>
      </c>
    </row>
    <row r="9" spans="1:12" ht="16.5" hidden="1" customHeight="1" thickBot="1" x14ac:dyDescent="0.3">
      <c r="A9" s="562" t="s">
        <v>743</v>
      </c>
      <c r="B9" s="561">
        <f>+'CONSOLIDADO TOTAL'!B12</f>
        <v>1.1600000000000001</v>
      </c>
      <c r="C9" s="561">
        <f>+'CONSOLIDADO TOTAL'!C12</f>
        <v>1.06</v>
      </c>
      <c r="D9" s="561">
        <f>+'CONSOLIDADO TOTAL'!D12</f>
        <v>1.0266666666666666</v>
      </c>
      <c r="E9" s="561">
        <f>+'CONSOLIDADO TOTAL'!E12</f>
        <v>1.1866666666666668</v>
      </c>
      <c r="F9" s="561">
        <f>+'CONSOLIDADO TOTAL'!F12</f>
        <v>0.39999999999999997</v>
      </c>
      <c r="G9" s="561">
        <f>+'CONSOLIDADO TOTAL'!G12</f>
        <v>0.93200000000000005</v>
      </c>
      <c r="H9" s="561">
        <f>+'CONSOLIDADO TOTAL'!H12</f>
        <v>1.0214999999999999</v>
      </c>
      <c r="I9" s="561">
        <f>+'CONSOLIDADO TOTAL'!I12</f>
        <v>0.98</v>
      </c>
      <c r="J9" s="561">
        <f>+'CONSOLIDADO TOTAL'!J12</f>
        <v>0.95200000000000007</v>
      </c>
      <c r="K9" s="561">
        <f>+'CONSOLIDADO TOTAL'!K12</f>
        <v>1.0920000000000003</v>
      </c>
      <c r="L9" s="559">
        <f t="shared" si="0"/>
        <v>0.98108333333333353</v>
      </c>
    </row>
    <row r="10" spans="1:12" ht="15.75" thickBot="1" x14ac:dyDescent="0.3">
      <c r="A10" s="858" t="s">
        <v>26</v>
      </c>
      <c r="B10" s="530">
        <f>+'CONSOLIDADO TOTAL'!B13</f>
        <v>0.65</v>
      </c>
      <c r="C10" s="530">
        <f>+'CONSOLIDADO TOTAL'!C13</f>
        <v>0.81400000000000006</v>
      </c>
      <c r="D10" s="530">
        <f>+'CONSOLIDADO TOTAL'!D13</f>
        <v>0.58050000000000002</v>
      </c>
      <c r="E10" s="530">
        <f>+'CONSOLIDADO TOTAL'!E13</f>
        <v>0.69250000000000012</v>
      </c>
      <c r="F10" s="530">
        <f>+'CONSOLIDADO TOTAL'!F13</f>
        <v>0.6</v>
      </c>
      <c r="G10" s="530">
        <f>+'CONSOLIDADO TOTAL'!G13</f>
        <v>0.83499999999999996</v>
      </c>
      <c r="H10" s="530">
        <f>+'CONSOLIDADO TOTAL'!H13</f>
        <v>0.57199999999999995</v>
      </c>
      <c r="I10" s="530">
        <f>+'CONSOLIDADO TOTAL'!I13</f>
        <v>0.65</v>
      </c>
      <c r="J10" s="530">
        <f>+'CONSOLIDADO TOTAL'!J13</f>
        <v>0.57499999999999996</v>
      </c>
      <c r="K10" s="530">
        <f>+'CONSOLIDADO TOTAL'!K13</f>
        <v>0.96750000000000003</v>
      </c>
      <c r="L10" s="554">
        <f t="shared" si="0"/>
        <v>0.6936500000000001</v>
      </c>
    </row>
    <row r="11" spans="1:12" ht="15.75" hidden="1" thickBot="1" x14ac:dyDescent="0.3">
      <c r="A11" s="859"/>
      <c r="B11" s="532">
        <f>'[1]EFICIENCIA ADMINISTRATIVA'!M35</f>
        <v>0.10594999999999999</v>
      </c>
      <c r="C11" s="532">
        <f>'[1]EFICIENCIA ADMINISTRATIVA'!N35</f>
        <v>0.10385</v>
      </c>
      <c r="D11" s="532">
        <f>'[1]EFICIENCIA ADMINISTRATIVA'!O35</f>
        <v>8.3825000000000011E-2</v>
      </c>
      <c r="E11" s="532">
        <f>'[1]EFICIENCIA ADMINISTRATIVA'!P35</f>
        <v>8.8100000000000012E-2</v>
      </c>
      <c r="F11" s="532">
        <f>'[1]EFICIENCIA ADMINISTRATIVA'!Q35</f>
        <v>5.3850000000000002E-2</v>
      </c>
      <c r="G11" s="532">
        <f>'[1]EFICIENCIA ADMINISTRATIVA'!R35</f>
        <v>9.3849999999999989E-2</v>
      </c>
      <c r="H11" s="532">
        <f>'[1]EFICIENCIA ADMINISTRATIVA'!S35</f>
        <v>9.3100000000000002E-2</v>
      </c>
      <c r="I11" s="532">
        <f>'[1]EFICIENCIA ADMINISTRATIVA'!T35</f>
        <v>2.9499999999999998E-2</v>
      </c>
      <c r="J11" s="532">
        <f>'[1]EFICIENCIA ADMINISTRATIVA'!U35</f>
        <v>7.7700000000000005E-2</v>
      </c>
      <c r="K11" s="532">
        <f>'[1]EFICIENCIA ADMINISTRATIVA'!V35</f>
        <v>5.510000000000001E-2</v>
      </c>
      <c r="L11" s="554">
        <f t="shared" si="0"/>
        <v>7.8482499999999997E-2</v>
      </c>
    </row>
    <row r="12" spans="1:12" ht="18" hidden="1" customHeight="1" thickBot="1" x14ac:dyDescent="0.3">
      <c r="A12" s="560" t="s">
        <v>743</v>
      </c>
      <c r="B12" s="561">
        <f>+'CONSOLIDADO TOTAL'!B15</f>
        <v>0.65</v>
      </c>
      <c r="C12" s="561">
        <f>+'CONSOLIDADO TOTAL'!C15</f>
        <v>0.65</v>
      </c>
      <c r="D12" s="561">
        <f>+'CONSOLIDADO TOTAL'!D15</f>
        <v>0.65</v>
      </c>
      <c r="E12" s="561">
        <f>+'CONSOLIDADO TOTAL'!E15</f>
        <v>0.65</v>
      </c>
      <c r="F12" s="561">
        <f>+'CONSOLIDADO TOTAL'!F15</f>
        <v>0.65</v>
      </c>
      <c r="G12" s="561">
        <f>+'CONSOLIDADO TOTAL'!G15</f>
        <v>0.65</v>
      </c>
      <c r="H12" s="561">
        <f>+'CONSOLIDADO TOTAL'!H15</f>
        <v>0.65</v>
      </c>
      <c r="I12" s="561">
        <f>+'CONSOLIDADO TOTAL'!I15</f>
        <v>0.65</v>
      </c>
      <c r="J12" s="561">
        <f>+'CONSOLIDADO TOTAL'!J15</f>
        <v>0.65</v>
      </c>
      <c r="K12" s="561">
        <f>+'CONSOLIDADO TOTAL'!K15</f>
        <v>0.65</v>
      </c>
      <c r="L12" s="559">
        <f t="shared" si="0"/>
        <v>0.65000000000000013</v>
      </c>
    </row>
    <row r="13" spans="1:12" ht="15.75" thickBot="1" x14ac:dyDescent="0.3">
      <c r="A13" s="858" t="s">
        <v>745</v>
      </c>
      <c r="B13" s="533">
        <f>+'CONSOLIDADO TOTAL'!B16</f>
        <v>0.71549999999999991</v>
      </c>
      <c r="C13" s="533">
        <f>+'CONSOLIDADO TOTAL'!C16</f>
        <v>0.80830000000000002</v>
      </c>
      <c r="D13" s="533">
        <f>+'CONSOLIDADO TOTAL'!D16</f>
        <v>0.67649999999999999</v>
      </c>
      <c r="E13" s="533">
        <f>+'CONSOLIDADO TOTAL'!E16</f>
        <v>0.59279999999999999</v>
      </c>
      <c r="F13" s="533">
        <f>+'CONSOLIDADO TOTAL'!F16</f>
        <v>0.3</v>
      </c>
      <c r="G13" s="533">
        <f>+'CONSOLIDADO TOTAL'!G16</f>
        <v>0.61570000000000003</v>
      </c>
      <c r="H13" s="533">
        <f>+'CONSOLIDADO TOTAL'!H16</f>
        <v>0.63349999999999995</v>
      </c>
      <c r="I13" s="533">
        <f>+'CONSOLIDADO TOTAL'!I16</f>
        <v>0.68120000000000003</v>
      </c>
      <c r="J13" s="533">
        <f>+'CONSOLIDADO TOTAL'!J16</f>
        <v>0.78599999999999992</v>
      </c>
      <c r="K13" s="533">
        <f>+'CONSOLIDADO TOTAL'!K16</f>
        <v>0.67900000000000005</v>
      </c>
      <c r="L13" s="554">
        <f t="shared" si="0"/>
        <v>0.64885000000000004</v>
      </c>
    </row>
    <row r="14" spans="1:12" ht="15.75" hidden="1" thickBot="1" x14ac:dyDescent="0.3">
      <c r="A14" s="859"/>
      <c r="B14" s="534">
        <f>'[1]GESTIÓN FINANCIERA'!M26</f>
        <v>0.11178000000000002</v>
      </c>
      <c r="C14" s="534">
        <f>'[1]GESTIÓN FINANCIERA'!N26</f>
        <v>0.15442</v>
      </c>
      <c r="D14" s="534">
        <f>'[1]GESTIÓN FINANCIERA'!O26</f>
        <v>8.1400000000000014E-2</v>
      </c>
      <c r="E14" s="534">
        <f>'[1]GESTIÓN FINANCIERA'!P26</f>
        <v>6.8000000000000005E-2</v>
      </c>
      <c r="F14" s="534">
        <f>'[1]GESTIÓN FINANCIERA'!Q26</f>
        <v>0.11040000000000001</v>
      </c>
      <c r="G14" s="534">
        <f>'[1]GESTIÓN FINANCIERA'!R26</f>
        <v>0.11882000000000002</v>
      </c>
      <c r="H14" s="534">
        <f>'[1]GESTIÓN FINANCIERA'!S26</f>
        <v>8.0299999999999996E-2</v>
      </c>
      <c r="I14" s="534">
        <f>'[1]GESTIÓN FINANCIERA'!T26</f>
        <v>9.0340000000000004E-2</v>
      </c>
      <c r="J14" s="534">
        <f>'[1]GESTIÓN FINANCIERA'!U26</f>
        <v>0.11040000000000001</v>
      </c>
      <c r="K14" s="534">
        <f>'[1]GESTIÓN FINANCIERA'!V26</f>
        <v>7.5359999999999996E-2</v>
      </c>
      <c r="L14" s="554">
        <f t="shared" si="0"/>
        <v>0.10012200000000002</v>
      </c>
    </row>
    <row r="15" spans="1:12" ht="26.25" hidden="1" customHeight="1" thickBot="1" x14ac:dyDescent="0.3">
      <c r="A15" s="560" t="s">
        <v>743</v>
      </c>
      <c r="B15" s="561">
        <f>+'CONSOLIDADO TOTAL'!B18</f>
        <v>0.91030534351145032</v>
      </c>
      <c r="C15" s="561">
        <f>+'CONSOLIDADO TOTAL'!C18</f>
        <v>1.0283715012722647</v>
      </c>
      <c r="D15" s="561">
        <f>+'CONSOLIDADO TOTAL'!D18</f>
        <v>0.86068702290076349</v>
      </c>
      <c r="E15" s="561">
        <f>+'CONSOLIDADO TOTAL'!E18</f>
        <v>0.75419847328244283</v>
      </c>
      <c r="F15" s="561">
        <f>+'CONSOLIDADO TOTAL'!F18</f>
        <v>0.38167938931297712</v>
      </c>
      <c r="G15" s="561">
        <f>+'CONSOLIDADO TOTAL'!G18</f>
        <v>0.78333333333333344</v>
      </c>
      <c r="H15" s="561">
        <f>+'CONSOLIDADO TOTAL'!H18</f>
        <v>0.80597964376590336</v>
      </c>
      <c r="I15" s="561">
        <f>+'CONSOLIDADO TOTAL'!I18</f>
        <v>0.86666666666666681</v>
      </c>
      <c r="J15" s="561">
        <f>+'CONSOLIDADO TOTAL'!J18</f>
        <v>1</v>
      </c>
      <c r="K15" s="561">
        <f>+'CONSOLIDADO TOTAL'!K18</f>
        <v>0.8638676844783717</v>
      </c>
      <c r="L15" s="554">
        <f t="shared" si="0"/>
        <v>0.82550890585241743</v>
      </c>
    </row>
    <row r="16" spans="1:12" ht="15.75" thickBot="1" x14ac:dyDescent="0.3">
      <c r="A16" s="535" t="s">
        <v>746</v>
      </c>
      <c r="B16" s="536">
        <f>+'TRANSP. ANTICOR Y PARTIC CIUDAD'!O49+'GESTIÓN TALENTO HUMANO'!O39+'EFICIENCIA ADMINISTRATIVA'!O28+'GESTIÓN FINANCIERA'!O36</f>
        <v>0.57847500000000007</v>
      </c>
      <c r="C16" s="536">
        <f>+'TRANSP. ANTICOR Y PARTIC CIUDAD'!P49+'GESTIÓN TALENTO HUMANO'!P39+'EFICIENCIA ADMINISTRATIVA'!P28+'GESTIÓN FINANCIERA'!P36</f>
        <v>0.61763500000000005</v>
      </c>
      <c r="D16" s="536">
        <f>+'TRANSP. ANTICOR Y PARTIC CIUDAD'!Q49+'GESTIÓN TALENTO HUMANO'!Q39+'EFICIENCIA ADMINISTRATIVA'!Q28+'GESTIÓN FINANCIERA'!Q36</f>
        <v>0.50583750000000005</v>
      </c>
      <c r="E16" s="536">
        <f>+'TRANSP. ANTICOR Y PARTIC CIUDAD'!R49+'GESTIÓN TALENTO HUMANO'!R39+'EFICIENCIA ADMINISTRATIVA'!R28+'GESTIÓN FINANCIERA'!R36</f>
        <v>0.5773100000000001</v>
      </c>
      <c r="F16" s="536">
        <f>+'TRANSP. ANTICOR Y PARTIC CIUDAD'!S49+'GESTIÓN TALENTO HUMANO'!S39+'EFICIENCIA ADMINISTRATIVA'!S28+'GESTIÓN FINANCIERA'!S36</f>
        <v>0.35725000000000001</v>
      </c>
      <c r="G16" s="536">
        <f>+'TRANSP. ANTICOR Y PARTIC CIUDAD'!T49+'GESTIÓN TALENTO HUMANO'!T39+'EFICIENCIA ADMINISTRATIVA'!T28+'GESTIÓN FINANCIERA'!T36</f>
        <v>0.54783999999999999</v>
      </c>
      <c r="H16" s="536">
        <f>+'TRANSP. ANTICOR Y PARTIC CIUDAD'!U49+'GESTIÓN TALENTO HUMANO'!U39+'EFICIENCIA ADMINISTRATIVA'!U28+'GESTIÓN FINANCIERA'!U36</f>
        <v>0.50677499999999998</v>
      </c>
      <c r="I16" s="536">
        <f>+'TRANSP. ANTICOR Y PARTIC CIUDAD'!V49+'GESTIÓN TALENTO HUMANO'!V39+'EFICIENCIA ADMINISTRATIVA'!V28+'GESTIÓN FINANCIERA'!V36</f>
        <v>0.51429000000000002</v>
      </c>
      <c r="J16" s="536">
        <f>+'TRANSP. ANTICOR Y PARTIC CIUDAD'!W49+'GESTIÓN TALENTO HUMANO'!W39+'EFICIENCIA ADMINISTRATIVA'!W28+'GESTIÓN FINANCIERA'!W36</f>
        <v>0.55512500000000009</v>
      </c>
      <c r="K16" s="536">
        <f>+'TRANSP. ANTICOR Y PARTIC CIUDAD'!X49+'GESTIÓN TALENTO HUMANO'!X39+'EFICIENCIA ADMINISTRATIVA'!X28+'GESTIÓN FINANCIERA'!X36</f>
        <v>0.64500000000000013</v>
      </c>
      <c r="L16" s="559">
        <f t="shared" si="0"/>
        <v>0.54055375000000017</v>
      </c>
    </row>
    <row r="17" spans="1:15" x14ac:dyDescent="0.25">
      <c r="A17" s="284"/>
    </row>
    <row r="18" spans="1:15" x14ac:dyDescent="0.25">
      <c r="B18" s="285">
        <f>+(B6+B9+B12+B15)/4</f>
        <v>0.90935207758815917</v>
      </c>
      <c r="C18" s="285">
        <f t="shared" ref="C18:K18" si="1">+(C6+C9+C12+C15)/4</f>
        <v>0.91875517898298753</v>
      </c>
      <c r="D18" s="285">
        <f t="shared" si="1"/>
        <v>0.80962201750529561</v>
      </c>
      <c r="E18" s="285">
        <f t="shared" si="1"/>
        <v>0.89597108428919703</v>
      </c>
      <c r="F18" s="285">
        <f t="shared" si="1"/>
        <v>0.56254462917815695</v>
      </c>
      <c r="G18" s="285">
        <f t="shared" si="1"/>
        <v>0.79709249563699824</v>
      </c>
      <c r="H18" s="285">
        <f t="shared" si="1"/>
        <v>0.81561772944060318</v>
      </c>
      <c r="I18" s="285">
        <f t="shared" si="1"/>
        <v>0.80051919720767895</v>
      </c>
      <c r="J18" s="285">
        <f t="shared" si="1"/>
        <v>0.89504624781849917</v>
      </c>
      <c r="K18" s="285">
        <f t="shared" si="1"/>
        <v>0.91656290715798738</v>
      </c>
      <c r="L18" s="286" t="s">
        <v>743</v>
      </c>
      <c r="M18" s="286"/>
      <c r="N18" s="286"/>
      <c r="O18" s="286"/>
    </row>
    <row r="21" spans="1:15" ht="23.25" x14ac:dyDescent="0.35">
      <c r="A21" s="853" t="s">
        <v>1182</v>
      </c>
      <c r="B21" s="853"/>
      <c r="C21" s="853"/>
      <c r="D21" s="853"/>
      <c r="E21" s="853"/>
      <c r="F21" s="853"/>
      <c r="G21" s="853"/>
      <c r="H21" s="853"/>
      <c r="I21" s="853"/>
      <c r="J21" s="853"/>
      <c r="K21" s="853"/>
      <c r="L21" s="853"/>
    </row>
    <row r="22" spans="1:15" ht="7.5" customHeight="1" thickBot="1" x14ac:dyDescent="0.3"/>
    <row r="23" spans="1:15" ht="39" thickBot="1" x14ac:dyDescent="0.3">
      <c r="A23" s="555" t="s">
        <v>739</v>
      </c>
      <c r="B23" s="556" t="s">
        <v>461</v>
      </c>
      <c r="C23" s="556" t="s">
        <v>462</v>
      </c>
      <c r="D23" s="556" t="s">
        <v>729</v>
      </c>
      <c r="E23" s="556" t="s">
        <v>463</v>
      </c>
      <c r="F23" s="556" t="s">
        <v>730</v>
      </c>
      <c r="G23" s="556" t="s">
        <v>464</v>
      </c>
      <c r="H23" s="556" t="s">
        <v>221</v>
      </c>
      <c r="I23" s="556" t="s">
        <v>731</v>
      </c>
      <c r="J23" s="556" t="s">
        <v>465</v>
      </c>
      <c r="K23" s="556" t="s">
        <v>732</v>
      </c>
      <c r="L23" s="557" t="s">
        <v>740</v>
      </c>
    </row>
    <row r="24" spans="1:15" ht="15.75" thickBot="1" x14ac:dyDescent="0.3">
      <c r="A24" s="537" t="s">
        <v>741</v>
      </c>
      <c r="B24" s="538">
        <v>0.45</v>
      </c>
      <c r="C24" s="538">
        <v>0.5</v>
      </c>
      <c r="D24" s="538">
        <v>0.47</v>
      </c>
      <c r="E24" s="538">
        <v>0.48599999999999999</v>
      </c>
      <c r="F24" s="538">
        <v>0.17</v>
      </c>
      <c r="G24" s="538">
        <v>0.40400000000000003</v>
      </c>
      <c r="H24" s="538">
        <v>0.12</v>
      </c>
      <c r="I24" s="538">
        <v>0.625</v>
      </c>
      <c r="J24" s="538">
        <v>0.7</v>
      </c>
      <c r="K24" s="538">
        <v>0.8</v>
      </c>
      <c r="L24" s="539">
        <f>AVERAGE(B24:K24)</f>
        <v>0.47249999999999998</v>
      </c>
    </row>
    <row r="25" spans="1:15" ht="15.75" hidden="1" thickBot="1" x14ac:dyDescent="0.3">
      <c r="A25" s="540"/>
      <c r="B25" s="541"/>
      <c r="C25" s="541"/>
      <c r="D25" s="541"/>
      <c r="E25" s="541"/>
      <c r="F25" s="541"/>
      <c r="G25" s="541"/>
      <c r="H25" s="541"/>
      <c r="I25" s="541"/>
      <c r="J25" s="541"/>
      <c r="K25" s="541"/>
      <c r="L25" s="558"/>
    </row>
  </sheetData>
  <mergeCells count="6">
    <mergeCell ref="A21:L21"/>
    <mergeCell ref="A1:L1"/>
    <mergeCell ref="A4:A5"/>
    <mergeCell ref="A7:A8"/>
    <mergeCell ref="A10:A11"/>
    <mergeCell ref="A13:A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PLAN SECTORIAL 2017</vt:lpstr>
      <vt:lpstr>GESTION MISIONAL Y DE GOBIERNO</vt:lpstr>
      <vt:lpstr>TRANSP. ANTICOR Y PARTIC CIUDAD</vt:lpstr>
      <vt:lpstr>GESTIÓN TALENTO HUMANO</vt:lpstr>
      <vt:lpstr>EFICIENCIA ADMINISTRATIVA</vt:lpstr>
      <vt:lpstr>GESTIÓN FINANCIERA</vt:lpstr>
      <vt:lpstr>CONSOLIDADO TOTAL</vt:lpstr>
      <vt:lpstr>GRAFICA POR ENTIDAD</vt:lpstr>
      <vt:lpstr>Tablas_grafica</vt:lpstr>
      <vt:lpstr>Consolidado_politica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Stella Barrera</dc:creator>
  <cp:lastModifiedBy>Luis Eduardo Niño Velandia</cp:lastModifiedBy>
  <cp:lastPrinted>2017-04-12T00:11:24Z</cp:lastPrinted>
  <dcterms:created xsi:type="dcterms:W3CDTF">2016-12-01T18:52:10Z</dcterms:created>
  <dcterms:modified xsi:type="dcterms:W3CDTF">2017-12-11T19:19:19Z</dcterms:modified>
</cp:coreProperties>
</file>