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<sst xmlns="http://schemas.openxmlformats.org/spreadsheetml/2006/main" count="149" uniqueCount="119">
  <si>
    <t>APROPIACION INICIAL</t>
  </si>
  <si>
    <t xml:space="preserve"> </t>
  </si>
  <si>
    <t>MENOS 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</si>
  <si>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</si>
  <si>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</si>
  <si>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</si>
  <si>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</si>
  <si>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</si>
  <si>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</si>
  <si>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</si>
  <si>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</si>
  <si>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</si>
  <si>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</si>
  <si>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</si>
  <si>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</si>
  <si>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</si>
  <si>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</si>
  <si>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</si>
  <si>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</si>
  <si>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</si>
  <si>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CUNDINAMARCA</t>
  </si>
  <si>
    <t>PAMPLONA</t>
  </si>
  <si>
    <t>NETO ENERO</t>
  </si>
  <si>
    <t>POPULAR DEL CESAR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</si>
  <si>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</si>
  <si>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</si>
  <si>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</si>
  <si>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</si>
  <si>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</si>
  <si>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</si>
  <si>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</si>
  <si>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</si>
  <si>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</si>
  <si>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</si>
  <si>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</si>
  <si>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</si>
  <si>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</si>
  <si>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 xml:space="preserve">GIRO ENERO </t>
  </si>
  <si>
    <t>APROP. DEFF. CON S.F.</t>
  </si>
  <si>
    <t>TOTAL UNIVERSIDADES</t>
  </si>
  <si>
    <t>ICFES 2%</t>
  </si>
  <si>
    <t>SALDO DE APROPIACION</t>
  </si>
  <si>
    <t>90% APROPIACION</t>
  </si>
  <si>
    <t>UNIVERSIDAD NACIONAL ABIERTA Y A DISTANCIA UNAD</t>
  </si>
  <si>
    <t>3-6-3-27-10</t>
  </si>
  <si>
    <t>3-6-3-28-10</t>
  </si>
  <si>
    <t>3-6-3-29-10</t>
  </si>
  <si>
    <t>3-6-3-30-10</t>
  </si>
  <si>
    <t>3-6-3-31-10</t>
  </si>
  <si>
    <t>3-6-3-32-10</t>
  </si>
  <si>
    <t>3-6-3-34-10</t>
  </si>
  <si>
    <t>3-6-3-35-10</t>
  </si>
  <si>
    <t>3-6-3-36-10</t>
  </si>
  <si>
    <t>3-6-3-37-10</t>
  </si>
  <si>
    <t>3-6-3-38-10</t>
  </si>
  <si>
    <t>3-6-3-39-10</t>
  </si>
  <si>
    <t>3-6-3-40-10</t>
  </si>
  <si>
    <t>3-6-3-42-10</t>
  </si>
  <si>
    <t>3-6-3-41-10</t>
  </si>
  <si>
    <t>3-6-3-43-10</t>
  </si>
  <si>
    <t>3-6-3-44-10</t>
  </si>
  <si>
    <t>3-6-3-45-10</t>
  </si>
  <si>
    <t>3-6-3-46-10</t>
  </si>
  <si>
    <t>3-6-3-47-10</t>
  </si>
  <si>
    <t>3-6-3-48-10</t>
  </si>
  <si>
    <t>3-6-3-49-10</t>
  </si>
  <si>
    <t>3-6-3-50-10</t>
  </si>
  <si>
    <t>3-6-3-51-10</t>
  </si>
  <si>
    <t>3-6-3-52-10</t>
  </si>
  <si>
    <t>3-6-3-53-10</t>
  </si>
  <si>
    <t>3-6-3-54-10</t>
  </si>
  <si>
    <t>3-6-3-55-10</t>
  </si>
  <si>
    <t>3-6-3-57-10</t>
  </si>
  <si>
    <t>3-6-3-58-10</t>
  </si>
  <si>
    <t>3-6-3-64-10</t>
  </si>
  <si>
    <t>RUBRO</t>
  </si>
  <si>
    <t>3-6-3-56-10</t>
  </si>
  <si>
    <t>3-6-3-79-10</t>
  </si>
  <si>
    <t>3-6-3-80-10</t>
  </si>
  <si>
    <t>3-6-3-81-10</t>
  </si>
  <si>
    <t>3-6-3-82-10</t>
  </si>
  <si>
    <t>3-6-3-83-10</t>
  </si>
  <si>
    <t>3-6-3-84-10</t>
  </si>
  <si>
    <t>3-6-3-85-10</t>
  </si>
  <si>
    <t>3-6-3-86-10</t>
  </si>
  <si>
    <t>3-6-3-87-10</t>
  </si>
  <si>
    <t>3-6-3-88-10</t>
  </si>
  <si>
    <t>3-6-3-89-10</t>
  </si>
  <si>
    <t>3-6-3-90-10</t>
  </si>
  <si>
    <t>3-6-3-91-10</t>
  </si>
  <si>
    <t>3-6-3-92-10</t>
  </si>
  <si>
    <t>3-6-3-93-10</t>
  </si>
  <si>
    <t>3-6-3-94-10</t>
  </si>
  <si>
    <t>3-6-3-95-10</t>
  </si>
  <si>
    <t>3-6-3-97-10</t>
  </si>
  <si>
    <t>3-6-3-96-10</t>
  </si>
  <si>
    <t>3-6-3-98-10</t>
  </si>
  <si>
    <t>3-6-3-99-10</t>
  </si>
  <si>
    <t>3-6-3-100-10</t>
  </si>
  <si>
    <t>3-6-3-101-10</t>
  </si>
  <si>
    <t>3-6-3-102-10</t>
  </si>
  <si>
    <t>3-6-3-103-10</t>
  </si>
  <si>
    <t>3-6-3-104-10</t>
  </si>
  <si>
    <t>3-6-3-105-10</t>
  </si>
  <si>
    <t>3-6-3-106-10</t>
  </si>
  <si>
    <t>3-6-3-107-10</t>
  </si>
  <si>
    <t>3-6-3-108-10</t>
  </si>
  <si>
    <t>3-6-3-109-10</t>
  </si>
  <si>
    <t>3-6-3-110-10</t>
  </si>
  <si>
    <t>3-6-3-111-10</t>
  </si>
  <si>
    <t>AJUSTE IPC CENTRAL DEL VALLE DEL CAUCA</t>
  </si>
  <si>
    <t>AJUSTE IPC COLEGIO MAYOR C/MARCA</t>
  </si>
  <si>
    <t>AJUSTE IPC ANTIOQUIA</t>
  </si>
  <si>
    <t>AJUSTE IPCCALDAS</t>
  </si>
  <si>
    <t>3-6-3-33-10</t>
  </si>
  <si>
    <t>%</t>
  </si>
  <si>
    <t>FEBRERO</t>
  </si>
  <si>
    <t>INFORME UNIVERSIDADES AÑO 2009</t>
  </si>
  <si>
    <t>TOTAL A  ENERO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</si>
</sst>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  <numFmt numFmtId="187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2" xfId="19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6" xfId="19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4" xfId="0" applyNumberFormat="1" applyFont="1" applyBorder="1" applyAlignment="1">
      <alignment/>
    </xf>
    <xf numFmtId="3" fontId="4" fillId="0" borderId="1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19" applyNumberFormat="1" applyFont="1" applyBorder="1" applyAlignment="1">
      <alignment horizontal="right"/>
    </xf>
    <xf numFmtId="3" fontId="3" fillId="0" borderId="12" xfId="19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/>
    </xf>
    <xf numFmtId="9" fontId="4" fillId="0" borderId="15" xfId="22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9" fontId="4" fillId="0" borderId="2" xfId="22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D1">
      <pane ySplit="4" topLeftCell="BM5" activePane="bottomLeft" state="frozen"/>
      <selection pane="topLeft" activeCell="A1" sqref="A1"/>
      <selection pane="bottomLeft" activeCell="L4" sqref="L4"/>
    </sheetView>
  </sheetViews>
  <sheetFormatPr defaultColWidth="11.421875" defaultRowHeight="12.75"/>
  <cols>
    <col min="1" max="1" width="11.28125" style="3" bestFit="1" customWidth="1"/>
    <col min="2" max="2" width="23.00390625" style="3" customWidth="1"/>
    <col min="3" max="3" width="15.7109375" style="15" bestFit="1" customWidth="1"/>
    <col min="4" max="4" width="12.28125" style="15" bestFit="1" customWidth="1"/>
    <col min="5" max="5" width="16.140625" style="15" bestFit="1" customWidth="1"/>
    <col min="6" max="6" width="16.28125" style="15" bestFit="1" customWidth="1"/>
    <col min="7" max="7" width="14.28125" style="16" bestFit="1" customWidth="1"/>
    <col min="8" max="8" width="12.28125" style="16" bestFit="1" customWidth="1"/>
    <col min="9" max="9" width="13.28125" style="3" hidden="1" customWidth="1"/>
    <col min="10" max="10" width="14.57421875" style="3" customWidth="1"/>
    <col min="11" max="11" width="14.57421875" style="3" hidden="1" customWidth="1"/>
    <col min="12" max="12" width="14.28125" style="3" bestFit="1" customWidth="1"/>
    <col min="13" max="13" width="15.7109375" style="15" bestFit="1" customWidth="1"/>
    <col min="14" max="14" width="4.57421875" style="24" bestFit="1" customWidth="1"/>
    <col min="15" max="16384" width="23.57421875" style="3" customWidth="1"/>
  </cols>
  <sheetData>
    <row r="1" spans="2:14" ht="13.5" thickBot="1">
      <c r="B1" s="40" t="s">
        <v>117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2"/>
    </row>
    <row r="2" spans="1:14" ht="25.5" thickBot="1" thickTop="1">
      <c r="A2" s="4" t="s">
        <v>75</v>
      </c>
      <c r="B2" s="4" t="s">
        <v>36</v>
      </c>
      <c r="C2" s="8" t="s">
        <v>0</v>
      </c>
      <c r="D2" s="6" t="s">
        <v>2</v>
      </c>
      <c r="E2" s="8" t="s">
        <v>38</v>
      </c>
      <c r="F2" s="8" t="s">
        <v>42</v>
      </c>
      <c r="G2" s="7" t="s">
        <v>37</v>
      </c>
      <c r="H2" s="6" t="s">
        <v>40</v>
      </c>
      <c r="I2" s="5" t="s">
        <v>22</v>
      </c>
      <c r="J2" s="5" t="s">
        <v>22</v>
      </c>
      <c r="K2" s="5" t="s">
        <v>116</v>
      </c>
      <c r="L2" s="5" t="s">
        <v>118</v>
      </c>
      <c r="M2" s="8" t="s">
        <v>41</v>
      </c>
      <c r="N2" s="14" t="s">
        <v>115</v>
      </c>
    </row>
    <row r="3" spans="1:14" ht="24.75" thickTop="1">
      <c r="A3" s="12" t="s">
        <v>44</v>
      </c>
      <c r="B3" s="19" t="s">
        <v>34</v>
      </c>
      <c r="C3" s="2">
        <v>1590360534</v>
      </c>
      <c r="D3" s="2"/>
      <c r="E3" s="2">
        <f>C3-D3</f>
        <v>1590360534</v>
      </c>
      <c r="F3" s="9">
        <f>E3*90%</f>
        <v>1431324480.6000001</v>
      </c>
      <c r="G3" s="10">
        <f>95421632</f>
        <v>95421632</v>
      </c>
      <c r="H3" s="10">
        <f>G3*2%</f>
        <v>1908432.6400000001</v>
      </c>
      <c r="I3" s="11">
        <f>G3-H3</f>
        <v>93513199.36</v>
      </c>
      <c r="J3" s="11">
        <f>G3-H3</f>
        <v>93513199.36</v>
      </c>
      <c r="K3" s="11"/>
      <c r="L3" s="9">
        <f>G3</f>
        <v>95421632</v>
      </c>
      <c r="M3" s="18">
        <f aca="true" t="shared" si="0" ref="M3:M34">E3-L3</f>
        <v>1494938902</v>
      </c>
      <c r="N3" s="38">
        <f aca="true" t="shared" si="1" ref="N3:N34">L3/E3</f>
        <v>0.05999999997484847</v>
      </c>
    </row>
    <row r="4" spans="1:15" s="24" customFormat="1" ht="24">
      <c r="A4" s="12" t="s">
        <v>45</v>
      </c>
      <c r="B4" s="20" t="s">
        <v>35</v>
      </c>
      <c r="C4" s="1">
        <v>11940317558</v>
      </c>
      <c r="D4" s="1">
        <v>24432233</v>
      </c>
      <c r="E4" s="1">
        <f>C4-D4</f>
        <v>11915885325</v>
      </c>
      <c r="F4" s="9">
        <f>E4*90%</f>
        <v>10724296792.5</v>
      </c>
      <c r="G4" s="10">
        <f>714953120</f>
        <v>714953120</v>
      </c>
      <c r="H4" s="10">
        <f aca="true" t="shared" si="2" ref="H4:H67">G4*2%</f>
        <v>14299062.4</v>
      </c>
      <c r="I4" s="11">
        <f aca="true" t="shared" si="3" ref="I4:I35">G4-H4</f>
        <v>700654057.6</v>
      </c>
      <c r="J4" s="11">
        <f aca="true" t="shared" si="4" ref="J4:J67">G4-H4</f>
        <v>700654057.6</v>
      </c>
      <c r="K4" s="11"/>
      <c r="L4" s="9">
        <f aca="true" t="shared" si="5" ref="L4:L67">G4</f>
        <v>714953120</v>
      </c>
      <c r="M4" s="18">
        <f t="shared" si="0"/>
        <v>11200932205</v>
      </c>
      <c r="N4" s="38">
        <f t="shared" si="1"/>
        <v>0.060000000041960794</v>
      </c>
      <c r="O4" s="35"/>
    </row>
    <row r="5" spans="1:14" ht="12">
      <c r="A5" s="12" t="s">
        <v>46</v>
      </c>
      <c r="B5" s="20" t="s">
        <v>9</v>
      </c>
      <c r="C5" s="1">
        <v>190371414636</v>
      </c>
      <c r="D5" s="1"/>
      <c r="E5" s="1">
        <f aca="true" t="shared" si="6" ref="E5:E68">C5-D5</f>
        <v>190371414636</v>
      </c>
      <c r="F5" s="9">
        <f aca="true" t="shared" si="7" ref="F5:F68">E5*90%</f>
        <v>171334273172.4</v>
      </c>
      <c r="G5" s="10">
        <f>11422284878</f>
        <v>11422284878</v>
      </c>
      <c r="H5" s="10">
        <f t="shared" si="2"/>
        <v>228445697.56</v>
      </c>
      <c r="I5" s="11">
        <f t="shared" si="3"/>
        <v>11193839180.44</v>
      </c>
      <c r="J5" s="11">
        <f t="shared" si="4"/>
        <v>11193839180.44</v>
      </c>
      <c r="K5" s="11"/>
      <c r="L5" s="9">
        <f t="shared" si="5"/>
        <v>11422284878</v>
      </c>
      <c r="M5" s="18">
        <f t="shared" si="0"/>
        <v>178949129758</v>
      </c>
      <c r="N5" s="38">
        <f t="shared" si="1"/>
        <v>0.05999999999915954</v>
      </c>
    </row>
    <row r="6" spans="1:14" ht="12">
      <c r="A6" s="12" t="s">
        <v>47</v>
      </c>
      <c r="B6" s="20" t="s">
        <v>3</v>
      </c>
      <c r="C6" s="1">
        <v>50080809839</v>
      </c>
      <c r="D6" s="1">
        <v>137138196</v>
      </c>
      <c r="E6" s="1">
        <f t="shared" si="6"/>
        <v>49943671643</v>
      </c>
      <c r="F6" s="9">
        <f t="shared" si="7"/>
        <v>44949304478.700005</v>
      </c>
      <c r="G6" s="10">
        <f>2996620299</f>
        <v>2996620299</v>
      </c>
      <c r="H6" s="10">
        <f t="shared" si="2"/>
        <v>59932405.980000004</v>
      </c>
      <c r="I6" s="11">
        <f t="shared" si="3"/>
        <v>2936687893.02</v>
      </c>
      <c r="J6" s="11">
        <f t="shared" si="4"/>
        <v>2936687893.02</v>
      </c>
      <c r="K6" s="11"/>
      <c r="L6" s="9">
        <f t="shared" si="5"/>
        <v>2996620299</v>
      </c>
      <c r="M6" s="18">
        <f t="shared" si="0"/>
        <v>46947051344</v>
      </c>
      <c r="N6" s="38">
        <f t="shared" si="1"/>
        <v>0.06000000000840947</v>
      </c>
    </row>
    <row r="7" spans="1:14" ht="12">
      <c r="A7" s="12" t="s">
        <v>48</v>
      </c>
      <c r="B7" s="20" t="s">
        <v>10</v>
      </c>
      <c r="C7" s="1">
        <v>52965960968</v>
      </c>
      <c r="D7" s="1"/>
      <c r="E7" s="1">
        <f t="shared" si="6"/>
        <v>52965960968</v>
      </c>
      <c r="F7" s="9">
        <f t="shared" si="7"/>
        <v>47669364871.200005</v>
      </c>
      <c r="G7" s="10">
        <f>3177957658</f>
        <v>3177957658</v>
      </c>
      <c r="H7" s="10">
        <f t="shared" si="2"/>
        <v>63559153.160000004</v>
      </c>
      <c r="I7" s="11">
        <f t="shared" si="3"/>
        <v>3114398504.84</v>
      </c>
      <c r="J7" s="11">
        <f t="shared" si="4"/>
        <v>3114398504.84</v>
      </c>
      <c r="K7" s="11"/>
      <c r="L7" s="9">
        <f t="shared" si="5"/>
        <v>3177957658</v>
      </c>
      <c r="M7" s="18">
        <f t="shared" si="0"/>
        <v>49788003310</v>
      </c>
      <c r="N7" s="38">
        <f t="shared" si="1"/>
        <v>0.059999999998489595</v>
      </c>
    </row>
    <row r="8" spans="1:14" ht="12">
      <c r="A8" s="12" t="s">
        <v>49</v>
      </c>
      <c r="B8" s="20" t="s">
        <v>5</v>
      </c>
      <c r="C8" s="1">
        <v>49309943002</v>
      </c>
      <c r="D8" s="1">
        <v>153286488</v>
      </c>
      <c r="E8" s="1">
        <f t="shared" si="6"/>
        <v>49156656514</v>
      </c>
      <c r="F8" s="9">
        <f t="shared" si="7"/>
        <v>44240990862.6</v>
      </c>
      <c r="G8" s="10">
        <f>2949399391</f>
        <v>2949399391</v>
      </c>
      <c r="H8" s="10">
        <f t="shared" si="2"/>
        <v>58987987.82</v>
      </c>
      <c r="I8" s="11">
        <f t="shared" si="3"/>
        <v>2890411403.18</v>
      </c>
      <c r="J8" s="11">
        <f t="shared" si="4"/>
        <v>2890411403.18</v>
      </c>
      <c r="K8" s="11"/>
      <c r="L8" s="9">
        <f t="shared" si="5"/>
        <v>2949399391</v>
      </c>
      <c r="M8" s="18">
        <f t="shared" si="0"/>
        <v>46207257123</v>
      </c>
      <c r="N8" s="38">
        <f t="shared" si="1"/>
        <v>0.0600000000032549</v>
      </c>
    </row>
    <row r="9" spans="1:14" ht="12">
      <c r="A9" s="12" t="s">
        <v>114</v>
      </c>
      <c r="B9" s="20" t="s">
        <v>20</v>
      </c>
      <c r="C9" s="1">
        <v>6646769587</v>
      </c>
      <c r="D9" s="1"/>
      <c r="E9" s="1">
        <f t="shared" si="6"/>
        <v>6646769587</v>
      </c>
      <c r="F9" s="9">
        <f t="shared" si="7"/>
        <v>5982092628.3</v>
      </c>
      <c r="G9" s="10">
        <f>398806175</f>
        <v>398806175</v>
      </c>
      <c r="H9" s="10">
        <f t="shared" si="2"/>
        <v>7976123.5</v>
      </c>
      <c r="I9" s="11">
        <f t="shared" si="3"/>
        <v>390830051.5</v>
      </c>
      <c r="J9" s="11">
        <f t="shared" si="4"/>
        <v>390830051.5</v>
      </c>
      <c r="K9" s="11"/>
      <c r="L9" s="9">
        <f t="shared" si="5"/>
        <v>398806175</v>
      </c>
      <c r="M9" s="18">
        <f t="shared" si="0"/>
        <v>6247963412</v>
      </c>
      <c r="N9" s="38">
        <f t="shared" si="1"/>
        <v>0.05999999996690122</v>
      </c>
    </row>
    <row r="10" spans="1:14" ht="12">
      <c r="A10" s="12" t="s">
        <v>50</v>
      </c>
      <c r="B10" s="20" t="s">
        <v>7</v>
      </c>
      <c r="C10" s="1">
        <v>14989931251</v>
      </c>
      <c r="D10" s="1">
        <v>30177916</v>
      </c>
      <c r="E10" s="1">
        <f t="shared" si="6"/>
        <v>14959753335</v>
      </c>
      <c r="F10" s="9">
        <f t="shared" si="7"/>
        <v>13463778001.5</v>
      </c>
      <c r="G10" s="10">
        <f>897585200</f>
        <v>897585200</v>
      </c>
      <c r="H10" s="10">
        <f t="shared" si="2"/>
        <v>17951704</v>
      </c>
      <c r="I10" s="11">
        <f t="shared" si="3"/>
        <v>879633496</v>
      </c>
      <c r="J10" s="11">
        <f t="shared" si="4"/>
        <v>879633496</v>
      </c>
      <c r="K10" s="11"/>
      <c r="L10" s="9">
        <f t="shared" si="5"/>
        <v>897585200</v>
      </c>
      <c r="M10" s="18">
        <f t="shared" si="0"/>
        <v>14062168135</v>
      </c>
      <c r="N10" s="38">
        <f t="shared" si="1"/>
        <v>0.0599999999933154</v>
      </c>
    </row>
    <row r="11" spans="1:14" ht="12">
      <c r="A11" s="12" t="s">
        <v>51</v>
      </c>
      <c r="B11" s="20" t="s">
        <v>19</v>
      </c>
      <c r="C11" s="1">
        <v>11248579438</v>
      </c>
      <c r="D11" s="1"/>
      <c r="E11" s="1">
        <f t="shared" si="6"/>
        <v>11248579438</v>
      </c>
      <c r="F11" s="9">
        <f t="shared" si="7"/>
        <v>10123721494.2</v>
      </c>
      <c r="G11" s="10">
        <f>674914766</f>
        <v>674914766</v>
      </c>
      <c r="H11" s="10">
        <f t="shared" si="2"/>
        <v>13498295.32</v>
      </c>
      <c r="I11" s="11">
        <f t="shared" si="3"/>
        <v>661416470.68</v>
      </c>
      <c r="J11" s="11">
        <f t="shared" si="4"/>
        <v>661416470.68</v>
      </c>
      <c r="K11" s="11"/>
      <c r="L11" s="9">
        <f t="shared" si="5"/>
        <v>674914766</v>
      </c>
      <c r="M11" s="18">
        <f t="shared" si="0"/>
        <v>10573664672</v>
      </c>
      <c r="N11" s="38">
        <f t="shared" si="1"/>
        <v>0.059999999975107965</v>
      </c>
    </row>
    <row r="12" spans="1:14" ht="12">
      <c r="A12" s="12" t="s">
        <v>52</v>
      </c>
      <c r="B12" s="20" t="s">
        <v>6</v>
      </c>
      <c r="C12" s="1">
        <v>18745035711</v>
      </c>
      <c r="D12" s="1">
        <v>41094203</v>
      </c>
      <c r="E12" s="1">
        <f t="shared" si="6"/>
        <v>18703941508</v>
      </c>
      <c r="F12" s="9">
        <f t="shared" si="7"/>
        <v>16833547357.2</v>
      </c>
      <c r="G12" s="10">
        <f>1122236490</f>
        <v>1122236490</v>
      </c>
      <c r="H12" s="10">
        <f t="shared" si="2"/>
        <v>22444729.8</v>
      </c>
      <c r="I12" s="11">
        <f t="shared" si="3"/>
        <v>1099791760.2</v>
      </c>
      <c r="J12" s="11">
        <f t="shared" si="4"/>
        <v>1099791760.2</v>
      </c>
      <c r="K12" s="11"/>
      <c r="L12" s="9">
        <f t="shared" si="5"/>
        <v>1122236490</v>
      </c>
      <c r="M12" s="18">
        <f t="shared" si="0"/>
        <v>17581705018</v>
      </c>
      <c r="N12" s="38">
        <f t="shared" si="1"/>
        <v>0.05999999997433696</v>
      </c>
    </row>
    <row r="13" spans="1:14" ht="12">
      <c r="A13" s="12" t="s">
        <v>53</v>
      </c>
      <c r="B13" s="20" t="s">
        <v>11</v>
      </c>
      <c r="C13" s="1">
        <v>39579770798</v>
      </c>
      <c r="D13" s="1"/>
      <c r="E13" s="1">
        <f t="shared" si="6"/>
        <v>39579770798</v>
      </c>
      <c r="F13" s="9">
        <f t="shared" si="7"/>
        <v>35621793718.200005</v>
      </c>
      <c r="G13" s="10">
        <f>2374786248</f>
        <v>2374786248</v>
      </c>
      <c r="H13" s="10">
        <f t="shared" si="2"/>
        <v>47495724.96</v>
      </c>
      <c r="I13" s="11">
        <f t="shared" si="3"/>
        <v>2327290523.04</v>
      </c>
      <c r="J13" s="11">
        <f t="shared" si="4"/>
        <v>2327290523.04</v>
      </c>
      <c r="K13" s="11"/>
      <c r="L13" s="9">
        <f t="shared" si="5"/>
        <v>2374786248</v>
      </c>
      <c r="M13" s="18">
        <f t="shared" si="0"/>
        <v>37204984550</v>
      </c>
      <c r="N13" s="38">
        <f t="shared" si="1"/>
        <v>0.06000000000303185</v>
      </c>
    </row>
    <row r="14" spans="1:14" ht="12">
      <c r="A14" s="12" t="s">
        <v>54</v>
      </c>
      <c r="B14" s="20" t="s">
        <v>21</v>
      </c>
      <c r="C14" s="1">
        <v>20416024187</v>
      </c>
      <c r="D14" s="1"/>
      <c r="E14" s="1">
        <f t="shared" si="6"/>
        <v>20416024187</v>
      </c>
      <c r="F14" s="9">
        <f t="shared" si="7"/>
        <v>18374421768.3</v>
      </c>
      <c r="G14" s="10">
        <f>1224961451</f>
        <v>1224961451</v>
      </c>
      <c r="H14" s="10">
        <f t="shared" si="2"/>
        <v>24499229.02</v>
      </c>
      <c r="I14" s="11">
        <f t="shared" si="3"/>
        <v>1200462221.98</v>
      </c>
      <c r="J14" s="11">
        <f t="shared" si="4"/>
        <v>1200462221.98</v>
      </c>
      <c r="K14" s="11"/>
      <c r="L14" s="9">
        <f t="shared" si="5"/>
        <v>1224961451</v>
      </c>
      <c r="M14" s="18">
        <f t="shared" si="0"/>
        <v>19191062736</v>
      </c>
      <c r="N14" s="38">
        <f t="shared" si="1"/>
        <v>0.05999999998922415</v>
      </c>
    </row>
    <row r="15" spans="1:14" ht="12">
      <c r="A15" s="12" t="s">
        <v>55</v>
      </c>
      <c r="B15" s="20" t="s">
        <v>18</v>
      </c>
      <c r="C15" s="1">
        <v>10846550818</v>
      </c>
      <c r="D15" s="1"/>
      <c r="E15" s="1">
        <f t="shared" si="6"/>
        <v>10846550818</v>
      </c>
      <c r="F15" s="9">
        <f t="shared" si="7"/>
        <v>9761895736.2</v>
      </c>
      <c r="G15" s="10">
        <f>650793049</f>
        <v>650793049</v>
      </c>
      <c r="H15" s="10">
        <f t="shared" si="2"/>
        <v>13015860.98</v>
      </c>
      <c r="I15" s="11">
        <f t="shared" si="3"/>
        <v>637777188.02</v>
      </c>
      <c r="J15" s="11">
        <f t="shared" si="4"/>
        <v>637777188.02</v>
      </c>
      <c r="K15" s="11"/>
      <c r="L15" s="9">
        <f t="shared" si="5"/>
        <v>650793049</v>
      </c>
      <c r="M15" s="18">
        <f t="shared" si="0"/>
        <v>10195757769</v>
      </c>
      <c r="N15" s="38">
        <f t="shared" si="1"/>
        <v>0.059999999992624384</v>
      </c>
    </row>
    <row r="16" spans="1:14" ht="12">
      <c r="A16" s="12" t="s">
        <v>56</v>
      </c>
      <c r="B16" s="20" t="s">
        <v>12</v>
      </c>
      <c r="C16" s="1">
        <v>75786461142</v>
      </c>
      <c r="D16" s="1"/>
      <c r="E16" s="1">
        <f t="shared" si="6"/>
        <v>75786461142</v>
      </c>
      <c r="F16" s="9">
        <f t="shared" si="7"/>
        <v>68207815027.8</v>
      </c>
      <c r="G16" s="10">
        <f>4547187669</f>
        <v>4547187669</v>
      </c>
      <c r="H16" s="10">
        <f t="shared" si="2"/>
        <v>90943753.38</v>
      </c>
      <c r="I16" s="11">
        <f t="shared" si="3"/>
        <v>4456243915.62</v>
      </c>
      <c r="J16" s="11">
        <f t="shared" si="4"/>
        <v>4456243915.62</v>
      </c>
      <c r="K16" s="11"/>
      <c r="L16" s="9">
        <f t="shared" si="5"/>
        <v>4547187669</v>
      </c>
      <c r="M16" s="18">
        <f t="shared" si="0"/>
        <v>71239273473</v>
      </c>
      <c r="N16" s="38">
        <f t="shared" si="1"/>
        <v>0.060000000006333584</v>
      </c>
    </row>
    <row r="17" spans="1:14" ht="12">
      <c r="A17" s="12" t="s">
        <v>58</v>
      </c>
      <c r="B17" s="20" t="s">
        <v>24</v>
      </c>
      <c r="C17" s="1">
        <v>64734785419</v>
      </c>
      <c r="D17" s="1">
        <v>166340040</v>
      </c>
      <c r="E17" s="1">
        <f t="shared" si="6"/>
        <v>64568445379</v>
      </c>
      <c r="F17" s="9">
        <f t="shared" si="7"/>
        <v>58111600841.1</v>
      </c>
      <c r="G17" s="10">
        <v>3874106723</v>
      </c>
      <c r="H17" s="10">
        <f t="shared" si="2"/>
        <v>77482134.46000001</v>
      </c>
      <c r="I17" s="11">
        <f t="shared" si="3"/>
        <v>3796624588.54</v>
      </c>
      <c r="J17" s="11">
        <f t="shared" si="4"/>
        <v>3796624588.54</v>
      </c>
      <c r="K17" s="11"/>
      <c r="L17" s="9">
        <f t="shared" si="5"/>
        <v>3874106723</v>
      </c>
      <c r="M17" s="18">
        <f t="shared" si="0"/>
        <v>60694338656</v>
      </c>
      <c r="N17" s="38">
        <f t="shared" si="1"/>
        <v>0.060000000004026735</v>
      </c>
    </row>
    <row r="18" spans="1:14" ht="12">
      <c r="A18" s="12" t="s">
        <v>57</v>
      </c>
      <c r="B18" s="20" t="s">
        <v>25</v>
      </c>
      <c r="C18" s="1">
        <v>29001420200</v>
      </c>
      <c r="D18" s="1"/>
      <c r="E18" s="1">
        <f t="shared" si="6"/>
        <v>29001420200</v>
      </c>
      <c r="F18" s="9">
        <f t="shared" si="7"/>
        <v>26101278180</v>
      </c>
      <c r="G18" s="10">
        <f>1740085212</f>
        <v>1740085212</v>
      </c>
      <c r="H18" s="10">
        <f t="shared" si="2"/>
        <v>34801704.24</v>
      </c>
      <c r="I18" s="11">
        <f t="shared" si="3"/>
        <v>1705283507.76</v>
      </c>
      <c r="J18" s="11">
        <f t="shared" si="4"/>
        <v>1705283507.76</v>
      </c>
      <c r="K18" s="11"/>
      <c r="L18" s="9">
        <f t="shared" si="5"/>
        <v>1740085212</v>
      </c>
      <c r="M18" s="18">
        <f t="shared" si="0"/>
        <v>27261334988</v>
      </c>
      <c r="N18" s="38">
        <f t="shared" si="1"/>
        <v>0.06</v>
      </c>
    </row>
    <row r="19" spans="1:14" ht="12">
      <c r="A19" s="12" t="s">
        <v>59</v>
      </c>
      <c r="B19" s="20" t="s">
        <v>8</v>
      </c>
      <c r="C19" s="1">
        <v>6637813988</v>
      </c>
      <c r="D19" s="1">
        <v>9741921</v>
      </c>
      <c r="E19" s="1">
        <f t="shared" si="6"/>
        <v>6628072067</v>
      </c>
      <c r="F19" s="9">
        <f t="shared" si="7"/>
        <v>5965264860.3</v>
      </c>
      <c r="G19" s="10">
        <f>397684324</f>
        <v>397684324</v>
      </c>
      <c r="H19" s="10">
        <f t="shared" si="2"/>
        <v>7953686.48</v>
      </c>
      <c r="I19" s="11">
        <f t="shared" si="3"/>
        <v>389730637.52</v>
      </c>
      <c r="J19" s="11">
        <f t="shared" si="4"/>
        <v>389730637.52</v>
      </c>
      <c r="K19" s="11"/>
      <c r="L19" s="9">
        <f t="shared" si="5"/>
        <v>397684324</v>
      </c>
      <c r="M19" s="18">
        <f t="shared" si="0"/>
        <v>6230387743</v>
      </c>
      <c r="N19" s="38">
        <f t="shared" si="1"/>
        <v>0.05999999999698253</v>
      </c>
    </row>
    <row r="20" spans="1:14" ht="12">
      <c r="A20" s="12" t="s">
        <v>60</v>
      </c>
      <c r="B20" s="20" t="s">
        <v>13</v>
      </c>
      <c r="C20" s="1">
        <v>32904849642</v>
      </c>
      <c r="D20" s="1"/>
      <c r="E20" s="1">
        <f t="shared" si="6"/>
        <v>32904849642</v>
      </c>
      <c r="F20" s="9">
        <f t="shared" si="7"/>
        <v>29614364677.8</v>
      </c>
      <c r="G20" s="10">
        <f>1974290979</f>
        <v>1974290979</v>
      </c>
      <c r="H20" s="10">
        <f>G20*2%</f>
        <v>39485819.58</v>
      </c>
      <c r="I20" s="11">
        <f t="shared" si="3"/>
        <v>1934805159.42</v>
      </c>
      <c r="J20" s="11">
        <f t="shared" si="4"/>
        <v>1934805159.42</v>
      </c>
      <c r="K20" s="11"/>
      <c r="L20" s="9">
        <f t="shared" si="5"/>
        <v>1974290979</v>
      </c>
      <c r="M20" s="18">
        <f t="shared" si="0"/>
        <v>30930558663</v>
      </c>
      <c r="N20" s="38">
        <f t="shared" si="1"/>
        <v>0.060000000014587516</v>
      </c>
    </row>
    <row r="21" spans="1:14" ht="12">
      <c r="A21" s="12" t="s">
        <v>61</v>
      </c>
      <c r="B21" s="20" t="s">
        <v>14</v>
      </c>
      <c r="C21" s="1">
        <v>27407611537</v>
      </c>
      <c r="D21" s="1"/>
      <c r="E21" s="1">
        <f t="shared" si="6"/>
        <v>27407611537</v>
      </c>
      <c r="F21" s="9">
        <f t="shared" si="7"/>
        <v>24666850383.3</v>
      </c>
      <c r="G21" s="10">
        <f>1644456692</f>
        <v>1644456692</v>
      </c>
      <c r="H21" s="10">
        <f t="shared" si="2"/>
        <v>32889133.84</v>
      </c>
      <c r="I21" s="11">
        <f t="shared" si="3"/>
        <v>1611567558.16</v>
      </c>
      <c r="J21" s="11">
        <f t="shared" si="4"/>
        <v>1611567558.16</v>
      </c>
      <c r="K21" s="11"/>
      <c r="L21" s="9">
        <f t="shared" si="5"/>
        <v>1644456692</v>
      </c>
      <c r="M21" s="18">
        <f t="shared" si="0"/>
        <v>25763154845</v>
      </c>
      <c r="N21" s="38">
        <f t="shared" si="1"/>
        <v>0.05999999999197303</v>
      </c>
    </row>
    <row r="22" spans="1:14" ht="12">
      <c r="A22" s="12" t="s">
        <v>62</v>
      </c>
      <c r="B22" s="20" t="s">
        <v>15</v>
      </c>
      <c r="C22" s="1">
        <v>142458944447</v>
      </c>
      <c r="D22" s="1"/>
      <c r="E22" s="1">
        <f t="shared" si="6"/>
        <v>142458944447</v>
      </c>
      <c r="F22" s="9">
        <f t="shared" si="7"/>
        <v>128213050002.3</v>
      </c>
      <c r="G22" s="10">
        <f>8547536667</f>
        <v>8547536667</v>
      </c>
      <c r="H22" s="10">
        <f t="shared" si="2"/>
        <v>170950733.34</v>
      </c>
      <c r="I22" s="11">
        <f t="shared" si="3"/>
        <v>8376585933.66</v>
      </c>
      <c r="J22" s="11">
        <f t="shared" si="4"/>
        <v>8376585933.66</v>
      </c>
      <c r="K22" s="11"/>
      <c r="L22" s="9">
        <f t="shared" si="5"/>
        <v>8547536667</v>
      </c>
      <c r="M22" s="18">
        <f t="shared" si="0"/>
        <v>133911407780</v>
      </c>
      <c r="N22" s="38">
        <f t="shared" si="1"/>
        <v>0.06000000000126352</v>
      </c>
    </row>
    <row r="23" spans="1:14" ht="12">
      <c r="A23" s="12" t="s">
        <v>63</v>
      </c>
      <c r="B23" s="20" t="s">
        <v>16</v>
      </c>
      <c r="C23" s="1">
        <v>11943749087</v>
      </c>
      <c r="D23" s="1"/>
      <c r="E23" s="1">
        <f t="shared" si="6"/>
        <v>11943749087</v>
      </c>
      <c r="F23" s="9">
        <f t="shared" si="7"/>
        <v>10749374178.300001</v>
      </c>
      <c r="G23" s="10">
        <f>716624945</f>
        <v>716624945</v>
      </c>
      <c r="H23" s="10">
        <f t="shared" si="2"/>
        <v>14332498.9</v>
      </c>
      <c r="I23" s="11">
        <f t="shared" si="3"/>
        <v>702292446.1</v>
      </c>
      <c r="J23" s="11">
        <f t="shared" si="4"/>
        <v>702292446.1</v>
      </c>
      <c r="K23" s="11"/>
      <c r="L23" s="9">
        <f t="shared" si="5"/>
        <v>716624945</v>
      </c>
      <c r="M23" s="18">
        <f t="shared" si="0"/>
        <v>11227124142</v>
      </c>
      <c r="N23" s="38">
        <f t="shared" si="1"/>
        <v>0.05999999998158032</v>
      </c>
    </row>
    <row r="24" spans="1:14" ht="24">
      <c r="A24" s="12" t="s">
        <v>64</v>
      </c>
      <c r="B24" s="20" t="s">
        <v>26</v>
      </c>
      <c r="C24" s="1">
        <v>20400367883</v>
      </c>
      <c r="D24" s="1"/>
      <c r="E24" s="1">
        <f t="shared" si="6"/>
        <v>20400367883</v>
      </c>
      <c r="F24" s="9">
        <f t="shared" si="7"/>
        <v>18360331094.7</v>
      </c>
      <c r="G24" s="10">
        <f>1224022073</f>
        <v>1224022073</v>
      </c>
      <c r="H24" s="10">
        <f t="shared" si="2"/>
        <v>24480441.46</v>
      </c>
      <c r="I24" s="11">
        <f t="shared" si="3"/>
        <v>1199541631.54</v>
      </c>
      <c r="J24" s="11">
        <f t="shared" si="4"/>
        <v>1199541631.54</v>
      </c>
      <c r="K24" s="11"/>
      <c r="L24" s="9">
        <f t="shared" si="5"/>
        <v>1224022073</v>
      </c>
      <c r="M24" s="18">
        <f t="shared" si="0"/>
        <v>19176345810</v>
      </c>
      <c r="N24" s="38">
        <f t="shared" si="1"/>
        <v>0.06000000000098037</v>
      </c>
    </row>
    <row r="25" spans="1:14" ht="12">
      <c r="A25" s="12" t="s">
        <v>65</v>
      </c>
      <c r="B25" s="20" t="s">
        <v>27</v>
      </c>
      <c r="C25" s="1">
        <v>6241696275</v>
      </c>
      <c r="D25" s="1"/>
      <c r="E25" s="1">
        <f t="shared" si="6"/>
        <v>6241696275</v>
      </c>
      <c r="F25" s="9">
        <f t="shared" si="7"/>
        <v>5617526647.5</v>
      </c>
      <c r="G25" s="10">
        <f>374501777</f>
        <v>374501777</v>
      </c>
      <c r="H25" s="10">
        <f t="shared" si="2"/>
        <v>7490035.54</v>
      </c>
      <c r="I25" s="11">
        <f t="shared" si="3"/>
        <v>367011741.46</v>
      </c>
      <c r="J25" s="11">
        <f t="shared" si="4"/>
        <v>367011741.46</v>
      </c>
      <c r="K25" s="11"/>
      <c r="L25" s="9">
        <f t="shared" si="5"/>
        <v>374501777</v>
      </c>
      <c r="M25" s="18">
        <f t="shared" si="0"/>
        <v>5867194498</v>
      </c>
      <c r="N25" s="38">
        <f t="shared" si="1"/>
        <v>0.060000000080106426</v>
      </c>
    </row>
    <row r="26" spans="1:14" ht="12">
      <c r="A26" s="12" t="s">
        <v>66</v>
      </c>
      <c r="B26" s="20" t="s">
        <v>17</v>
      </c>
      <c r="C26" s="1">
        <v>76227200688</v>
      </c>
      <c r="D26" s="1"/>
      <c r="E26" s="1">
        <f t="shared" si="6"/>
        <v>76227200688</v>
      </c>
      <c r="F26" s="9">
        <f t="shared" si="7"/>
        <v>68604480619.200005</v>
      </c>
      <c r="G26" s="10">
        <v>4573632041</v>
      </c>
      <c r="H26" s="10">
        <f t="shared" si="2"/>
        <v>91472640.82000001</v>
      </c>
      <c r="I26" s="11">
        <f t="shared" si="3"/>
        <v>4482159400.18</v>
      </c>
      <c r="J26" s="11">
        <f t="shared" si="4"/>
        <v>4482159400.18</v>
      </c>
      <c r="K26" s="11"/>
      <c r="L26" s="9">
        <f t="shared" si="5"/>
        <v>4573632041</v>
      </c>
      <c r="M26" s="18">
        <f t="shared" si="0"/>
        <v>71653568647</v>
      </c>
      <c r="N26" s="38">
        <f t="shared" si="1"/>
        <v>0.05999999999632677</v>
      </c>
    </row>
    <row r="27" spans="1:14" ht="12">
      <c r="A27" s="12" t="s">
        <v>67</v>
      </c>
      <c r="B27" s="20" t="s">
        <v>28</v>
      </c>
      <c r="C27" s="1">
        <v>5800378008</v>
      </c>
      <c r="D27" s="1">
        <v>11118897</v>
      </c>
      <c r="E27" s="1">
        <f t="shared" si="6"/>
        <v>5789259111</v>
      </c>
      <c r="F27" s="9">
        <f t="shared" si="7"/>
        <v>5210333199.900001</v>
      </c>
      <c r="G27" s="10">
        <f>347355547</f>
        <v>347355547</v>
      </c>
      <c r="H27" s="10">
        <f t="shared" si="2"/>
        <v>6947110.94</v>
      </c>
      <c r="I27" s="11">
        <f t="shared" si="3"/>
        <v>340408436.06</v>
      </c>
      <c r="J27" s="11">
        <f t="shared" si="4"/>
        <v>340408436.06</v>
      </c>
      <c r="K27" s="11"/>
      <c r="L27" s="9">
        <f t="shared" si="5"/>
        <v>347355547</v>
      </c>
      <c r="M27" s="18">
        <f t="shared" si="0"/>
        <v>5441903564</v>
      </c>
      <c r="N27" s="38">
        <f t="shared" si="1"/>
        <v>0.06000000005872945</v>
      </c>
    </row>
    <row r="28" spans="1:14" ht="12">
      <c r="A28" s="12" t="s">
        <v>68</v>
      </c>
      <c r="B28" s="20" t="s">
        <v>29</v>
      </c>
      <c r="C28" s="1">
        <v>428398665920</v>
      </c>
      <c r="D28" s="1">
        <v>1143807384</v>
      </c>
      <c r="E28" s="1">
        <f t="shared" si="6"/>
        <v>427254858536</v>
      </c>
      <c r="F28" s="9">
        <f t="shared" si="7"/>
        <v>384529372682.4</v>
      </c>
      <c r="G28" s="10">
        <v>25635291512</v>
      </c>
      <c r="H28" s="10">
        <f t="shared" si="2"/>
        <v>512705830.24</v>
      </c>
      <c r="I28" s="11">
        <f t="shared" si="3"/>
        <v>25122585681.76</v>
      </c>
      <c r="J28" s="11">
        <f t="shared" si="4"/>
        <v>25122585681.76</v>
      </c>
      <c r="K28" s="11"/>
      <c r="L28" s="9">
        <f t="shared" si="5"/>
        <v>25635291512</v>
      </c>
      <c r="M28" s="18">
        <f t="shared" si="0"/>
        <v>401619567024</v>
      </c>
      <c r="N28" s="38">
        <f t="shared" si="1"/>
        <v>0.05999999999962552</v>
      </c>
    </row>
    <row r="29" spans="1:14" ht="12">
      <c r="A29" s="12" t="s">
        <v>69</v>
      </c>
      <c r="B29" s="20" t="s">
        <v>30</v>
      </c>
      <c r="C29" s="1">
        <v>40930797855</v>
      </c>
      <c r="D29" s="1">
        <v>88742180</v>
      </c>
      <c r="E29" s="1">
        <f t="shared" si="6"/>
        <v>40842055675</v>
      </c>
      <c r="F29" s="9">
        <f t="shared" si="7"/>
        <v>36757850107.5</v>
      </c>
      <c r="G29" s="10">
        <f>2450523341</f>
        <v>2450523341</v>
      </c>
      <c r="H29" s="10">
        <f t="shared" si="2"/>
        <v>49010466.82</v>
      </c>
      <c r="I29" s="11">
        <f t="shared" si="3"/>
        <v>2401512874.18</v>
      </c>
      <c r="J29" s="11">
        <f t="shared" si="4"/>
        <v>2401512874.18</v>
      </c>
      <c r="K29" s="11"/>
      <c r="L29" s="9">
        <f t="shared" si="5"/>
        <v>2450523341</v>
      </c>
      <c r="M29" s="18">
        <f t="shared" si="0"/>
        <v>38391532334</v>
      </c>
      <c r="N29" s="38">
        <f t="shared" si="1"/>
        <v>0.06000000001224228</v>
      </c>
    </row>
    <row r="30" spans="1:14" ht="12">
      <c r="A30" s="12" t="s">
        <v>70</v>
      </c>
      <c r="B30" s="20" t="s">
        <v>4</v>
      </c>
      <c r="C30" s="1">
        <v>76416288247</v>
      </c>
      <c r="D30" s="1">
        <v>165742071</v>
      </c>
      <c r="E30" s="1">
        <f>C30-D30</f>
        <v>76250546176</v>
      </c>
      <c r="F30" s="9">
        <f t="shared" si="7"/>
        <v>68625491558.4</v>
      </c>
      <c r="G30" s="10">
        <f>4575032771+7000000000</f>
        <v>11575032771</v>
      </c>
      <c r="H30" s="10">
        <f t="shared" si="2"/>
        <v>231500655.42000002</v>
      </c>
      <c r="I30" s="11">
        <f t="shared" si="3"/>
        <v>11343532115.58</v>
      </c>
      <c r="J30" s="11">
        <f t="shared" si="4"/>
        <v>11343532115.58</v>
      </c>
      <c r="K30" s="11"/>
      <c r="L30" s="9">
        <f t="shared" si="5"/>
        <v>11575032771</v>
      </c>
      <c r="M30" s="18">
        <f t="shared" si="0"/>
        <v>64675513405</v>
      </c>
      <c r="N30" s="38">
        <f t="shared" si="1"/>
        <v>0.15180262111543094</v>
      </c>
    </row>
    <row r="31" spans="1:14" ht="12">
      <c r="A31" s="12" t="s">
        <v>71</v>
      </c>
      <c r="B31" s="20" t="s">
        <v>23</v>
      </c>
      <c r="C31" s="1">
        <v>17171822082</v>
      </c>
      <c r="D31" s="1">
        <v>32891203</v>
      </c>
      <c r="E31" s="1">
        <f t="shared" si="6"/>
        <v>17138930879</v>
      </c>
      <c r="F31" s="9">
        <f t="shared" si="7"/>
        <v>15425037791.1</v>
      </c>
      <c r="G31" s="10">
        <v>1028335853</v>
      </c>
      <c r="H31" s="10">
        <f t="shared" si="2"/>
        <v>20566717.06</v>
      </c>
      <c r="I31" s="11">
        <f t="shared" si="3"/>
        <v>1007769135.94</v>
      </c>
      <c r="J31" s="11">
        <f t="shared" si="4"/>
        <v>1007769135.94</v>
      </c>
      <c r="K31" s="11"/>
      <c r="L31" s="9">
        <f t="shared" si="5"/>
        <v>1028335853</v>
      </c>
      <c r="M31" s="18">
        <f t="shared" si="0"/>
        <v>16110595026</v>
      </c>
      <c r="N31" s="38">
        <f t="shared" si="1"/>
        <v>0.06000000001517014</v>
      </c>
    </row>
    <row r="32" spans="1:14" ht="24">
      <c r="A32" s="12" t="s">
        <v>76</v>
      </c>
      <c r="B32" s="20" t="s">
        <v>31</v>
      </c>
      <c r="C32" s="1">
        <v>26637733590</v>
      </c>
      <c r="D32" s="1">
        <v>57915095</v>
      </c>
      <c r="E32" s="1">
        <f t="shared" si="6"/>
        <v>26579818495</v>
      </c>
      <c r="F32" s="9">
        <f t="shared" si="7"/>
        <v>23921836645.5</v>
      </c>
      <c r="G32" s="10">
        <f>1594789110</f>
        <v>1594789110</v>
      </c>
      <c r="H32" s="10">
        <f t="shared" si="2"/>
        <v>31895782.2</v>
      </c>
      <c r="I32" s="11">
        <f t="shared" si="3"/>
        <v>1562893327.8</v>
      </c>
      <c r="J32" s="11">
        <f t="shared" si="4"/>
        <v>1562893327.8</v>
      </c>
      <c r="K32" s="11"/>
      <c r="L32" s="9">
        <f t="shared" si="5"/>
        <v>1594789110</v>
      </c>
      <c r="M32" s="18">
        <f t="shared" si="0"/>
        <v>24985029385</v>
      </c>
      <c r="N32" s="38">
        <f t="shared" si="1"/>
        <v>0.06000000001128676</v>
      </c>
    </row>
    <row r="33" spans="1:14" ht="24">
      <c r="A33" s="12" t="s">
        <v>72</v>
      </c>
      <c r="B33" s="20" t="s">
        <v>32</v>
      </c>
      <c r="C33" s="1">
        <v>33148913822</v>
      </c>
      <c r="D33" s="1">
        <v>70819550</v>
      </c>
      <c r="E33" s="1">
        <f t="shared" si="6"/>
        <v>33078094272</v>
      </c>
      <c r="F33" s="9">
        <f t="shared" si="7"/>
        <v>29770284844.8</v>
      </c>
      <c r="G33" s="10">
        <f>1984685656</f>
        <v>1984685656</v>
      </c>
      <c r="H33" s="10">
        <f t="shared" si="2"/>
        <v>39693713.12</v>
      </c>
      <c r="I33" s="11">
        <f t="shared" si="3"/>
        <v>1944991942.88</v>
      </c>
      <c r="J33" s="11">
        <f t="shared" si="4"/>
        <v>1944991942.88</v>
      </c>
      <c r="K33" s="11"/>
      <c r="L33" s="9">
        <f t="shared" si="5"/>
        <v>1984685656</v>
      </c>
      <c r="M33" s="18">
        <f t="shared" si="0"/>
        <v>31093408616</v>
      </c>
      <c r="N33" s="38">
        <f t="shared" si="1"/>
        <v>0.059999999990325924</v>
      </c>
    </row>
    <row r="34" spans="1:14" ht="24">
      <c r="A34" s="12" t="s">
        <v>73</v>
      </c>
      <c r="B34" s="21" t="s">
        <v>33</v>
      </c>
      <c r="C34" s="22">
        <v>49212259585</v>
      </c>
      <c r="D34" s="22">
        <v>130347301</v>
      </c>
      <c r="E34" s="1">
        <f t="shared" si="6"/>
        <v>49081912284</v>
      </c>
      <c r="F34" s="9">
        <f t="shared" si="7"/>
        <v>44173721055.6</v>
      </c>
      <c r="G34" s="10">
        <f>2944914737</f>
        <v>2944914737</v>
      </c>
      <c r="H34" s="10">
        <f t="shared" si="2"/>
        <v>58898294.74</v>
      </c>
      <c r="I34" s="17">
        <f t="shared" si="3"/>
        <v>2886016442.26</v>
      </c>
      <c r="J34" s="11">
        <f t="shared" si="4"/>
        <v>2886016442.26</v>
      </c>
      <c r="K34" s="11"/>
      <c r="L34" s="9">
        <f t="shared" si="5"/>
        <v>2944914737</v>
      </c>
      <c r="M34" s="18">
        <f t="shared" si="0"/>
        <v>46136997547</v>
      </c>
      <c r="N34" s="38">
        <f t="shared" si="1"/>
        <v>0.05999999999918504</v>
      </c>
    </row>
    <row r="35" spans="1:14" ht="36">
      <c r="A35" s="13" t="s">
        <v>74</v>
      </c>
      <c r="B35" s="21" t="s">
        <v>43</v>
      </c>
      <c r="C35" s="22">
        <v>21405536196</v>
      </c>
      <c r="D35" s="22">
        <v>66764792</v>
      </c>
      <c r="E35" s="1">
        <f t="shared" si="6"/>
        <v>21338771404</v>
      </c>
      <c r="F35" s="9">
        <f t="shared" si="7"/>
        <v>19204894263.600002</v>
      </c>
      <c r="G35" s="10">
        <f>1280326284</f>
        <v>1280326284</v>
      </c>
      <c r="H35" s="25">
        <f t="shared" si="2"/>
        <v>25606525.68</v>
      </c>
      <c r="I35" s="17">
        <f t="shared" si="3"/>
        <v>1254719758.32</v>
      </c>
      <c r="J35" s="23">
        <f t="shared" si="4"/>
        <v>1254719758.32</v>
      </c>
      <c r="K35" s="23"/>
      <c r="L35" s="9">
        <f t="shared" si="5"/>
        <v>1280326284</v>
      </c>
      <c r="M35" s="18">
        <f aca="true" t="shared" si="8" ref="M35:M66">E35-L35</f>
        <v>20058445120</v>
      </c>
      <c r="N35" s="38">
        <f aca="true" t="shared" si="9" ref="N35:N68">L35/E35</f>
        <v>0.05999999998875287</v>
      </c>
    </row>
    <row r="36" spans="1:14" ht="24">
      <c r="A36" s="30" t="s">
        <v>77</v>
      </c>
      <c r="B36" s="31" t="s">
        <v>110</v>
      </c>
      <c r="C36" s="1">
        <v>21965303</v>
      </c>
      <c r="D36" s="1"/>
      <c r="E36" s="1">
        <f t="shared" si="6"/>
        <v>21965303</v>
      </c>
      <c r="F36" s="9">
        <f t="shared" si="7"/>
        <v>19768772.7</v>
      </c>
      <c r="G36" s="10">
        <f>F36/15</f>
        <v>1317918.18</v>
      </c>
      <c r="H36" s="25">
        <f t="shared" si="2"/>
        <v>26358.3636</v>
      </c>
      <c r="I36" s="23"/>
      <c r="J36" s="23">
        <f t="shared" si="4"/>
        <v>1291559.8164</v>
      </c>
      <c r="K36" s="23"/>
      <c r="L36" s="9">
        <f t="shared" si="5"/>
        <v>1317918.18</v>
      </c>
      <c r="M36" s="18">
        <f t="shared" si="8"/>
        <v>20647384.82</v>
      </c>
      <c r="N36" s="38">
        <f t="shared" si="9"/>
        <v>0.06</v>
      </c>
    </row>
    <row r="37" spans="1:14" ht="24">
      <c r="A37" s="30" t="s">
        <v>78</v>
      </c>
      <c r="B37" s="20" t="s">
        <v>111</v>
      </c>
      <c r="C37" s="1">
        <v>269113982</v>
      </c>
      <c r="D37" s="1"/>
      <c r="E37" s="1">
        <f t="shared" si="6"/>
        <v>269113982</v>
      </c>
      <c r="F37" s="9">
        <f t="shared" si="7"/>
        <v>242202583.8</v>
      </c>
      <c r="G37" s="10">
        <f aca="true" t="shared" si="10" ref="G37:G68">F37/15</f>
        <v>16146838.92</v>
      </c>
      <c r="H37" s="25">
        <f t="shared" si="2"/>
        <v>322936.7784</v>
      </c>
      <c r="I37" s="23"/>
      <c r="J37" s="23">
        <f t="shared" si="4"/>
        <v>15823902.1416</v>
      </c>
      <c r="K37" s="23"/>
      <c r="L37" s="9">
        <f t="shared" si="5"/>
        <v>16146838.92</v>
      </c>
      <c r="M37" s="18">
        <f t="shared" si="8"/>
        <v>252967143.08</v>
      </c>
      <c r="N37" s="38">
        <f t="shared" si="9"/>
        <v>0.06</v>
      </c>
    </row>
    <row r="38" spans="1:14" ht="12">
      <c r="A38" s="30" t="s">
        <v>79</v>
      </c>
      <c r="B38" s="20" t="s">
        <v>112</v>
      </c>
      <c r="C38" s="1">
        <v>4842824217</v>
      </c>
      <c r="D38" s="1"/>
      <c r="E38" s="1">
        <f t="shared" si="6"/>
        <v>4842824217</v>
      </c>
      <c r="F38" s="9">
        <f t="shared" si="7"/>
        <v>4358541795.3</v>
      </c>
      <c r="G38" s="10">
        <f t="shared" si="10"/>
        <v>290569453.02000004</v>
      </c>
      <c r="H38" s="25">
        <f t="shared" si="2"/>
        <v>5811389.060400001</v>
      </c>
      <c r="I38" s="23"/>
      <c r="J38" s="23">
        <f t="shared" si="4"/>
        <v>284758063.95960003</v>
      </c>
      <c r="K38" s="23"/>
      <c r="L38" s="9">
        <f t="shared" si="5"/>
        <v>290569453.02000004</v>
      </c>
      <c r="M38" s="18">
        <f t="shared" si="8"/>
        <v>4552254763.98</v>
      </c>
      <c r="N38" s="38">
        <f t="shared" si="9"/>
        <v>0.06000000000000001</v>
      </c>
    </row>
    <row r="39" spans="1:14" ht="12">
      <c r="A39" s="30" t="s">
        <v>80</v>
      </c>
      <c r="B39" s="20" t="s">
        <v>113</v>
      </c>
      <c r="C39" s="1">
        <v>1090500611</v>
      </c>
      <c r="D39" s="1"/>
      <c r="E39" s="1">
        <f t="shared" si="6"/>
        <v>1090500611</v>
      </c>
      <c r="F39" s="9">
        <f t="shared" si="7"/>
        <v>981450549.9</v>
      </c>
      <c r="G39" s="10">
        <f t="shared" si="10"/>
        <v>65430036.66</v>
      </c>
      <c r="H39" s="25">
        <f t="shared" si="2"/>
        <v>1308600.7332</v>
      </c>
      <c r="I39" s="23"/>
      <c r="J39" s="23">
        <f t="shared" si="4"/>
        <v>64121435.9268</v>
      </c>
      <c r="K39" s="23"/>
      <c r="L39" s="9">
        <f t="shared" si="5"/>
        <v>65430036.66</v>
      </c>
      <c r="M39" s="18">
        <f t="shared" si="8"/>
        <v>1025070574.34</v>
      </c>
      <c r="N39" s="38">
        <f t="shared" si="9"/>
        <v>0.06</v>
      </c>
    </row>
    <row r="40" spans="1:14" ht="12">
      <c r="A40" s="30" t="s">
        <v>81</v>
      </c>
      <c r="B40" s="20" t="s">
        <v>10</v>
      </c>
      <c r="C40" s="1">
        <v>1340835601</v>
      </c>
      <c r="D40" s="1"/>
      <c r="E40" s="1">
        <f t="shared" si="6"/>
        <v>1340835601</v>
      </c>
      <c r="F40" s="9">
        <f t="shared" si="7"/>
        <v>1206752040.9</v>
      </c>
      <c r="G40" s="10">
        <f t="shared" si="10"/>
        <v>80450136.06</v>
      </c>
      <c r="H40" s="25">
        <f t="shared" si="2"/>
        <v>1609002.7212</v>
      </c>
      <c r="I40" s="23"/>
      <c r="J40" s="23">
        <f t="shared" si="4"/>
        <v>78841133.3388</v>
      </c>
      <c r="K40" s="23"/>
      <c r="L40" s="9">
        <f t="shared" si="5"/>
        <v>80450136.06</v>
      </c>
      <c r="M40" s="18">
        <f t="shared" si="8"/>
        <v>1260385464.94</v>
      </c>
      <c r="N40" s="38">
        <f t="shared" si="9"/>
        <v>0.060000000000000005</v>
      </c>
    </row>
    <row r="41" spans="1:14" ht="12">
      <c r="A41" s="30" t="s">
        <v>82</v>
      </c>
      <c r="B41" s="20" t="s">
        <v>5</v>
      </c>
      <c r="C41" s="1">
        <v>1091160759</v>
      </c>
      <c r="D41" s="1"/>
      <c r="E41" s="1">
        <f t="shared" si="6"/>
        <v>1091160759</v>
      </c>
      <c r="F41" s="9">
        <f t="shared" si="7"/>
        <v>982044683.1</v>
      </c>
      <c r="G41" s="10">
        <f t="shared" si="10"/>
        <v>65469645.54</v>
      </c>
      <c r="H41" s="25">
        <f t="shared" si="2"/>
        <v>1309392.9108</v>
      </c>
      <c r="I41" s="23"/>
      <c r="J41" s="23">
        <f t="shared" si="4"/>
        <v>64160252.6292</v>
      </c>
      <c r="K41" s="23"/>
      <c r="L41" s="9">
        <f t="shared" si="5"/>
        <v>65469645.54</v>
      </c>
      <c r="M41" s="18">
        <f t="shared" si="8"/>
        <v>1025691113.46</v>
      </c>
      <c r="N41" s="38">
        <f t="shared" si="9"/>
        <v>0.06</v>
      </c>
    </row>
    <row r="42" spans="1:14" ht="12">
      <c r="A42" s="30" t="s">
        <v>83</v>
      </c>
      <c r="B42" s="20" t="s">
        <v>20</v>
      </c>
      <c r="C42" s="1">
        <v>148373079</v>
      </c>
      <c r="D42" s="1"/>
      <c r="E42" s="1">
        <f t="shared" si="6"/>
        <v>148373079</v>
      </c>
      <c r="F42" s="9">
        <f t="shared" si="7"/>
        <v>133535771.10000001</v>
      </c>
      <c r="G42" s="10">
        <f t="shared" si="10"/>
        <v>8902384.74</v>
      </c>
      <c r="H42" s="25">
        <f t="shared" si="2"/>
        <v>178047.6948</v>
      </c>
      <c r="I42" s="23"/>
      <c r="J42" s="23">
        <f t="shared" si="4"/>
        <v>8724337.0452</v>
      </c>
      <c r="K42" s="23"/>
      <c r="L42" s="9">
        <f t="shared" si="5"/>
        <v>8902384.74</v>
      </c>
      <c r="M42" s="18">
        <f t="shared" si="8"/>
        <v>139470694.26</v>
      </c>
      <c r="N42" s="38">
        <f t="shared" si="9"/>
        <v>0.060000000000000005</v>
      </c>
    </row>
    <row r="43" spans="1:14" ht="12">
      <c r="A43" s="30" t="s">
        <v>84</v>
      </c>
      <c r="B43" s="20" t="s">
        <v>7</v>
      </c>
      <c r="C43" s="1">
        <v>352757176</v>
      </c>
      <c r="D43" s="1"/>
      <c r="E43" s="1">
        <f t="shared" si="6"/>
        <v>352757176</v>
      </c>
      <c r="F43" s="9">
        <f t="shared" si="7"/>
        <v>317481458.40000004</v>
      </c>
      <c r="G43" s="10">
        <f t="shared" si="10"/>
        <v>21165430.560000002</v>
      </c>
      <c r="H43" s="25">
        <f t="shared" si="2"/>
        <v>423308.61120000004</v>
      </c>
      <c r="I43" s="23"/>
      <c r="J43" s="23">
        <f t="shared" si="4"/>
        <v>20742121.9488</v>
      </c>
      <c r="K43" s="23"/>
      <c r="L43" s="9">
        <f t="shared" si="5"/>
        <v>21165430.560000002</v>
      </c>
      <c r="M43" s="18">
        <f t="shared" si="8"/>
        <v>331591745.44</v>
      </c>
      <c r="N43" s="38">
        <f t="shared" si="9"/>
        <v>0.060000000000000005</v>
      </c>
    </row>
    <row r="44" spans="1:14" ht="12">
      <c r="A44" s="30" t="s">
        <v>85</v>
      </c>
      <c r="B44" s="20" t="s">
        <v>19</v>
      </c>
      <c r="C44" s="1">
        <v>262385618</v>
      </c>
      <c r="D44" s="1"/>
      <c r="E44" s="1">
        <f t="shared" si="6"/>
        <v>262385618</v>
      </c>
      <c r="F44" s="9">
        <f t="shared" si="7"/>
        <v>236147056.20000002</v>
      </c>
      <c r="G44" s="10">
        <f t="shared" si="10"/>
        <v>15743137.080000002</v>
      </c>
      <c r="H44" s="25">
        <f t="shared" si="2"/>
        <v>314862.74160000007</v>
      </c>
      <c r="I44" s="23"/>
      <c r="J44" s="23">
        <f t="shared" si="4"/>
        <v>15428274.338400003</v>
      </c>
      <c r="K44" s="23"/>
      <c r="L44" s="9">
        <f t="shared" si="5"/>
        <v>15743137.080000002</v>
      </c>
      <c r="M44" s="18">
        <f t="shared" si="8"/>
        <v>246642480.92</v>
      </c>
      <c r="N44" s="38">
        <f t="shared" si="9"/>
        <v>0.060000000000000005</v>
      </c>
    </row>
    <row r="45" spans="1:14" ht="12">
      <c r="A45" s="30" t="s">
        <v>86</v>
      </c>
      <c r="B45" s="20" t="s">
        <v>6</v>
      </c>
      <c r="C45" s="1">
        <v>476851596</v>
      </c>
      <c r="D45" s="1"/>
      <c r="E45" s="1">
        <f t="shared" si="6"/>
        <v>476851596</v>
      </c>
      <c r="F45" s="9">
        <f t="shared" si="7"/>
        <v>429166436.40000004</v>
      </c>
      <c r="G45" s="10">
        <f t="shared" si="10"/>
        <v>28611095.76</v>
      </c>
      <c r="H45" s="25">
        <f t="shared" si="2"/>
        <v>572221.9152</v>
      </c>
      <c r="I45" s="23"/>
      <c r="J45" s="23">
        <f t="shared" si="4"/>
        <v>28038873.844800003</v>
      </c>
      <c r="K45" s="23"/>
      <c r="L45" s="9">
        <f t="shared" si="5"/>
        <v>28611095.76</v>
      </c>
      <c r="M45" s="18">
        <f t="shared" si="8"/>
        <v>448240500.24</v>
      </c>
      <c r="N45" s="38">
        <f t="shared" si="9"/>
        <v>0.060000000000000005</v>
      </c>
    </row>
    <row r="46" spans="1:14" ht="12">
      <c r="A46" s="30" t="s">
        <v>87</v>
      </c>
      <c r="B46" s="20" t="s">
        <v>11</v>
      </c>
      <c r="C46" s="1">
        <v>1006862679</v>
      </c>
      <c r="D46" s="1"/>
      <c r="E46" s="1">
        <f t="shared" si="6"/>
        <v>1006862679</v>
      </c>
      <c r="F46" s="9">
        <f t="shared" si="7"/>
        <v>906176411.1</v>
      </c>
      <c r="G46" s="10">
        <f t="shared" si="10"/>
        <v>60411760.74</v>
      </c>
      <c r="H46" s="25">
        <f t="shared" si="2"/>
        <v>1208235.2148</v>
      </c>
      <c r="I46" s="23"/>
      <c r="J46" s="23">
        <f t="shared" si="4"/>
        <v>59203525.5252</v>
      </c>
      <c r="K46" s="23"/>
      <c r="L46" s="9">
        <f t="shared" si="5"/>
        <v>60411760.74</v>
      </c>
      <c r="M46" s="18">
        <f t="shared" si="8"/>
        <v>946450918.26</v>
      </c>
      <c r="N46" s="38">
        <f t="shared" si="9"/>
        <v>0.060000000000000005</v>
      </c>
    </row>
    <row r="47" spans="1:14" ht="12">
      <c r="A47" s="30" t="s">
        <v>88</v>
      </c>
      <c r="B47" s="20" t="s">
        <v>21</v>
      </c>
      <c r="C47" s="1">
        <v>460130895</v>
      </c>
      <c r="D47" s="1"/>
      <c r="E47" s="1">
        <f t="shared" si="6"/>
        <v>460130895</v>
      </c>
      <c r="F47" s="9">
        <f t="shared" si="7"/>
        <v>414117805.5</v>
      </c>
      <c r="G47" s="10">
        <f t="shared" si="10"/>
        <v>27607853.7</v>
      </c>
      <c r="H47" s="25">
        <f t="shared" si="2"/>
        <v>552157.074</v>
      </c>
      <c r="I47" s="23"/>
      <c r="J47" s="23">
        <f t="shared" si="4"/>
        <v>27055696.626</v>
      </c>
      <c r="K47" s="23"/>
      <c r="L47" s="9">
        <f t="shared" si="5"/>
        <v>27607853.7</v>
      </c>
      <c r="M47" s="18">
        <f t="shared" si="8"/>
        <v>432523041.3</v>
      </c>
      <c r="N47" s="38">
        <f t="shared" si="9"/>
        <v>0.06</v>
      </c>
    </row>
    <row r="48" spans="1:14" ht="12">
      <c r="A48" s="30" t="s">
        <v>89</v>
      </c>
      <c r="B48" s="20" t="s">
        <v>18</v>
      </c>
      <c r="C48" s="1">
        <v>261098333</v>
      </c>
      <c r="D48" s="1"/>
      <c r="E48" s="1">
        <f t="shared" si="6"/>
        <v>261098333</v>
      </c>
      <c r="F48" s="9">
        <f t="shared" si="7"/>
        <v>234988499.70000002</v>
      </c>
      <c r="G48" s="10">
        <f t="shared" si="10"/>
        <v>15665899.98</v>
      </c>
      <c r="H48" s="25">
        <f t="shared" si="2"/>
        <v>313317.99960000004</v>
      </c>
      <c r="I48" s="23"/>
      <c r="J48" s="23">
        <f t="shared" si="4"/>
        <v>15352581.9804</v>
      </c>
      <c r="K48" s="23"/>
      <c r="L48" s="9">
        <f t="shared" si="5"/>
        <v>15665899.98</v>
      </c>
      <c r="M48" s="18">
        <f t="shared" si="8"/>
        <v>245432433.02</v>
      </c>
      <c r="N48" s="38">
        <f t="shared" si="9"/>
        <v>0.060000000000000005</v>
      </c>
    </row>
    <row r="49" spans="1:14" ht="12">
      <c r="A49" s="30" t="s">
        <v>90</v>
      </c>
      <c r="B49" s="20" t="s">
        <v>12</v>
      </c>
      <c r="C49" s="1">
        <v>1927918170</v>
      </c>
      <c r="D49" s="1"/>
      <c r="E49" s="1">
        <f t="shared" si="6"/>
        <v>1927918170</v>
      </c>
      <c r="F49" s="9">
        <f t="shared" si="7"/>
        <v>1735126353</v>
      </c>
      <c r="G49" s="10">
        <f t="shared" si="10"/>
        <v>115675090.2</v>
      </c>
      <c r="H49" s="25">
        <f t="shared" si="2"/>
        <v>2313501.804</v>
      </c>
      <c r="I49" s="23"/>
      <c r="J49" s="23">
        <f t="shared" si="4"/>
        <v>113361588.396</v>
      </c>
      <c r="K49" s="23"/>
      <c r="L49" s="9">
        <f t="shared" si="5"/>
        <v>115675090.2</v>
      </c>
      <c r="M49" s="18">
        <f t="shared" si="8"/>
        <v>1812243079.8</v>
      </c>
      <c r="N49" s="38">
        <f t="shared" si="9"/>
        <v>0.060000000000000005</v>
      </c>
    </row>
    <row r="50" spans="1:14" ht="12">
      <c r="A50" s="30" t="s">
        <v>91</v>
      </c>
      <c r="B50" s="20" t="s">
        <v>24</v>
      </c>
      <c r="C50" s="1">
        <v>1584161661</v>
      </c>
      <c r="D50" s="1"/>
      <c r="E50" s="1">
        <f t="shared" si="6"/>
        <v>1584161661</v>
      </c>
      <c r="F50" s="9">
        <f t="shared" si="7"/>
        <v>1425745494.9</v>
      </c>
      <c r="G50" s="10">
        <f t="shared" si="10"/>
        <v>95049699.66000001</v>
      </c>
      <c r="H50" s="25">
        <f t="shared" si="2"/>
        <v>1900993.9932000004</v>
      </c>
      <c r="I50" s="23"/>
      <c r="J50" s="23">
        <f t="shared" si="4"/>
        <v>93148705.6668</v>
      </c>
      <c r="K50" s="23"/>
      <c r="L50" s="9">
        <f t="shared" si="5"/>
        <v>95049699.66000001</v>
      </c>
      <c r="M50" s="18">
        <f t="shared" si="8"/>
        <v>1489111961.34</v>
      </c>
      <c r="N50" s="38">
        <f t="shared" si="9"/>
        <v>0.060000000000000005</v>
      </c>
    </row>
    <row r="51" spans="1:14" ht="12">
      <c r="A51" s="30" t="s">
        <v>92</v>
      </c>
      <c r="B51" s="20" t="s">
        <v>25</v>
      </c>
      <c r="C51" s="1">
        <v>707549657</v>
      </c>
      <c r="D51" s="1"/>
      <c r="E51" s="1">
        <f t="shared" si="6"/>
        <v>707549657</v>
      </c>
      <c r="F51" s="9">
        <f t="shared" si="7"/>
        <v>636794691.3000001</v>
      </c>
      <c r="G51" s="10">
        <f t="shared" si="10"/>
        <v>42452979.42</v>
      </c>
      <c r="H51" s="25">
        <f t="shared" si="2"/>
        <v>849059.5884</v>
      </c>
      <c r="I51" s="23"/>
      <c r="J51" s="23">
        <f t="shared" si="4"/>
        <v>41603919.8316</v>
      </c>
      <c r="K51" s="23"/>
      <c r="L51" s="9">
        <f t="shared" si="5"/>
        <v>42452979.42</v>
      </c>
      <c r="M51" s="18">
        <f t="shared" si="8"/>
        <v>665096677.58</v>
      </c>
      <c r="N51" s="38">
        <f t="shared" si="9"/>
        <v>0.060000000000000005</v>
      </c>
    </row>
    <row r="52" spans="1:14" ht="12">
      <c r="A52" s="30" t="s">
        <v>93</v>
      </c>
      <c r="B52" s="20" t="s">
        <v>8</v>
      </c>
      <c r="C52" s="1">
        <v>145387802</v>
      </c>
      <c r="D52" s="1"/>
      <c r="E52" s="1">
        <f t="shared" si="6"/>
        <v>145387802</v>
      </c>
      <c r="F52" s="9">
        <f t="shared" si="7"/>
        <v>130849021.8</v>
      </c>
      <c r="G52" s="10">
        <f t="shared" si="10"/>
        <v>8723268.12</v>
      </c>
      <c r="H52" s="25">
        <f t="shared" si="2"/>
        <v>174465.36239999998</v>
      </c>
      <c r="I52" s="23"/>
      <c r="J52" s="23">
        <f t="shared" si="4"/>
        <v>8548802.757599998</v>
      </c>
      <c r="K52" s="23"/>
      <c r="L52" s="9">
        <f t="shared" si="5"/>
        <v>8723268.12</v>
      </c>
      <c r="M52" s="18">
        <f t="shared" si="8"/>
        <v>136664533.88</v>
      </c>
      <c r="N52" s="38">
        <f t="shared" si="9"/>
        <v>0.06</v>
      </c>
    </row>
    <row r="53" spans="1:14" ht="12">
      <c r="A53" s="30" t="s">
        <v>95</v>
      </c>
      <c r="B53" s="20" t="s">
        <v>13</v>
      </c>
      <c r="C53" s="1">
        <v>837060558</v>
      </c>
      <c r="D53" s="1"/>
      <c r="E53" s="1">
        <f t="shared" si="6"/>
        <v>837060558</v>
      </c>
      <c r="F53" s="9">
        <f t="shared" si="7"/>
        <v>753354502.2</v>
      </c>
      <c r="G53" s="10">
        <f t="shared" si="10"/>
        <v>50223633.480000004</v>
      </c>
      <c r="H53" s="25">
        <f t="shared" si="2"/>
        <v>1004472.6696000001</v>
      </c>
      <c r="I53" s="23"/>
      <c r="J53" s="23">
        <f t="shared" si="4"/>
        <v>49219160.8104</v>
      </c>
      <c r="K53" s="23"/>
      <c r="L53" s="9">
        <f t="shared" si="5"/>
        <v>50223633.480000004</v>
      </c>
      <c r="M53" s="18">
        <f t="shared" si="8"/>
        <v>786836924.52</v>
      </c>
      <c r="N53" s="38">
        <f t="shared" si="9"/>
        <v>0.060000000000000005</v>
      </c>
    </row>
    <row r="54" spans="1:14" ht="12">
      <c r="A54" s="30" t="s">
        <v>94</v>
      </c>
      <c r="B54" s="20" t="s">
        <v>14</v>
      </c>
      <c r="C54" s="1">
        <v>668562938</v>
      </c>
      <c r="D54" s="1"/>
      <c r="E54" s="1">
        <f t="shared" si="6"/>
        <v>668562938</v>
      </c>
      <c r="F54" s="9">
        <f t="shared" si="7"/>
        <v>601706644.2</v>
      </c>
      <c r="G54" s="10">
        <f t="shared" si="10"/>
        <v>40113776.28</v>
      </c>
      <c r="H54" s="25">
        <f t="shared" si="2"/>
        <v>802275.5256</v>
      </c>
      <c r="I54" s="23"/>
      <c r="J54" s="23">
        <f t="shared" si="4"/>
        <v>39311500.7544</v>
      </c>
      <c r="K54" s="23"/>
      <c r="L54" s="9">
        <f t="shared" si="5"/>
        <v>40113776.28</v>
      </c>
      <c r="M54" s="18">
        <f t="shared" si="8"/>
        <v>628449161.72</v>
      </c>
      <c r="N54" s="38">
        <f t="shared" si="9"/>
        <v>0.060000000000000005</v>
      </c>
    </row>
    <row r="55" spans="1:14" ht="12">
      <c r="A55" s="30" t="s">
        <v>96</v>
      </c>
      <c r="B55" s="20" t="s">
        <v>15</v>
      </c>
      <c r="C55" s="1">
        <v>3623987495</v>
      </c>
      <c r="D55" s="1"/>
      <c r="E55" s="1">
        <f t="shared" si="6"/>
        <v>3623987495</v>
      </c>
      <c r="F55" s="9">
        <f t="shared" si="7"/>
        <v>3261588745.5</v>
      </c>
      <c r="G55" s="10">
        <f t="shared" si="10"/>
        <v>217439249.7</v>
      </c>
      <c r="H55" s="25">
        <f t="shared" si="2"/>
        <v>4348784.994</v>
      </c>
      <c r="I55" s="23"/>
      <c r="J55" s="23">
        <f t="shared" si="4"/>
        <v>213090464.706</v>
      </c>
      <c r="K55" s="23"/>
      <c r="L55" s="9">
        <f t="shared" si="5"/>
        <v>217439249.7</v>
      </c>
      <c r="M55" s="18">
        <f t="shared" si="8"/>
        <v>3406548245.3</v>
      </c>
      <c r="N55" s="38">
        <f t="shared" si="9"/>
        <v>0.06</v>
      </c>
    </row>
    <row r="56" spans="1:14" ht="12">
      <c r="A56" s="30" t="s">
        <v>97</v>
      </c>
      <c r="B56" s="20" t="s">
        <v>16</v>
      </c>
      <c r="C56" s="1">
        <v>281548499</v>
      </c>
      <c r="D56" s="1"/>
      <c r="E56" s="1">
        <f t="shared" si="6"/>
        <v>281548499</v>
      </c>
      <c r="F56" s="9">
        <f t="shared" si="7"/>
        <v>253393649.1</v>
      </c>
      <c r="G56" s="10">
        <f t="shared" si="10"/>
        <v>16892909.94</v>
      </c>
      <c r="H56" s="25">
        <f t="shared" si="2"/>
        <v>337858.1988</v>
      </c>
      <c r="I56" s="23"/>
      <c r="J56" s="23">
        <f t="shared" si="4"/>
        <v>16555051.741200002</v>
      </c>
      <c r="K56" s="23"/>
      <c r="L56" s="9">
        <f t="shared" si="5"/>
        <v>16892909.94</v>
      </c>
      <c r="M56" s="18">
        <f t="shared" si="8"/>
        <v>264655589.06</v>
      </c>
      <c r="N56" s="38">
        <f t="shared" si="9"/>
        <v>0.060000000000000005</v>
      </c>
    </row>
    <row r="57" spans="1:14" ht="24">
      <c r="A57" s="30" t="s">
        <v>98</v>
      </c>
      <c r="B57" s="20" t="s">
        <v>26</v>
      </c>
      <c r="C57" s="1">
        <v>504604157</v>
      </c>
      <c r="D57" s="1"/>
      <c r="E57" s="1">
        <f t="shared" si="6"/>
        <v>504604157</v>
      </c>
      <c r="F57" s="9">
        <f t="shared" si="7"/>
        <v>454143741.3</v>
      </c>
      <c r="G57" s="10">
        <f t="shared" si="10"/>
        <v>30276249.42</v>
      </c>
      <c r="H57" s="25">
        <f t="shared" si="2"/>
        <v>605524.9884</v>
      </c>
      <c r="I57" s="23"/>
      <c r="J57" s="23">
        <f t="shared" si="4"/>
        <v>29670724.4316</v>
      </c>
      <c r="K57" s="23"/>
      <c r="L57" s="9">
        <f t="shared" si="5"/>
        <v>30276249.42</v>
      </c>
      <c r="M57" s="18">
        <f t="shared" si="8"/>
        <v>474327907.58</v>
      </c>
      <c r="N57" s="38">
        <f t="shared" si="9"/>
        <v>0.060000000000000005</v>
      </c>
    </row>
    <row r="58" spans="1:14" ht="12">
      <c r="A58" s="30" t="s">
        <v>99</v>
      </c>
      <c r="B58" s="20" t="s">
        <v>27</v>
      </c>
      <c r="C58" s="1">
        <v>118891121</v>
      </c>
      <c r="D58" s="1"/>
      <c r="E58" s="1">
        <f t="shared" si="6"/>
        <v>118891121</v>
      </c>
      <c r="F58" s="9">
        <f t="shared" si="7"/>
        <v>107002008.9</v>
      </c>
      <c r="G58" s="10">
        <f t="shared" si="10"/>
        <v>7133467.260000001</v>
      </c>
      <c r="H58" s="25">
        <f t="shared" si="2"/>
        <v>142669.3452</v>
      </c>
      <c r="I58" s="23"/>
      <c r="J58" s="23">
        <f t="shared" si="4"/>
        <v>6990797.9148</v>
      </c>
      <c r="K58" s="23"/>
      <c r="L58" s="9">
        <f t="shared" si="5"/>
        <v>7133467.260000001</v>
      </c>
      <c r="M58" s="18">
        <f t="shared" si="8"/>
        <v>111757653.74</v>
      </c>
      <c r="N58" s="38">
        <f t="shared" si="9"/>
        <v>0.060000000000000005</v>
      </c>
    </row>
    <row r="59" spans="1:14" ht="12">
      <c r="A59" s="30" t="s">
        <v>100</v>
      </c>
      <c r="B59" s="20" t="s">
        <v>17</v>
      </c>
      <c r="C59" s="1">
        <v>1939130064</v>
      </c>
      <c r="D59" s="1"/>
      <c r="E59" s="1">
        <f t="shared" si="6"/>
        <v>1939130064</v>
      </c>
      <c r="F59" s="9">
        <f t="shared" si="7"/>
        <v>1745217057.6000001</v>
      </c>
      <c r="G59" s="10">
        <f t="shared" si="10"/>
        <v>116347803.84</v>
      </c>
      <c r="H59" s="25">
        <f t="shared" si="2"/>
        <v>2326956.0768</v>
      </c>
      <c r="I59" s="23"/>
      <c r="J59" s="23">
        <f t="shared" si="4"/>
        <v>114020847.7632</v>
      </c>
      <c r="K59" s="23"/>
      <c r="L59" s="9">
        <f t="shared" si="5"/>
        <v>116347803.84</v>
      </c>
      <c r="M59" s="18">
        <f t="shared" si="8"/>
        <v>1822782260.16</v>
      </c>
      <c r="N59" s="38">
        <f t="shared" si="9"/>
        <v>0.060000000000000005</v>
      </c>
    </row>
    <row r="60" spans="1:14" ht="12">
      <c r="A60" s="30" t="s">
        <v>101</v>
      </c>
      <c r="B60" s="20" t="s">
        <v>28</v>
      </c>
      <c r="C60" s="1">
        <v>134755271</v>
      </c>
      <c r="D60" s="1"/>
      <c r="E60" s="1">
        <f t="shared" si="6"/>
        <v>134755271</v>
      </c>
      <c r="F60" s="9">
        <f t="shared" si="7"/>
        <v>121279743.9</v>
      </c>
      <c r="G60" s="10">
        <f t="shared" si="10"/>
        <v>8085316.260000001</v>
      </c>
      <c r="H60" s="25">
        <f t="shared" si="2"/>
        <v>161706.32520000002</v>
      </c>
      <c r="I60" s="23"/>
      <c r="J60" s="23">
        <f t="shared" si="4"/>
        <v>7923609.934800001</v>
      </c>
      <c r="K60" s="23"/>
      <c r="L60" s="9">
        <f t="shared" si="5"/>
        <v>8085316.260000001</v>
      </c>
      <c r="M60" s="18">
        <f t="shared" si="8"/>
        <v>126669954.74</v>
      </c>
      <c r="N60" s="38">
        <f t="shared" si="9"/>
        <v>0.060000000000000005</v>
      </c>
    </row>
    <row r="61" spans="1:14" ht="12">
      <c r="A61" s="30" t="s">
        <v>102</v>
      </c>
      <c r="B61" s="20" t="s">
        <v>29</v>
      </c>
      <c r="C61" s="1">
        <v>4096161127</v>
      </c>
      <c r="D61" s="1"/>
      <c r="E61" s="1">
        <f t="shared" si="6"/>
        <v>4096161127</v>
      </c>
      <c r="F61" s="9">
        <f t="shared" si="7"/>
        <v>3686545014.3</v>
      </c>
      <c r="G61" s="10">
        <f t="shared" si="10"/>
        <v>245769667.62</v>
      </c>
      <c r="H61" s="25">
        <f t="shared" si="2"/>
        <v>4915393.3524</v>
      </c>
      <c r="I61" s="23"/>
      <c r="J61" s="23">
        <f t="shared" si="4"/>
        <v>240854274.2676</v>
      </c>
      <c r="K61" s="23"/>
      <c r="L61" s="9">
        <f t="shared" si="5"/>
        <v>245769667.62</v>
      </c>
      <c r="M61" s="18">
        <f t="shared" si="8"/>
        <v>3850391459.38</v>
      </c>
      <c r="N61" s="38">
        <f t="shared" si="9"/>
        <v>0.06</v>
      </c>
    </row>
    <row r="62" spans="1:14" ht="12">
      <c r="A62" s="30" t="s">
        <v>103</v>
      </c>
      <c r="B62" s="20" t="s">
        <v>30</v>
      </c>
      <c r="C62" s="1">
        <v>1037953232</v>
      </c>
      <c r="D62" s="1"/>
      <c r="E62" s="1">
        <f t="shared" si="6"/>
        <v>1037953232</v>
      </c>
      <c r="F62" s="9">
        <f t="shared" si="7"/>
        <v>934157908.8000001</v>
      </c>
      <c r="G62" s="10">
        <f t="shared" si="10"/>
        <v>62277193.92</v>
      </c>
      <c r="H62" s="25">
        <f t="shared" si="2"/>
        <v>1245543.8784</v>
      </c>
      <c r="I62" s="23"/>
      <c r="J62" s="23">
        <f t="shared" si="4"/>
        <v>61031650.041600004</v>
      </c>
      <c r="K62" s="23"/>
      <c r="L62" s="9">
        <f t="shared" si="5"/>
        <v>62277193.92</v>
      </c>
      <c r="M62" s="18">
        <f t="shared" si="8"/>
        <v>975676038.08</v>
      </c>
      <c r="N62" s="38">
        <f t="shared" si="9"/>
        <v>0.060000000000000005</v>
      </c>
    </row>
    <row r="63" spans="1:14" ht="12">
      <c r="A63" s="30" t="s">
        <v>104</v>
      </c>
      <c r="B63" s="20" t="s">
        <v>4</v>
      </c>
      <c r="C63" s="1">
        <v>1930828297</v>
      </c>
      <c r="D63" s="1"/>
      <c r="E63" s="1">
        <f t="shared" si="6"/>
        <v>1930828297</v>
      </c>
      <c r="F63" s="9">
        <f t="shared" si="7"/>
        <v>1737745467.3</v>
      </c>
      <c r="G63" s="10">
        <f t="shared" si="10"/>
        <v>115849697.82</v>
      </c>
      <c r="H63" s="25">
        <f t="shared" si="2"/>
        <v>2316993.9564</v>
      </c>
      <c r="I63" s="23"/>
      <c r="J63" s="23">
        <f t="shared" si="4"/>
        <v>113532703.86359999</v>
      </c>
      <c r="K63" s="23"/>
      <c r="L63" s="9">
        <f t="shared" si="5"/>
        <v>115849697.82</v>
      </c>
      <c r="M63" s="18">
        <f t="shared" si="8"/>
        <v>1814978599.18</v>
      </c>
      <c r="N63" s="38">
        <f t="shared" si="9"/>
        <v>0.06</v>
      </c>
    </row>
    <row r="64" spans="1:14" ht="12">
      <c r="A64" s="30" t="s">
        <v>105</v>
      </c>
      <c r="B64" s="20" t="s">
        <v>23</v>
      </c>
      <c r="C64" s="1">
        <v>414517718</v>
      </c>
      <c r="D64" s="1"/>
      <c r="E64" s="1">
        <f t="shared" si="6"/>
        <v>414517718</v>
      </c>
      <c r="F64" s="9">
        <f t="shared" si="7"/>
        <v>373065946.2</v>
      </c>
      <c r="G64" s="10">
        <f t="shared" si="10"/>
        <v>24871063.08</v>
      </c>
      <c r="H64" s="25">
        <f t="shared" si="2"/>
        <v>497421.26159999997</v>
      </c>
      <c r="I64" s="23"/>
      <c r="J64" s="23">
        <f t="shared" si="4"/>
        <v>24373641.8184</v>
      </c>
      <c r="K64" s="23"/>
      <c r="L64" s="9">
        <f t="shared" si="5"/>
        <v>24871063.08</v>
      </c>
      <c r="M64" s="18">
        <f t="shared" si="8"/>
        <v>389646654.92</v>
      </c>
      <c r="N64" s="38">
        <f t="shared" si="9"/>
        <v>0.06</v>
      </c>
    </row>
    <row r="65" spans="1:14" ht="24">
      <c r="A65" s="30" t="s">
        <v>106</v>
      </c>
      <c r="B65" s="20" t="s">
        <v>31</v>
      </c>
      <c r="C65" s="1">
        <v>625010875</v>
      </c>
      <c r="D65" s="1"/>
      <c r="E65" s="1">
        <f t="shared" si="6"/>
        <v>625010875</v>
      </c>
      <c r="F65" s="9">
        <f t="shared" si="7"/>
        <v>562509787.5</v>
      </c>
      <c r="G65" s="10">
        <f t="shared" si="10"/>
        <v>37500652.5</v>
      </c>
      <c r="H65" s="25">
        <f t="shared" si="2"/>
        <v>750013.05</v>
      </c>
      <c r="I65" s="23"/>
      <c r="J65" s="23">
        <f t="shared" si="4"/>
        <v>36750639.45</v>
      </c>
      <c r="K65" s="23"/>
      <c r="L65" s="9">
        <f t="shared" si="5"/>
        <v>37500652.5</v>
      </c>
      <c r="M65" s="18">
        <f t="shared" si="8"/>
        <v>587510222.5</v>
      </c>
      <c r="N65" s="38">
        <f t="shared" si="9"/>
        <v>0.06</v>
      </c>
    </row>
    <row r="66" spans="1:14" ht="24">
      <c r="A66" s="30" t="s">
        <v>107</v>
      </c>
      <c r="B66" s="20" t="s">
        <v>32</v>
      </c>
      <c r="C66" s="1">
        <v>817774878</v>
      </c>
      <c r="D66" s="1"/>
      <c r="E66" s="1">
        <f t="shared" si="6"/>
        <v>817774878</v>
      </c>
      <c r="F66" s="9">
        <f t="shared" si="7"/>
        <v>735997390.2</v>
      </c>
      <c r="G66" s="10">
        <f t="shared" si="10"/>
        <v>49066492.68</v>
      </c>
      <c r="H66" s="25">
        <f t="shared" si="2"/>
        <v>981329.8536</v>
      </c>
      <c r="I66" s="23"/>
      <c r="J66" s="23">
        <f t="shared" si="4"/>
        <v>48085162.8264</v>
      </c>
      <c r="K66" s="23"/>
      <c r="L66" s="9">
        <f t="shared" si="5"/>
        <v>49066492.68</v>
      </c>
      <c r="M66" s="18">
        <f t="shared" si="8"/>
        <v>768708385.32</v>
      </c>
      <c r="N66" s="38">
        <f t="shared" si="9"/>
        <v>0.06</v>
      </c>
    </row>
    <row r="67" spans="1:14" ht="24">
      <c r="A67" s="30" t="s">
        <v>108</v>
      </c>
      <c r="B67" s="21" t="s">
        <v>33</v>
      </c>
      <c r="C67" s="1">
        <v>1189575593</v>
      </c>
      <c r="D67" s="1"/>
      <c r="E67" s="1">
        <f t="shared" si="6"/>
        <v>1189575593</v>
      </c>
      <c r="F67" s="9">
        <f t="shared" si="7"/>
        <v>1070618033.7</v>
      </c>
      <c r="G67" s="10">
        <f t="shared" si="10"/>
        <v>71374535.58</v>
      </c>
      <c r="H67" s="25">
        <f t="shared" si="2"/>
        <v>1427490.7116</v>
      </c>
      <c r="I67" s="23"/>
      <c r="J67" s="23">
        <f t="shared" si="4"/>
        <v>69947044.8684</v>
      </c>
      <c r="K67" s="23"/>
      <c r="L67" s="9">
        <f t="shared" si="5"/>
        <v>71374535.58</v>
      </c>
      <c r="M67" s="18">
        <f>E67-L67</f>
        <v>1118201057.42</v>
      </c>
      <c r="N67" s="38">
        <f t="shared" si="9"/>
        <v>0.06</v>
      </c>
    </row>
    <row r="68" spans="1:14" ht="36">
      <c r="A68" s="30" t="s">
        <v>109</v>
      </c>
      <c r="B68" s="21" t="s">
        <v>43</v>
      </c>
      <c r="C68" s="1">
        <v>510519927</v>
      </c>
      <c r="D68" s="1"/>
      <c r="E68" s="1">
        <f t="shared" si="6"/>
        <v>510519927</v>
      </c>
      <c r="F68" s="9">
        <f t="shared" si="7"/>
        <v>459467934.3</v>
      </c>
      <c r="G68" s="10">
        <f t="shared" si="10"/>
        <v>30631195.62</v>
      </c>
      <c r="H68" s="25">
        <f>G68*2%</f>
        <v>612623.9124</v>
      </c>
      <c r="I68" s="23"/>
      <c r="J68" s="23">
        <f>G68-H68</f>
        <v>30018571.7076</v>
      </c>
      <c r="K68" s="23"/>
      <c r="L68" s="9">
        <f>G68</f>
        <v>30631195.62</v>
      </c>
      <c r="M68" s="18">
        <f>E68-L68</f>
        <v>479888731.38</v>
      </c>
      <c r="N68" s="38">
        <f t="shared" si="9"/>
        <v>0.060000000000000005</v>
      </c>
    </row>
    <row r="69" spans="1:14" ht="12.75" thickBot="1">
      <c r="A69" s="26" t="s">
        <v>1</v>
      </c>
      <c r="B69" s="36" t="s">
        <v>39</v>
      </c>
      <c r="C69" s="27">
        <f>SUM(C3:C68)</f>
        <v>1706319522829</v>
      </c>
      <c r="D69" s="27">
        <f>SUM(D3:D68)</f>
        <v>2330359470</v>
      </c>
      <c r="E69" s="27">
        <f>SUM(E3:E68)</f>
        <v>1703989163359</v>
      </c>
      <c r="F69" s="27">
        <f>SUM(F3:F35)</f>
        <v>1502341564023.0005</v>
      </c>
      <c r="G69" s="27">
        <f>SUM(G3:G35)</f>
        <v>107156104270</v>
      </c>
      <c r="H69" s="37">
        <f>SUM(H3:H35)</f>
        <v>2143122085.4</v>
      </c>
      <c r="I69" s="28">
        <f>SUM(I3:I34)</f>
        <v>103758262426.28</v>
      </c>
      <c r="J69" s="27">
        <f>SUM(J3:J35)</f>
        <v>105012982184.6</v>
      </c>
      <c r="K69" s="39"/>
      <c r="L69" s="29">
        <f>SUM(L3:L35)</f>
        <v>107156104270</v>
      </c>
      <c r="M69" s="29">
        <f>SUM(M3:M34)</f>
        <v>1542053855080</v>
      </c>
      <c r="N69" s="33"/>
    </row>
    <row r="70" ht="12.75" thickTop="1">
      <c r="N70" s="34"/>
    </row>
  </sheetData>
  <mergeCells count="1">
    <mergeCell ref="B1:M1"/>
  </mergeCells>
  <printOptions/>
  <pageMargins left="0.7874015748031497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MEN</cp:lastModifiedBy>
  <cp:lastPrinted>2009-01-20T21:44:23Z</cp:lastPrinted>
  <dcterms:created xsi:type="dcterms:W3CDTF">1999-03-10T15:38:10Z</dcterms:created>
  <dcterms:modified xsi:type="dcterms:W3CDTF">2009-03-05T16:02:14Z</dcterms:modified>
  <cp:category/>
  <cp:version/>
  <cp:contentType/>
  <cp:contentStatus/>
</cp:coreProperties>
</file>